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pivotTables/pivotTable1.xml" ContentType="application/vnd.openxmlformats-officedocument.spreadsheetml.pivotTable+xml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hidePivotFieldList="1" defaultThemeVersion="166925"/>
  <xr:revisionPtr revIDLastSave="0" documentId="13_ncr:1_{3318B3C1-D3E9-47B8-ABCC-29D006963CB7}" xr6:coauthVersionLast="46" xr6:coauthVersionMax="47" xr10:uidLastSave="{00000000-0000-0000-0000-000000000000}"/>
  <bookViews>
    <workbookView xWindow="31575" yWindow="1785" windowWidth="21600" windowHeight="11385" xr2:uid="{713686F0-6D87-4642-B933-F977FAC3DA85}"/>
  </bookViews>
  <sheets>
    <sheet name="WP" sheetId="8" r:id="rId1"/>
    <sheet name="Deferred Debit" sheetId="9" r:id="rId2"/>
    <sheet name="Support &gt;&gt;&gt;" sheetId="10" r:id="rId3"/>
    <sheet name="Total Rate Case Exp Estimate" sheetId="3" r:id="rId4"/>
    <sheet name="2021 expenses" sheetId="7" r:id="rId5"/>
    <sheet name="payroll" sheetId="2" r:id="rId6"/>
    <sheet name="Travel" sheetId="6" r:id="rId7"/>
    <sheet name="Other" sheetId="5" r:id="rId8"/>
    <sheet name="C-13 from 2017 Rate Case" sheetId="4" r:id="rId9"/>
  </sheets>
  <definedNames>
    <definedName name="_xlnm._FilterDatabase" localSheetId="5" hidden="1">payroll!$A$4:$L$72</definedName>
    <definedName name="DATA1" localSheetId="4">'2021 expenses'!$A$4:$A$157</definedName>
    <definedName name="DATA1">#REF!</definedName>
    <definedName name="DATA2" localSheetId="4">'2021 expenses'!$B$4:$B$157</definedName>
    <definedName name="DATA2">#REF!</definedName>
    <definedName name="DATA3" localSheetId="4">'2021 expenses'!$C$4:$C$157</definedName>
    <definedName name="DATA3">#REF!</definedName>
    <definedName name="DATA4" localSheetId="4">'2021 expenses'!$D$4:$D$157</definedName>
    <definedName name="DATA4">#REF!</definedName>
    <definedName name="DATA5" localSheetId="4">'2021 expenses'!$E$4:$E$157</definedName>
    <definedName name="DATA5">#REF!</definedName>
    <definedName name="DATA6" localSheetId="4">'2021 expenses'!$F$4:$F$157</definedName>
    <definedName name="DATA6">#REF!</definedName>
    <definedName name="DATA7" localSheetId="4">'2021 expenses'!$G$4:$G$157</definedName>
    <definedName name="DATA7">#REF!</definedName>
    <definedName name="DATA8" localSheetId="4">'2021 expenses'!$H$4:$H$157</definedName>
    <definedName name="DATA8">#REF!</definedName>
    <definedName name="TEST0" localSheetId="4">'2021 expenses'!$A$4:$H$157</definedName>
    <definedName name="TEST0">#REF!</definedName>
    <definedName name="TESTHKEY" localSheetId="4">'2021 expenses'!$F$3:$H$3</definedName>
    <definedName name="TESTHKEY">#REF!</definedName>
    <definedName name="TESTKEYS" localSheetId="4">'2021 expenses'!$A$4:$E$157</definedName>
    <definedName name="TESTKEYS">#REF!</definedName>
    <definedName name="TESTVKEY" localSheetId="4">'2021 expenses'!$A$3:$E$3</definedName>
    <definedName name="TESTVKEY">#REF!</definedName>
  </definedNames>
  <calcPr calcId="191028"/>
  <pivotCaches>
    <pivotCache cacheId="2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" i="4" l="1"/>
  <c r="O14" i="9"/>
  <c r="M14" i="9"/>
  <c r="D23" i="5" l="1"/>
  <c r="D16" i="5"/>
  <c r="D15" i="5"/>
  <c r="D14" i="5"/>
  <c r="D21" i="6"/>
  <c r="D18" i="6"/>
  <c r="D17" i="6"/>
  <c r="D16" i="6"/>
  <c r="G94" i="2"/>
  <c r="G92" i="2"/>
  <c r="N26" i="3"/>
  <c r="O26" i="3" s="1"/>
  <c r="P26" i="3" s="1"/>
  <c r="Q26" i="3" s="1"/>
  <c r="R26" i="3" s="1"/>
  <c r="S26" i="3" s="1"/>
  <c r="U25" i="3" l="1"/>
  <c r="U24" i="3"/>
  <c r="U19" i="3"/>
  <c r="U14" i="3"/>
  <c r="U13" i="3"/>
  <c r="U12" i="3"/>
  <c r="U11" i="3"/>
  <c r="H26" i="3"/>
  <c r="H18" i="3"/>
  <c r="H10" i="3"/>
  <c r="B10" i="3" s="1"/>
  <c r="F10" i="3" s="1"/>
  <c r="F44" i="7"/>
  <c r="F160" i="7" s="1"/>
  <c r="F158" i="7"/>
  <c r="H12" i="3"/>
  <c r="H27" i="3" l="1"/>
  <c r="B26" i="3"/>
  <c r="H20" i="3"/>
  <c r="B18" i="3"/>
  <c r="U10" i="3"/>
  <c r="H15" i="3"/>
  <c r="H29" i="3" s="1"/>
  <c r="H31" i="3" s="1"/>
  <c r="B23" i="3"/>
  <c r="R23" i="3" s="1"/>
  <c r="U23" i="3" s="1"/>
  <c r="V23" i="3" s="1"/>
  <c r="D6" i="6"/>
  <c r="D5" i="6"/>
  <c r="D4" i="6"/>
  <c r="B14" i="6"/>
  <c r="D7" i="6"/>
  <c r="M26" i="3"/>
  <c r="U26" i="3" s="1"/>
  <c r="J12" i="3"/>
  <c r="K12" i="3"/>
  <c r="L12" i="3"/>
  <c r="M12" i="3"/>
  <c r="N12" i="3"/>
  <c r="O12" i="3"/>
  <c r="P12" i="3"/>
  <c r="Q12" i="3"/>
  <c r="R12" i="3"/>
  <c r="S12" i="3"/>
  <c r="I12" i="3"/>
  <c r="V25" i="3"/>
  <c r="V24" i="3"/>
  <c r="V13" i="3"/>
  <c r="V14" i="3"/>
  <c r="T20" i="3"/>
  <c r="T27" i="3"/>
  <c r="S27" i="3"/>
  <c r="Q27" i="3"/>
  <c r="P27" i="3"/>
  <c r="O27" i="3"/>
  <c r="N27" i="3"/>
  <c r="M27" i="3"/>
  <c r="L27" i="3"/>
  <c r="K27" i="3"/>
  <c r="J27" i="3"/>
  <c r="I27" i="3"/>
  <c r="T15" i="3"/>
  <c r="S15" i="3"/>
  <c r="R15" i="3"/>
  <c r="Q15" i="3"/>
  <c r="P15" i="3"/>
  <c r="O15" i="3"/>
  <c r="N15" i="3"/>
  <c r="M15" i="3"/>
  <c r="L15" i="3"/>
  <c r="K15" i="3"/>
  <c r="J15" i="3"/>
  <c r="I15" i="3"/>
  <c r="V11" i="3"/>
  <c r="V10" i="3"/>
  <c r="R27" i="3" l="1"/>
  <c r="V12" i="3"/>
  <c r="V15" i="3" s="1"/>
  <c r="U15" i="3"/>
  <c r="V26" i="3"/>
  <c r="V27" i="3" s="1"/>
  <c r="U27" i="3"/>
  <c r="U4" i="3"/>
  <c r="T29" i="3"/>
  <c r="V4" i="3" l="1"/>
  <c r="G61" i="2"/>
  <c r="E26" i="3"/>
  <c r="F26" i="3" s="1"/>
  <c r="F25" i="3"/>
  <c r="D25" i="3"/>
  <c r="F13" i="3"/>
  <c r="D13" i="3"/>
  <c r="F24" i="3"/>
  <c r="F23" i="3"/>
  <c r="F14" i="3"/>
  <c r="F12" i="3"/>
  <c r="F11" i="3"/>
  <c r="E27" i="3"/>
  <c r="E20" i="3"/>
  <c r="E15" i="3"/>
  <c r="B27" i="3"/>
  <c r="C27" i="3"/>
  <c r="D26" i="3"/>
  <c r="C15" i="3"/>
  <c r="B15" i="3"/>
  <c r="D14" i="3"/>
  <c r="D24" i="3"/>
  <c r="D23" i="3"/>
  <c r="D12" i="3"/>
  <c r="D11" i="3"/>
  <c r="D10" i="3"/>
  <c r="D15" i="3" s="1"/>
  <c r="C20" i="3"/>
  <c r="G71" i="2"/>
  <c r="G91" i="2"/>
  <c r="G88" i="2"/>
  <c r="D27" i="3" l="1"/>
  <c r="F27" i="3"/>
  <c r="E29" i="3"/>
  <c r="F15" i="3"/>
  <c r="C29" i="3"/>
  <c r="B19" i="3"/>
  <c r="V19" i="3" s="1"/>
  <c r="G70" i="2"/>
  <c r="G69" i="2"/>
  <c r="G68" i="2"/>
  <c r="G67" i="2"/>
  <c r="G66" i="2"/>
  <c r="G65" i="2"/>
  <c r="G64" i="2"/>
  <c r="G63" i="2"/>
  <c r="G62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L18" i="3" l="1"/>
  <c r="L20" i="3" s="1"/>
  <c r="L29" i="3" s="1"/>
  <c r="M18" i="3"/>
  <c r="M20" i="3" s="1"/>
  <c r="M29" i="3" s="1"/>
  <c r="R18" i="3"/>
  <c r="R20" i="3" s="1"/>
  <c r="R29" i="3" s="1"/>
  <c r="I18" i="3"/>
  <c r="N18" i="3"/>
  <c r="N20" i="3" s="1"/>
  <c r="N29" i="3" s="1"/>
  <c r="O18" i="3"/>
  <c r="O20" i="3" s="1"/>
  <c r="O29" i="3" s="1"/>
  <c r="P18" i="3"/>
  <c r="P20" i="3" s="1"/>
  <c r="P29" i="3" s="1"/>
  <c r="Q18" i="3"/>
  <c r="Q20" i="3" s="1"/>
  <c r="Q29" i="3" s="1"/>
  <c r="J18" i="3"/>
  <c r="J20" i="3" s="1"/>
  <c r="J29" i="3" s="1"/>
  <c r="K18" i="3"/>
  <c r="K20" i="3" s="1"/>
  <c r="K29" i="3" s="1"/>
  <c r="S18" i="3"/>
  <c r="S20" i="3" s="1"/>
  <c r="S29" i="3" s="1"/>
  <c r="D19" i="3"/>
  <c r="F19" i="3"/>
  <c r="G72" i="2"/>
  <c r="U18" i="3" l="1"/>
  <c r="I20" i="3"/>
  <c r="I29" i="3" s="1"/>
  <c r="U20" i="3"/>
  <c r="U29" i="3" s="1"/>
  <c r="F18" i="3"/>
  <c r="F20" i="3" s="1"/>
  <c r="F29" i="3" s="1"/>
  <c r="V18" i="3"/>
  <c r="V20" i="3" s="1"/>
  <c r="V29" i="3" s="1"/>
  <c r="B20" i="3"/>
  <c r="B29" i="3" s="1"/>
  <c r="O11" i="9" s="1"/>
  <c r="D18" i="3"/>
  <c r="D20" i="3" s="1"/>
  <c r="D29" i="3" s="1"/>
  <c r="I31" i="3" l="1"/>
  <c r="J31" i="3" s="1"/>
  <c r="K31" i="3" s="1"/>
  <c r="L31" i="3" s="1"/>
  <c r="M31" i="3" s="1"/>
  <c r="N31" i="3" s="1"/>
  <c r="O31" i="3" s="1"/>
  <c r="P31" i="3" s="1"/>
  <c r="Q31" i="3" s="1"/>
  <c r="R31" i="3" s="1"/>
  <c r="S31" i="3" s="1"/>
  <c r="T31" i="3" s="1"/>
</calcChain>
</file>

<file path=xl/sharedStrings.xml><?xml version="1.0" encoding="utf-8"?>
<sst xmlns="http://schemas.openxmlformats.org/spreadsheetml/2006/main" count="1436" uniqueCount="343">
  <si>
    <t>Name</t>
  </si>
  <si>
    <t>Company</t>
  </si>
  <si>
    <t>Business Unit</t>
  </si>
  <si>
    <t>Title</t>
  </si>
  <si>
    <t>Starr.Adams@fpl.com</t>
  </si>
  <si>
    <t>FPL</t>
  </si>
  <si>
    <t>Regulatory</t>
  </si>
  <si>
    <t>Tania.Aitken@fpl.com</t>
  </si>
  <si>
    <t>Sr. Manager of Accounting</t>
  </si>
  <si>
    <t>Edward.Anderson@fpl.com</t>
  </si>
  <si>
    <t>Rates</t>
  </si>
  <si>
    <t>Mgr-Regulatory Rate Development</t>
  </si>
  <si>
    <t>Carlos.Angulo@fpl.com</t>
  </si>
  <si>
    <t>Sr Accountant</t>
  </si>
  <si>
    <t>Joel.Baker@fpl.com</t>
  </si>
  <si>
    <t>General Counsel</t>
  </si>
  <si>
    <t>Principal Attorney</t>
  </si>
  <si>
    <t>Lindsay.Betzel@fpl.com</t>
  </si>
  <si>
    <t>Finance</t>
  </si>
  <si>
    <t>UI Finance Program Manager</t>
  </si>
  <si>
    <t>Timothy.Betzel@fpl.com</t>
  </si>
  <si>
    <t>Regulatory Systems Program Manager</t>
  </si>
  <si>
    <t>Laura.Black@fpl.com</t>
  </si>
  <si>
    <t>Regulatory Affairs Program Manager</t>
  </si>
  <si>
    <t>Maria.Blanco@fpl.com</t>
  </si>
  <si>
    <t>Accountant I</t>
  </si>
  <si>
    <t>Scott.Bores@fpl.com</t>
  </si>
  <si>
    <t>VP Finance</t>
  </si>
  <si>
    <t>Clayton.Bradley@fpl.com</t>
  </si>
  <si>
    <t>Principal Financial Analyst</t>
  </si>
  <si>
    <t>John.T.Burnett@fpl.com</t>
  </si>
  <si>
    <t>VP &amp; Deputy General Counsel</t>
  </si>
  <si>
    <t>Mark.Campbell@fpl.com</t>
  </si>
  <si>
    <t>Director Financial Forecasting</t>
  </si>
  <si>
    <t>Megan.Cassino@fpl.com</t>
  </si>
  <si>
    <t>Financial Analyst II</t>
  </si>
  <si>
    <t>TIFFANY.COHEN@fpl.com</t>
  </si>
  <si>
    <t>Senior Director, Regulatory Rates, Cost of Service &amp; Systems</t>
  </si>
  <si>
    <t>Cara.Croissant@fpl.com</t>
  </si>
  <si>
    <t>Accounting Manager</t>
  </si>
  <si>
    <t>Krysten.Cruz@fpl.com</t>
  </si>
  <si>
    <t>Sr Regulatory Affairs Analyst</t>
  </si>
  <si>
    <t>Christine.Dawkins-minters@fpl.com</t>
  </si>
  <si>
    <t>Principal Accountant</t>
  </si>
  <si>
    <t>Amber.Delucenay@fpl.com</t>
  </si>
  <si>
    <t>Director of Accounting</t>
  </si>
  <si>
    <t>Adriana.Depalo@fpl.com</t>
  </si>
  <si>
    <t>Kory.Dubin@fpl.com</t>
  </si>
  <si>
    <t>Senior Director, Regulatory Strategy</t>
  </si>
  <si>
    <t>David.DuBois@fpl.com</t>
  </si>
  <si>
    <t>Mgr Accounting Asset Recovery &amp; Analysis</t>
  </si>
  <si>
    <t>Tara.Dubose@fpl.com</t>
  </si>
  <si>
    <t>Mgr Cost &amp; Load Research</t>
  </si>
  <si>
    <t>Loretta.Duran@fpl.com</t>
  </si>
  <si>
    <t>Finance - Reg Accounting</t>
  </si>
  <si>
    <t>Keith.Ferguson@fpl.com</t>
  </si>
  <si>
    <t>Finance - Accounting</t>
  </si>
  <si>
    <t>VP Accounting and Controller</t>
  </si>
  <si>
    <t>Shereen.Francis@fpl.com</t>
  </si>
  <si>
    <t>Sr. Manager Accounting</t>
  </si>
  <si>
    <t>Elizabeth.Fuentes@fpl.com</t>
  </si>
  <si>
    <t>Sr Director Regulatory Accounting</t>
  </si>
  <si>
    <t>Victor.Garcia2@fpl.com</t>
  </si>
  <si>
    <t>Jami.Goertzen@fpl.com</t>
  </si>
  <si>
    <t>M&amp;C</t>
  </si>
  <si>
    <t>Senior Director Utility Communications</t>
  </si>
  <si>
    <t>Manuel.Gomez@fpl.com</t>
  </si>
  <si>
    <t>Sr Rate Analyst</t>
  </si>
  <si>
    <t>Richard.Gomez@fpl.com</t>
  </si>
  <si>
    <t>Rate Development Lead</t>
  </si>
  <si>
    <t>Millie.Gonzalez@fpl.com</t>
  </si>
  <si>
    <t>Accounting - Tax</t>
  </si>
  <si>
    <t>Director of Tax Accounting</t>
  </si>
  <si>
    <t>Benjamin.Greene@fpl.com</t>
  </si>
  <si>
    <t>Elizabeth.Harrington@fpl.com</t>
  </si>
  <si>
    <t>Tax Project Manager</t>
  </si>
  <si>
    <t>Brunilda.Hasko@fpl.com</t>
  </si>
  <si>
    <t>Tax Manager</t>
  </si>
  <si>
    <t>KENNETH.HOFFMAN@fpl.com</t>
  </si>
  <si>
    <t>VP Regulatory Affairs</t>
  </si>
  <si>
    <t>Princess.Holmes@fpl.com</t>
  </si>
  <si>
    <t>David.Hughes@fpl.com</t>
  </si>
  <si>
    <t>Assistant Controller</t>
  </si>
  <si>
    <t>Travis.Kelly@fpl.com</t>
  </si>
  <si>
    <t>Mgr Corp Accounting - Benefits/Investment</t>
  </si>
  <si>
    <t>Ina.Laney@fpl.com</t>
  </si>
  <si>
    <t>Mgr Cost &amp; Performance</t>
  </si>
  <si>
    <t>Mark.Leyden@fpl.com</t>
  </si>
  <si>
    <t>Financial Analyst I</t>
  </si>
  <si>
    <t>Keisha.Lyons@fpl.com</t>
  </si>
  <si>
    <t>Helen.Marshall@fpl.com</t>
  </si>
  <si>
    <t>Principal Rate Analyst</t>
  </si>
  <si>
    <t>Sean.Mccready@fpl.com</t>
  </si>
  <si>
    <t>John.Moschella@fpl.com</t>
  </si>
  <si>
    <t>Rate Analyst</t>
  </si>
  <si>
    <t>Christie.Nicks@fpl.com</t>
  </si>
  <si>
    <t>Regulatory Affairs Analyst</t>
  </si>
  <si>
    <t>Melissa.Parks@fpl.com</t>
  </si>
  <si>
    <t>Manager Corporate Accounting</t>
  </si>
  <si>
    <t>CRYSTAL.PENAHERRERA@fpl.com</t>
  </si>
  <si>
    <t>Jennifer.Richards@fpl.com</t>
  </si>
  <si>
    <t>Richard.Ross@fpl.com</t>
  </si>
  <si>
    <t>Regulatory Issues Mgr</t>
  </si>
  <si>
    <t>Bianca.Soriano@fpl.com</t>
  </si>
  <si>
    <t>Manager Customer Service Communications</t>
  </si>
  <si>
    <t>Michael.Springer@fpl.com</t>
  </si>
  <si>
    <t>Principal Regulatory Affairs Analyst</t>
  </si>
  <si>
    <t>Anita.Stewartstover@fpl.com</t>
  </si>
  <si>
    <t>Jody.Stiefel@fpl.com</t>
  </si>
  <si>
    <t>Regulatory Research Project Manager</t>
  </si>
  <si>
    <t>Monica.Vargas@fpl.com</t>
  </si>
  <si>
    <t>Jennifer.Walker@fpl.com</t>
  </si>
  <si>
    <t>Director Corporate Accounting</t>
  </si>
  <si>
    <t>Lee.Watkins@fpl.com</t>
  </si>
  <si>
    <t>Sr Tax Director</t>
  </si>
  <si>
    <t>Inna.Weintraub@fpl.com</t>
  </si>
  <si>
    <t>Director Regulatory Strategy &amp; Analysis</t>
  </si>
  <si>
    <t>Michael.Wong2@fpl.com</t>
  </si>
  <si>
    <t>Christopher.Wright@fpl.com</t>
  </si>
  <si>
    <t>Sr Attorney</t>
  </si>
  <si>
    <t>Amy.Zamora@fpl.com</t>
  </si>
  <si>
    <t>Katherine.Franckle@fpl.com</t>
  </si>
  <si>
    <t>Accounting Supervisor - NextEra</t>
  </si>
  <si>
    <t>Florida City Gas</t>
  </si>
  <si>
    <t>MFR and Testimony Prep</t>
  </si>
  <si>
    <t>6/1 - filing date
MFR Audit/
Discovery</t>
  </si>
  <si>
    <t>MFR Audit/
Discovery</t>
  </si>
  <si>
    <t>MFR Audit/
Discovery/
Rebuttal Testimony</t>
  </si>
  <si>
    <t>1) File rebuttal, and 2) Discovery ends</t>
  </si>
  <si>
    <t>Hearings</t>
  </si>
  <si>
    <t>Briefs</t>
  </si>
  <si>
    <t>2022 Rate Case Expense Estimate</t>
  </si>
  <si>
    <t>Forecasted 2022 FCG Rate Case Expenses By Month</t>
  </si>
  <si>
    <t>Actuals</t>
  </si>
  <si>
    <t>Expense Type</t>
  </si>
  <si>
    <t>Rate Case</t>
  </si>
  <si>
    <t>Difference</t>
  </si>
  <si>
    <t>Total</t>
  </si>
  <si>
    <t>Check</t>
  </si>
  <si>
    <t>Outside Services:</t>
  </si>
  <si>
    <t xml:space="preserve">     Depreciation Study/Witness</t>
  </si>
  <si>
    <t xml:space="preserve">     ROE Witness</t>
  </si>
  <si>
    <t xml:space="preserve">     Legal</t>
  </si>
  <si>
    <t xml:space="preserve">     Cost of Service</t>
  </si>
  <si>
    <t xml:space="preserve">     Rebuttal (if needed)</t>
  </si>
  <si>
    <t xml:space="preserve">     Total</t>
  </si>
  <si>
    <t>Affiliate Support Charged to FCG:</t>
  </si>
  <si>
    <t xml:space="preserve">     FPL</t>
  </si>
  <si>
    <t xml:space="preserve">     NEER</t>
  </si>
  <si>
    <t>Other:</t>
  </si>
  <si>
    <t xml:space="preserve">     Travel Expenses</t>
  </si>
  <si>
    <t xml:space="preserve">     Temporary Services</t>
  </si>
  <si>
    <t xml:space="preserve">     Payroll and Overheads</t>
  </si>
  <si>
    <t xml:space="preserve">     Other (B)</t>
  </si>
  <si>
    <t>Total Estimated Rate Case Expenses</t>
  </si>
  <si>
    <t>(A)</t>
  </si>
  <si>
    <t>Cumulative</t>
  </si>
  <si>
    <t>Notes:</t>
  </si>
  <si>
    <t>(A) Per MFR C-13 in 2017 Rate Case.  Note, doesn't include costs for hearings.</t>
  </si>
  <si>
    <t>Number we are tying to in forecast</t>
  </si>
  <si>
    <t>(B) Printing costs and other costs related to customer notifications.</t>
  </si>
  <si>
    <t>Cost Elem.</t>
  </si>
  <si>
    <t>Cost element name</t>
  </si>
  <si>
    <t>OffAct</t>
  </si>
  <si>
    <t>Offst.acct</t>
  </si>
  <si>
    <t>Name of offsetting account</t>
  </si>
  <si>
    <t>Val.in rep.cur.</t>
  </si>
  <si>
    <t>Total quantity</t>
  </si>
  <si>
    <t>PUM</t>
  </si>
  <si>
    <t>5990044</t>
  </si>
  <si>
    <t>Stl-OutSrv-TempLbr</t>
  </si>
  <si>
    <t>S</t>
  </si>
  <si>
    <t>2802092</t>
  </si>
  <si>
    <t>Oth Ast-2022 FCG RC</t>
  </si>
  <si>
    <t/>
  </si>
  <si>
    <t>5990049</t>
  </si>
  <si>
    <t>Stl-Off Supp&amp;Exp</t>
  </si>
  <si>
    <t>5990200</t>
  </si>
  <si>
    <t>Stl-FPL Exempt ST</t>
  </si>
  <si>
    <t>5990209</t>
  </si>
  <si>
    <t>Stl-FPL Pay/R Tax OH</t>
  </si>
  <si>
    <t>5990210</t>
  </si>
  <si>
    <t>Stl-FPL Fund Welfare</t>
  </si>
  <si>
    <t>5990211</t>
  </si>
  <si>
    <t>Stl-FPL Un Svc Costs</t>
  </si>
  <si>
    <t>5990214</t>
  </si>
  <si>
    <t>Stl-Ext-A&amp;G Pay</t>
  </si>
  <si>
    <t>5990215</t>
  </si>
  <si>
    <t>Stl-Ext-A&amp;G Exp</t>
  </si>
  <si>
    <t>5990216</t>
  </si>
  <si>
    <t>Stl-Ext-Non Prod</t>
  </si>
  <si>
    <t>5990217</t>
  </si>
  <si>
    <t>Stl-Ext-Workers Comp</t>
  </si>
  <si>
    <t>5990218</t>
  </si>
  <si>
    <t>Stl-Perf Incent OH</t>
  </si>
  <si>
    <t>5990257</t>
  </si>
  <si>
    <t>Stl-FPL Unfun Beneft</t>
  </si>
  <si>
    <t>8110044</t>
  </si>
  <si>
    <t>Outside Services - T</t>
  </si>
  <si>
    <t>Ned</t>
  </si>
  <si>
    <t>8110049</t>
  </si>
  <si>
    <t>Office Supp &amp; Equip</t>
  </si>
  <si>
    <t>Other</t>
  </si>
  <si>
    <t>8110200</t>
  </si>
  <si>
    <t>FPL Exempt ST</t>
  </si>
  <si>
    <t>HR</t>
  </si>
  <si>
    <t>8110209</t>
  </si>
  <si>
    <t>FPL Payroll Tax OH</t>
  </si>
  <si>
    <t>8110210</t>
  </si>
  <si>
    <t>FPL Funded Welfare</t>
  </si>
  <si>
    <t>8110211</t>
  </si>
  <si>
    <t>FPL Unf Service Cost</t>
  </si>
  <si>
    <t>8110214</t>
  </si>
  <si>
    <t>Ext. - A&amp;G Payroll</t>
  </si>
  <si>
    <t>8110215</t>
  </si>
  <si>
    <t>Ext. - A&amp;G Expenses</t>
  </si>
  <si>
    <t>8110216</t>
  </si>
  <si>
    <t>Ext.- Non-Productive</t>
  </si>
  <si>
    <t>8110217</t>
  </si>
  <si>
    <t>Ext. - Workers Comp</t>
  </si>
  <si>
    <t>8110218</t>
  </si>
  <si>
    <t>Perform Incent OH</t>
  </si>
  <si>
    <t>8110257</t>
  </si>
  <si>
    <t>FPL Unfun Ben Costs</t>
  </si>
  <si>
    <t>FPL Payroll</t>
  </si>
  <si>
    <t>Confirm FPL Employee? (Yes or No)</t>
  </si>
  <si>
    <t>Estimated % of time spent on Case</t>
  </si>
  <si>
    <t>Estimated Hours</t>
  </si>
  <si>
    <t>Accounting - Property</t>
  </si>
  <si>
    <t>Yes</t>
  </si>
  <si>
    <t>Accounting - Corporate</t>
  </si>
  <si>
    <t>Jun.Park@fpl.com</t>
  </si>
  <si>
    <t>Manager - Load Forecasting</t>
  </si>
  <si>
    <t>Paul.Esposito@fpl.com</t>
  </si>
  <si>
    <t>Sr Load Forecasting Analyst</t>
  </si>
  <si>
    <t>Mike.Holbert@fpl.com</t>
  </si>
  <si>
    <t>Manager FP&amp;A</t>
  </si>
  <si>
    <t>Kyle.Giragos@fpl.com</t>
  </si>
  <si>
    <t>Financial Analyst II - FP&amp;A</t>
  </si>
  <si>
    <t>Sr. Discovery Coordinator (Part Time Position)</t>
  </si>
  <si>
    <t>Monica.Munoz@fpl.com</t>
  </si>
  <si>
    <t>Regulatory - Notifications</t>
  </si>
  <si>
    <t xml:space="preserve">Total Estimated Hours </t>
  </si>
  <si>
    <t>Refresh as needed to ensure amounts tie</t>
  </si>
  <si>
    <t>Row Labels</t>
  </si>
  <si>
    <t>Sum of Estimated Hours</t>
  </si>
  <si>
    <t>Grand Total</t>
  </si>
  <si>
    <t>Total Estimated Hours from FPL to FCG</t>
  </si>
  <si>
    <t>Average Annual Salary</t>
  </si>
  <si>
    <t>FPL Affiliate Payroll Loaders (excludes non-productive)</t>
  </si>
  <si>
    <t>Total Average Annual Salary (fully loaded)</t>
  </si>
  <si>
    <t>Fully Loaded Hourly Rate</t>
  </si>
  <si>
    <t>Estimated FPL Payroll to be Charged to FCG</t>
  </si>
  <si>
    <t># of days</t>
  </si>
  <si>
    <t>Hotel (per night)</t>
  </si>
  <si>
    <t>Food (per day)</t>
  </si>
  <si>
    <t>Transportation (air, mileage, car rental)</t>
  </si>
  <si>
    <t>Cost per person at hearing</t>
  </si>
  <si>
    <t>Witnesses</t>
  </si>
  <si>
    <t>Witness Backup</t>
  </si>
  <si>
    <t>Attorney</t>
  </si>
  <si>
    <t>RAD</t>
  </si>
  <si>
    <t>IT Support</t>
  </si>
  <si>
    <t>Number of attendees for hearing</t>
  </si>
  <si>
    <t>Total Hearing Cost</t>
  </si>
  <si>
    <t>Conference Room (rental at hotel)</t>
  </si>
  <si>
    <t>Security</t>
  </si>
  <si>
    <t>Estimate provided by William Gandy/John Large</t>
  </si>
  <si>
    <t>Prehearing Conference (legal travel only)</t>
  </si>
  <si>
    <t>Total for 1 day hearing and prehearing</t>
  </si>
  <si>
    <t>NOTE: Consultant/outside witness travel expenses are included in their total expenses (confirmed with legal).</t>
  </si>
  <si>
    <t>Detail of Other Costs</t>
  </si>
  <si>
    <t>Printing Cost:</t>
  </si>
  <si>
    <t>Customer Notifications Estimate (Provided by Bianca Soriano on 2.23.2022 - M&amp;C)</t>
  </si>
  <si>
    <t> </t>
  </si>
  <si>
    <t>FCG 2017</t>
  </si>
  <si>
    <t>Multiplier</t>
  </si>
  <si>
    <t>FCG 2022 Est.</t>
  </si>
  <si>
    <t>Notes</t>
  </si>
  <si>
    <t>Petition</t>
  </si>
  <si>
    <t>Assume Petition is same length</t>
  </si>
  <si>
    <t>Direct Testimony &amp; Exhibits (excluding dep. study)</t>
  </si>
  <si>
    <t>Reduced from 10 witnesses to 6</t>
  </si>
  <si>
    <t>Depreciation Study</t>
  </si>
  <si>
    <t>Assume depreciation study is same length</t>
  </si>
  <si>
    <t>MFRs</t>
  </si>
  <si>
    <t>Assume two sets (RASM and non-RSAM)</t>
  </si>
  <si>
    <t>Tariffs (Clean and Legis)</t>
  </si>
  <si>
    <t>Assume two versions (RSAM and non-RSAM)</t>
  </si>
  <si>
    <t xml:space="preserve">Total Pages per Filing </t>
  </si>
  <si>
    <t>Total pages for 12 printed filing sets (10 copies per rule, 1 for OPC, 1 for FCG)</t>
  </si>
  <si>
    <t>Total Cost Initial Filing (5 cents per page for B&amp;W; 24 cents for Color)</t>
  </si>
  <si>
    <t>Assume 85% B&amp;W; 15% Color; 7.5% taxes</t>
  </si>
  <si>
    <t>Other printing costs (e.g., supplemental MFRs)</t>
  </si>
  <si>
    <t>Total Printing Cost Estimate</t>
  </si>
  <si>
    <t>Customer Notifications Cost Estimate</t>
  </si>
  <si>
    <t>Estimate provided by M&amp;C</t>
  </si>
  <si>
    <t>Total Other Costs</t>
  </si>
  <si>
    <t>FPLM: 2022 FCG Rate Case</t>
  </si>
  <si>
    <t>13-Mth Average</t>
  </si>
  <si>
    <t>a-Dec - 2021</t>
  </si>
  <si>
    <t>Dec - 2022</t>
  </si>
  <si>
    <t>Dec - 2023</t>
  </si>
  <si>
    <t>1: Company per Book</t>
  </si>
  <si>
    <t>7: Juris Utility</t>
  </si>
  <si>
    <t>RATE BASE COMPANY ADJUSTMENTS</t>
  </si>
  <si>
    <t>G-RB_WC_A_RATE CASE EXPENSE: RATE CASE EXPENSE</t>
  </si>
  <si>
    <t>G-ADC386932: RATE CASE EXPENSE</t>
  </si>
  <si>
    <t>B2 - FERC Balance Sheet</t>
  </si>
  <si>
    <t>Jan - 2022</t>
  </si>
  <si>
    <t>Feb - 2022</t>
  </si>
  <si>
    <t>Mar - 2022</t>
  </si>
  <si>
    <t>Apr - 2022</t>
  </si>
  <si>
    <t>May - 2022</t>
  </si>
  <si>
    <t>Jun - 2022</t>
  </si>
  <si>
    <t>Jul - 2022</t>
  </si>
  <si>
    <t>Aug - 2022</t>
  </si>
  <si>
    <t>Sep - 2022</t>
  </si>
  <si>
    <t>Oct - 2022</t>
  </si>
  <si>
    <t>Nov - 2022</t>
  </si>
  <si>
    <t>FPLGRUF96: Assets</t>
  </si>
  <si>
    <t>FPLGRUF9108: Deferred Debits</t>
  </si>
  <si>
    <t>FPLGRUF999: Other Deferred Credits</t>
  </si>
  <si>
    <t>FPLGRUF9107: 186-Misc Deferred Debits</t>
  </si>
  <si>
    <t>9186932: Other Assets: Deferred 2022 FCG Rate Case</t>
  </si>
  <si>
    <t>G-NOI_RATE_CASE_EXPENSE: RATE CASE EXPENSE</t>
  </si>
  <si>
    <t>G-AJC528700: RATE CASE EXPENSE</t>
  </si>
  <si>
    <t>G-AJC528701: RATE CASE EXPENSE - FIT</t>
  </si>
  <si>
    <t>G-AJC528702: RATE CASE EXPENSE - SIT</t>
  </si>
  <si>
    <t>NOI COMPANY ADJUSTMENTS</t>
  </si>
  <si>
    <t>Annual Amortization</t>
  </si>
  <si>
    <t xml:space="preserve">2022 FCG Rate Case </t>
  </si>
  <si>
    <t>Company Adjustment - Rate Case Expenses</t>
  </si>
  <si>
    <t>20220069-GU</t>
  </si>
  <si>
    <t>FCG 002125</t>
  </si>
  <si>
    <t>FCG 002126</t>
  </si>
  <si>
    <t>FCG 002127</t>
  </si>
  <si>
    <t>FCG 002128</t>
  </si>
  <si>
    <t>FCG 002129</t>
  </si>
  <si>
    <t>FCG 002130</t>
  </si>
  <si>
    <t>FCG 002131</t>
  </si>
  <si>
    <t>FCG 002132</t>
  </si>
  <si>
    <t>FCG 002133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</si>
</sst>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[$$-409]* #,##0_);_([$$-409]* \(#,##0\);_([$$-409]* &quot;-&quot;??_);_(@_)"/>
    <numFmt numFmtId="167" formatCode="#,##0.000"/>
    <numFmt numFmtId="168" formatCode="#,##0_);[Red]\(#,##0\);&quot; &quot;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u/>
      <sz val="10"/>
      <name val="Arial"/>
    </font>
    <font>
      <b/>
      <sz val="10"/>
      <name val="Arial"/>
    </font>
    <font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0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21" fillId="7" borderId="0"/>
    <xf numFmtId="0" fontId="23" fillId="0" borderId="0"/>
  </cellStyleXfs>
  <cellXfs count="129">
    <xf numFmtId="0" fontId="0" fillId="0" borderId="0" xfId="0"/>
    <xf numFmtId="0" fontId="1" fillId="0" borderId="0" xfId="1"/>
    <xf numFmtId="44" fontId="0" fillId="0" borderId="0" xfId="3" applyFont="1"/>
    <xf numFmtId="44" fontId="0" fillId="0" borderId="0" xfId="0" applyNumberFormat="1"/>
    <xf numFmtId="164" fontId="0" fillId="0" borderId="0" xfId="2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9" fontId="0" fillId="0" borderId="0" xfId="4" applyFont="1"/>
    <xf numFmtId="9" fontId="0" fillId="0" borderId="0" xfId="4" applyFont="1" applyAlignment="1">
      <alignment horizontal="center" vertical="center"/>
    </xf>
    <xf numFmtId="17" fontId="0" fillId="0" borderId="0" xfId="0" applyNumberFormat="1"/>
    <xf numFmtId="9" fontId="5" fillId="0" borderId="0" xfId="0" applyNumberFormat="1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165" fontId="3" fillId="0" borderId="0" xfId="0" applyNumberFormat="1" applyFont="1"/>
    <xf numFmtId="164" fontId="3" fillId="0" borderId="0" xfId="2" applyNumberFormat="1" applyFont="1"/>
    <xf numFmtId="165" fontId="3" fillId="0" borderId="0" xfId="3" applyNumberFormat="1" applyFont="1"/>
    <xf numFmtId="10" fontId="3" fillId="0" borderId="0" xfId="4" applyNumberFormat="1" applyFont="1"/>
    <xf numFmtId="165" fontId="3" fillId="2" borderId="0" xfId="3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9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0" fontId="8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0" fillId="3" borderId="0" xfId="0" applyFill="1"/>
    <xf numFmtId="165" fontId="0" fillId="3" borderId="0" xfId="3" applyNumberFormat="1" applyFont="1" applyFill="1"/>
    <xf numFmtId="164" fontId="0" fillId="3" borderId="0" xfId="2" applyNumberFormat="1" applyFont="1" applyFill="1"/>
    <xf numFmtId="164" fontId="0" fillId="3" borderId="1" xfId="2" applyNumberFormat="1" applyFont="1" applyFill="1" applyBorder="1"/>
    <xf numFmtId="165" fontId="0" fillId="3" borderId="0" xfId="0" applyNumberFormat="1" applyFill="1"/>
    <xf numFmtId="165" fontId="3" fillId="3" borderId="2" xfId="0" applyNumberFormat="1" applyFont="1" applyFill="1" applyBorder="1"/>
    <xf numFmtId="0" fontId="7" fillId="3" borderId="0" xfId="0" applyFont="1" applyFill="1"/>
    <xf numFmtId="9" fontId="0" fillId="0" borderId="0" xfId="4" applyFont="1" applyFill="1" applyAlignment="1">
      <alignment horizontal="center" vertical="center"/>
    </xf>
    <xf numFmtId="164" fontId="0" fillId="0" borderId="0" xfId="0" applyNumberFormat="1"/>
    <xf numFmtId="9" fontId="9" fillId="0" borderId="0" xfId="4" applyFont="1" applyFill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/>
    </xf>
    <xf numFmtId="0" fontId="10" fillId="3" borderId="0" xfId="0" applyFont="1" applyFill="1"/>
    <xf numFmtId="0" fontId="6" fillId="3" borderId="0" xfId="0" applyFont="1" applyFill="1"/>
    <xf numFmtId="0" fontId="9" fillId="3" borderId="0" xfId="0" applyFont="1" applyFill="1"/>
    <xf numFmtId="165" fontId="9" fillId="3" borderId="0" xfId="0" applyNumberFormat="1" applyFont="1" applyFill="1"/>
    <xf numFmtId="0" fontId="6" fillId="3" borderId="1" xfId="0" applyFont="1" applyFill="1" applyBorder="1" applyAlignment="1">
      <alignment horizontal="center"/>
    </xf>
    <xf numFmtId="165" fontId="9" fillId="3" borderId="0" xfId="3" applyNumberFormat="1" applyFont="1" applyFill="1"/>
    <xf numFmtId="164" fontId="9" fillId="3" borderId="0" xfId="2" applyNumberFormat="1" applyFont="1" applyFill="1"/>
    <xf numFmtId="164" fontId="9" fillId="3" borderId="1" xfId="2" applyNumberFormat="1" applyFont="1" applyFill="1" applyBorder="1"/>
    <xf numFmtId="165" fontId="6" fillId="3" borderId="2" xfId="0" applyNumberFormat="1" applyFont="1" applyFill="1" applyBorder="1"/>
    <xf numFmtId="164" fontId="0" fillId="0" borderId="0" xfId="2" applyNumberFormat="1" applyFont="1" applyFill="1"/>
    <xf numFmtId="166" fontId="0" fillId="0" borderId="0" xfId="0" applyNumberFormat="1"/>
    <xf numFmtId="0" fontId="11" fillId="0" borderId="6" xfId="0" applyFont="1" applyBorder="1" applyAlignment="1">
      <alignment readingOrder="1"/>
    </xf>
    <xf numFmtId="0" fontId="12" fillId="0" borderId="6" xfId="0" applyFont="1" applyBorder="1" applyAlignment="1">
      <alignment readingOrder="1"/>
    </xf>
    <xf numFmtId="9" fontId="12" fillId="0" borderId="6" xfId="0" applyNumberFormat="1" applyFont="1" applyBorder="1" applyAlignment="1">
      <alignment readingOrder="1"/>
    </xf>
    <xf numFmtId="0" fontId="12" fillId="0" borderId="6" xfId="0" applyFont="1" applyBorder="1" applyAlignment="1">
      <alignment horizontal="center" readingOrder="1"/>
    </xf>
    <xf numFmtId="164" fontId="12" fillId="0" borderId="6" xfId="0" applyNumberFormat="1" applyFont="1" applyBorder="1" applyAlignment="1">
      <alignment readingOrder="1"/>
    </xf>
    <xf numFmtId="0" fontId="12" fillId="0" borderId="6" xfId="0" applyFont="1" applyBorder="1" applyAlignment="1">
      <alignment horizontal="left" readingOrder="1"/>
    </xf>
    <xf numFmtId="0" fontId="3" fillId="3" borderId="0" xfId="0" applyFont="1" applyFill="1" applyAlignment="1">
      <alignment wrapText="1"/>
    </xf>
    <xf numFmtId="9" fontId="8" fillId="3" borderId="0" xfId="4" applyFont="1" applyFill="1"/>
    <xf numFmtId="9" fontId="8" fillId="3" borderId="0" xfId="0" applyNumberFormat="1" applyFont="1" applyFill="1"/>
    <xf numFmtId="9" fontId="10" fillId="3" borderId="0" xfId="0" applyNumberFormat="1" applyFont="1" applyFill="1"/>
    <xf numFmtId="6" fontId="3" fillId="0" borderId="0" xfId="0" applyNumberFormat="1" applyFont="1"/>
    <xf numFmtId="165" fontId="3" fillId="3" borderId="0" xfId="0" applyNumberFormat="1" applyFont="1" applyFill="1"/>
    <xf numFmtId="0" fontId="3" fillId="3" borderId="0" xfId="0" applyFont="1" applyFill="1" applyAlignment="1">
      <alignment horizontal="right"/>
    </xf>
    <xf numFmtId="0" fontId="13" fillId="0" borderId="0" xfId="0" applyFont="1"/>
    <xf numFmtId="6" fontId="13" fillId="0" borderId="0" xfId="0" applyNumberFormat="1" applyFont="1"/>
    <xf numFmtId="0" fontId="13" fillId="0" borderId="1" xfId="0" applyFont="1" applyBorder="1"/>
    <xf numFmtId="6" fontId="13" fillId="0" borderId="1" xfId="0" applyNumberFormat="1" applyFont="1" applyBorder="1"/>
    <xf numFmtId="0" fontId="14" fillId="0" borderId="0" xfId="0" applyFont="1"/>
    <xf numFmtId="6" fontId="14" fillId="0" borderId="0" xfId="0" applyNumberFormat="1" applyFont="1"/>
    <xf numFmtId="0" fontId="13" fillId="0" borderId="0" xfId="0" applyFont="1" applyAlignment="1">
      <alignment horizontal="center"/>
    </xf>
    <xf numFmtId="6" fontId="14" fillId="0" borderId="0" xfId="0" applyNumberFormat="1" applyFont="1" applyAlignment="1">
      <alignment horizontal="center"/>
    </xf>
    <xf numFmtId="0" fontId="15" fillId="0" borderId="0" xfId="0" applyFont="1"/>
    <xf numFmtId="164" fontId="0" fillId="0" borderId="1" xfId="2" applyNumberFormat="1" applyFont="1" applyFill="1" applyBorder="1"/>
    <xf numFmtId="6" fontId="13" fillId="0" borderId="7" xfId="0" applyNumberFormat="1" applyFont="1" applyBorder="1"/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9" fillId="0" borderId="0" xfId="0" applyFont="1"/>
    <xf numFmtId="164" fontId="9" fillId="0" borderId="0" xfId="2" applyNumberFormat="1" applyFont="1" applyFill="1"/>
    <xf numFmtId="9" fontId="9" fillId="0" borderId="0" xfId="4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1" applyFill="1"/>
    <xf numFmtId="4" fontId="0" fillId="0" borderId="0" xfId="0" applyNumberFormat="1"/>
    <xf numFmtId="49" fontId="0" fillId="0" borderId="0" xfId="0" applyNumberFormat="1"/>
    <xf numFmtId="167" fontId="0" fillId="0" borderId="0" xfId="0" applyNumberFormat="1"/>
    <xf numFmtId="4" fontId="0" fillId="0" borderId="1" xfId="0" applyNumberFormat="1" applyBorder="1"/>
    <xf numFmtId="49" fontId="0" fillId="4" borderId="0" xfId="0" applyNumberFormat="1" applyFill="1"/>
    <xf numFmtId="44" fontId="3" fillId="3" borderId="0" xfId="0" applyNumberFormat="1" applyFont="1" applyFill="1"/>
    <xf numFmtId="44" fontId="3" fillId="3" borderId="2" xfId="0" applyNumberFormat="1" applyFont="1" applyFill="1" applyBorder="1"/>
    <xf numFmtId="0" fontId="3" fillId="0" borderId="0" xfId="0" applyFont="1" applyAlignment="1">
      <alignment horizontal="right"/>
    </xf>
    <xf numFmtId="164" fontId="3" fillId="0" borderId="0" xfId="2" applyNumberFormat="1" applyFont="1" applyFill="1" applyBorder="1"/>
    <xf numFmtId="165" fontId="3" fillId="0" borderId="0" xfId="3" applyNumberFormat="1" applyFont="1" applyFill="1" applyBorder="1"/>
    <xf numFmtId="10" fontId="3" fillId="0" borderId="0" xfId="4" applyNumberFormat="1" applyFont="1" applyFill="1" applyBorder="1"/>
    <xf numFmtId="43" fontId="9" fillId="2" borderId="0" xfId="0" applyNumberFormat="1" applyFont="1" applyFill="1"/>
    <xf numFmtId="0" fontId="16" fillId="0" borderId="8" xfId="5" applyBorder="1"/>
    <xf numFmtId="0" fontId="17" fillId="0" borderId="0" xfId="5" applyFont="1"/>
    <xf numFmtId="0" fontId="16" fillId="0" borderId="0" xfId="5"/>
    <xf numFmtId="0" fontId="17" fillId="0" borderId="9" xfId="5" applyFont="1" applyBorder="1" applyAlignment="1">
      <alignment horizontal="center" vertical="center" wrapText="1"/>
    </xf>
    <xf numFmtId="0" fontId="18" fillId="0" borderId="0" xfId="5" applyFont="1" applyAlignment="1">
      <alignment horizontal="left" vertical="center"/>
    </xf>
    <xf numFmtId="168" fontId="17" fillId="0" borderId="0" xfId="5" applyNumberFormat="1" applyFont="1" applyAlignment="1">
      <alignment horizontal="right" vertical="center"/>
    </xf>
    <xf numFmtId="0" fontId="18" fillId="0" borderId="0" xfId="5" applyFont="1" applyAlignment="1">
      <alignment horizontal="left" vertical="center" indent="1"/>
    </xf>
    <xf numFmtId="0" fontId="19" fillId="0" borderId="0" xfId="5" applyFont="1" applyAlignment="1">
      <alignment horizontal="left" vertical="center" indent="2"/>
    </xf>
    <xf numFmtId="0" fontId="17" fillId="0" borderId="0" xfId="5" applyFont="1" applyAlignment="1">
      <alignment horizontal="left" vertical="center" indent="3"/>
    </xf>
    <xf numFmtId="168" fontId="17" fillId="0" borderId="10" xfId="5" applyNumberFormat="1" applyFont="1" applyBorder="1" applyAlignment="1">
      <alignment horizontal="right" vertical="center"/>
    </xf>
    <xf numFmtId="0" fontId="18" fillId="0" borderId="0" xfId="5" applyFont="1" applyAlignment="1">
      <alignment horizontal="left"/>
    </xf>
    <xf numFmtId="37" fontId="17" fillId="0" borderId="0" xfId="5" applyNumberFormat="1" applyFont="1" applyAlignment="1">
      <alignment horizontal="right"/>
    </xf>
    <xf numFmtId="0" fontId="17" fillId="0" borderId="0" xfId="5" applyFont="1" applyAlignment="1">
      <alignment horizontal="left" indent="1"/>
    </xf>
    <xf numFmtId="0" fontId="17" fillId="0" borderId="0" xfId="5" applyFont="1" applyAlignment="1">
      <alignment horizontal="left" indent="2"/>
    </xf>
    <xf numFmtId="0" fontId="17" fillId="0" borderId="0" xfId="5" applyFont="1" applyAlignment="1">
      <alignment horizontal="left" indent="3"/>
    </xf>
    <xf numFmtId="0" fontId="17" fillId="0" borderId="0" xfId="5" applyFont="1" applyAlignment="1">
      <alignment horizontal="left" indent="4"/>
    </xf>
    <xf numFmtId="0" fontId="0" fillId="5" borderId="0" xfId="0" applyFill="1"/>
    <xf numFmtId="168" fontId="17" fillId="0" borderId="0" xfId="5" applyNumberFormat="1" applyFont="1" applyAlignment="1">
      <alignment horizontal="right" vertical="center"/>
    </xf>
    <xf numFmtId="0" fontId="19" fillId="0" borderId="0" xfId="5" applyFont="1" applyAlignment="1">
      <alignment horizontal="left" vertical="center" indent="2"/>
    </xf>
    <xf numFmtId="0" fontId="17" fillId="0" borderId="0" xfId="5" applyFont="1" applyAlignment="1">
      <alignment horizontal="left" vertical="center" indent="3"/>
    </xf>
    <xf numFmtId="168" fontId="17" fillId="0" borderId="10" xfId="5" applyNumberFormat="1" applyFont="1" applyBorder="1" applyAlignment="1">
      <alignment horizontal="right" vertical="center"/>
    </xf>
    <xf numFmtId="0" fontId="18" fillId="0" borderId="0" xfId="5" applyFont="1" applyAlignment="1">
      <alignment horizontal="left" vertical="center" indent="1"/>
    </xf>
    <xf numFmtId="37" fontId="0" fillId="6" borderId="0" xfId="0" applyNumberFormat="1" applyFill="1"/>
    <xf numFmtId="0" fontId="20" fillId="0" borderId="11" xfId="5" applyFont="1" applyFill="1" applyBorder="1" applyAlignment="1">
      <alignment horizontal="center" vertical="center" wrapText="1"/>
    </xf>
    <xf numFmtId="0" fontId="22" fillId="0" borderId="0" xfId="7" applyFont="1" applyFill="1"/>
    <xf numFmtId="0" fontId="17" fillId="0" borderId="9" xfId="5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4" fillId="0" borderId="0" xfId="8" applyFont="1"/>
    <xf numFmtId="0" fontId="0" fillId="8" borderId="0" xfId="0" applyFill="1"/>
    <xf numFmtId="0" fontId="0" fillId="8" borderId="0" xfId="0" applyFill="1" applyAlignment="1">
      <alignment horizontal="left"/>
    </xf>
    <xf numFmtId="49" fontId="0" fillId="8" borderId="0" xfId="0" applyNumberFormat="1" applyFill="1"/>
  </cellXfs>
  <cellStyles count="9">
    <cellStyle name="Comma" xfId="2" builtinId="3"/>
    <cellStyle name="Comma 2" xfId="6" xr:uid="{CE7B0BF8-3AF6-4103-AF7F-1F7419CA5BFD}"/>
    <cellStyle name="Currency" xfId="3" builtinId="4"/>
    <cellStyle name="Hyperlink" xfId="1" builtinId="8"/>
    <cellStyle name="Normal" xfId="0" builtinId="0"/>
    <cellStyle name="Normal 2" xfId="5" xr:uid="{46AC52BB-EBA3-4B54-940A-AC3EAB488C56}"/>
    <cellStyle name="Normal 4" xfId="7" xr:uid="{7E6AEDB5-AE6B-408B-B675-F52D18E2F7D2}"/>
    <cellStyle name="Normal 8" xfId="8" xr:uid="{B41AF9E1-DDAC-427F-B781-3BA3AD5A1417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</xdr:colOff>
      <xdr:row>68</xdr:row>
      <xdr:rowOff>72390</xdr:rowOff>
    </xdr:from>
    <xdr:to>
      <xdr:col>9</xdr:col>
      <xdr:colOff>175260</xdr:colOff>
      <xdr:row>70</xdr:row>
      <xdr:rowOff>171450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00141E3-79DA-49E2-8A69-DDD859B5FCB6}"/>
            </a:ext>
          </a:extLst>
        </xdr:cNvPr>
        <xdr:cNvSpPr/>
      </xdr:nvSpPr>
      <xdr:spPr>
        <a:xfrm>
          <a:off x="11586210" y="12921615"/>
          <a:ext cx="2305050" cy="46101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1386840</xdr:colOff>
      <xdr:row>80</xdr:row>
      <xdr:rowOff>129540</xdr:rowOff>
    </xdr:from>
    <xdr:to>
      <xdr:col>5</xdr:col>
      <xdr:colOff>480060</xdr:colOff>
      <xdr:row>90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973FE7BB-7BBC-4532-B802-DDDD76ED616E}"/>
            </a:ext>
          </a:extLst>
        </xdr:cNvPr>
        <xdr:cNvSpPr/>
      </xdr:nvSpPr>
      <xdr:spPr>
        <a:xfrm>
          <a:off x="5120640" y="15308580"/>
          <a:ext cx="6004560" cy="16992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7620</xdr:colOff>
      <xdr:row>71</xdr:row>
      <xdr:rowOff>76200</xdr:rowOff>
    </xdr:from>
    <xdr:to>
      <xdr:col>6</xdr:col>
      <xdr:colOff>723900</xdr:colOff>
      <xdr:row>82</xdr:row>
      <xdr:rowOff>175260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56FAB454-C5DE-4F84-B314-9B1464994854}"/>
            </a:ext>
          </a:extLst>
        </xdr:cNvPr>
        <xdr:cNvCxnSpPr/>
      </xdr:nvCxnSpPr>
      <xdr:spPr>
        <a:xfrm flipV="1">
          <a:off x="10652760" y="13609320"/>
          <a:ext cx="1584960" cy="21107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</xdr:colOff>
      <xdr:row>3</xdr:row>
      <xdr:rowOff>9525</xdr:rowOff>
    </xdr:from>
    <xdr:to>
      <xdr:col>19</xdr:col>
      <xdr:colOff>240826</xdr:colOff>
      <xdr:row>33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46288C-97A3-4494-A953-ED7CB4087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4" y="581025"/>
          <a:ext cx="8146577" cy="588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133350</xdr:rowOff>
    </xdr:from>
    <xdr:to>
      <xdr:col>19</xdr:col>
      <xdr:colOff>541409</xdr:colOff>
      <xdr:row>45</xdr:row>
      <xdr:rowOff>164748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04ECA5-53B1-424A-86EC-14EB9510A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4350"/>
          <a:ext cx="12123809" cy="822289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588.745250462962" createdVersion="6" refreshedVersion="6" minRefreshableVersion="3" recordCount="67" xr:uid="{8855689C-1AA8-45C7-ACF9-29B4558BDF9A}">
  <cacheSource type="worksheet">
    <worksheetSource ref="A4:G71" sheet="payroll"/>
  </cacheSource>
  <cacheFields count="7">
    <cacheField name="Name" numFmtId="0">
      <sharedItems/>
    </cacheField>
    <cacheField name="Company" numFmtId="0">
      <sharedItems count="3">
        <s v="FPL"/>
        <s v="FCG" u="1"/>
        <s v="NEER" u="1"/>
      </sharedItems>
    </cacheField>
    <cacheField name="Business Unit" numFmtId="0">
      <sharedItems/>
    </cacheField>
    <cacheField name="Title" numFmtId="0">
      <sharedItems/>
    </cacheField>
    <cacheField name="Confirm FPL Employee? (Yes or No)" numFmtId="0">
      <sharedItems/>
    </cacheField>
    <cacheField name="Estimated % of time spent on Case" numFmtId="9">
      <sharedItems containsSemiMixedTypes="0" containsString="0" containsNumber="1" minValue="0" maxValue="0.5"/>
    </cacheField>
    <cacheField name="Estimated Hours" numFmtId="164">
      <sharedItems containsSemiMixedTypes="0" containsString="0" containsNumber="1" minValue="0" maxValue="10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">
  <r>
    <s v="Tania.Aitken@fpl.com"/>
    <x v="0"/>
    <s v="Accounting - Property"/>
    <s v="Sr. Manager of Accounting"/>
    <s v="Yes"/>
    <n v="0.03"/>
    <n v="62.4"/>
  </r>
  <r>
    <s v="Carlos.Angulo@fpl.com"/>
    <x v="0"/>
    <s v="Accounting - Property"/>
    <s v="Sr Accountant"/>
    <s v="Yes"/>
    <n v="0.05"/>
    <n v="104"/>
  </r>
  <r>
    <s v="Maria.Blanco@fpl.com"/>
    <x v="0"/>
    <s v="Accounting - Corporate"/>
    <s v="Accountant I"/>
    <s v="Yes"/>
    <n v="0"/>
    <n v="0"/>
  </r>
  <r>
    <s v="Cara.Croissant@fpl.com"/>
    <x v="0"/>
    <s v="Accounting - Property"/>
    <s v="Accounting Manager"/>
    <s v="Yes"/>
    <n v="0.05"/>
    <n v="104"/>
  </r>
  <r>
    <s v="Christine.Dawkins-minters@fpl.com"/>
    <x v="0"/>
    <s v="Accounting - Corporate"/>
    <s v="Principal Accountant"/>
    <s v="Yes"/>
    <n v="0.03"/>
    <n v="62.4"/>
  </r>
  <r>
    <s v="Amber.Delucenay@fpl.com"/>
    <x v="0"/>
    <s v="Accounting - Property"/>
    <s v="Director of Accounting"/>
    <s v="Yes"/>
    <n v="0.1"/>
    <n v="208"/>
  </r>
  <r>
    <s v="Adriana.Depalo@fpl.com"/>
    <x v="0"/>
    <s v="Accounting - Property"/>
    <s v="Principal Accountant"/>
    <s v="Yes"/>
    <n v="0.05"/>
    <n v="104"/>
  </r>
  <r>
    <s v="David.DuBois@fpl.com"/>
    <x v="0"/>
    <s v="Accounting - Property"/>
    <s v="Mgr Accounting Asset Recovery &amp; Analysis"/>
    <s v="Yes"/>
    <n v="0"/>
    <n v="0"/>
  </r>
  <r>
    <s v="Shereen.Francis@fpl.com"/>
    <x v="0"/>
    <s v="Accounting - Corporate"/>
    <s v="Sr. Manager Accounting"/>
    <s v="Yes"/>
    <n v="0.03"/>
    <n v="62.4"/>
  </r>
  <r>
    <s v="Victor.Garcia2@fpl.com"/>
    <x v="0"/>
    <s v="Accounting - Corporate"/>
    <s v="Sr Accountant"/>
    <s v="Yes"/>
    <n v="0.05"/>
    <n v="104"/>
  </r>
  <r>
    <s v="Princess.Holmes@fpl.com"/>
    <x v="0"/>
    <s v="Accounting - Corporate"/>
    <s v="Sr Accountant"/>
    <s v="Yes"/>
    <n v="0.03"/>
    <n v="62.4"/>
  </r>
  <r>
    <s v="Travis.Kelly@fpl.com"/>
    <x v="0"/>
    <s v="Accounting - Corporate"/>
    <s v="Mgr Corp Accounting - Benefits/Investment"/>
    <s v="Yes"/>
    <n v="0.01"/>
    <n v="20.8"/>
  </r>
  <r>
    <s v="Sean.Mccready@fpl.com"/>
    <x v="0"/>
    <s v="Accounting - Property"/>
    <s v="Principal Accountant"/>
    <s v="Yes"/>
    <n v="0.1"/>
    <n v="208"/>
  </r>
  <r>
    <s v="Melissa.Parks@fpl.com"/>
    <x v="0"/>
    <s v="Accounting - Corporate"/>
    <s v="Manager Corporate Accounting"/>
    <s v="Yes"/>
    <n v="0.03"/>
    <n v="62.4"/>
  </r>
  <r>
    <s v="Jennifer.Walker@fpl.com"/>
    <x v="0"/>
    <s v="Accounting - Corporate"/>
    <s v="Director Corporate Accounting"/>
    <s v="Yes"/>
    <n v="0.02"/>
    <n v="41.6"/>
  </r>
  <r>
    <s v="Katherine.Franckle@fpl.com"/>
    <x v="0"/>
    <s v="Accounting - Property"/>
    <s v="Accounting Supervisor - NextEra"/>
    <s v="Yes"/>
    <n v="0.05"/>
    <n v="104"/>
  </r>
  <r>
    <s v="Millie.Gonzalez@fpl.com"/>
    <x v="0"/>
    <s v="Accounting - Tax"/>
    <s v="Director of Tax Accounting"/>
    <s v="Yes"/>
    <n v="0.05"/>
    <n v="104"/>
  </r>
  <r>
    <s v="Elizabeth.Harrington@fpl.com"/>
    <x v="0"/>
    <s v="Accounting - Tax"/>
    <s v="Tax Project Manager"/>
    <s v="Yes"/>
    <n v="0.05"/>
    <n v="104"/>
  </r>
  <r>
    <s v="Brunilda.Hasko@fpl.com"/>
    <x v="0"/>
    <s v="Accounting - Tax"/>
    <s v="Tax Manager"/>
    <s v="Yes"/>
    <n v="0.05"/>
    <n v="104"/>
  </r>
  <r>
    <s v="Lee.Watkins@fpl.com"/>
    <x v="0"/>
    <s v="Accounting - Tax"/>
    <s v="Sr Tax Director"/>
    <s v="Yes"/>
    <n v="0"/>
    <n v="0"/>
  </r>
  <r>
    <s v="Lindsay.Betzel@fpl.com"/>
    <x v="0"/>
    <s v="Finance"/>
    <s v="UI Finance Program Manager"/>
    <s v="Yes"/>
    <n v="0"/>
    <n v="0"/>
  </r>
  <r>
    <s v="Scott.Bores@fpl.com"/>
    <x v="0"/>
    <s v="Finance"/>
    <s v="VP Finance"/>
    <s v="Yes"/>
    <n v="7.0000000000000007E-2"/>
    <n v="145.60000000000002"/>
  </r>
  <r>
    <s v="Clayton.Bradley@fpl.com"/>
    <x v="0"/>
    <s v="Finance"/>
    <s v="Principal Financial Analyst"/>
    <s v="Yes"/>
    <n v="0"/>
    <n v="0"/>
  </r>
  <r>
    <s v="Mark.Campbell@fpl.com"/>
    <x v="0"/>
    <s v="Finance"/>
    <s v="Director Financial Forecasting"/>
    <s v="Yes"/>
    <n v="0.25"/>
    <n v="520"/>
  </r>
  <r>
    <s v="Megan.Cassino@fpl.com"/>
    <x v="0"/>
    <s v="Finance"/>
    <s v="Financial Analyst II"/>
    <s v="Yes"/>
    <n v="0.2"/>
    <n v="416"/>
  </r>
  <r>
    <s v="Benjamin.Greene@fpl.com"/>
    <x v="0"/>
    <s v="Finance"/>
    <s v="Principal Financial Analyst"/>
    <s v="Yes"/>
    <n v="0.25"/>
    <n v="520"/>
  </r>
  <r>
    <s v="Ina.Laney@fpl.com"/>
    <x v="0"/>
    <s v="Finance"/>
    <s v="Mgr Cost &amp; Performance"/>
    <s v="Yes"/>
    <n v="0.2"/>
    <n v="416"/>
  </r>
  <r>
    <s v="Mark.Leyden@fpl.com"/>
    <x v="0"/>
    <s v="Finance"/>
    <s v="Financial Analyst I"/>
    <s v="Yes"/>
    <n v="0"/>
    <n v="0"/>
  </r>
  <r>
    <s v="Anita.Stewartstover@fpl.com"/>
    <x v="0"/>
    <s v="Finance"/>
    <s v="Principal Financial Analyst"/>
    <s v="Yes"/>
    <n v="0"/>
    <n v="0"/>
  </r>
  <r>
    <s v="Michael.Wong2@fpl.com"/>
    <x v="0"/>
    <s v="Finance"/>
    <s v="Mgr Cost &amp; Performance"/>
    <s v="Yes"/>
    <n v="0.2"/>
    <n v="416"/>
  </r>
  <r>
    <s v="Jun.Park@fpl.com"/>
    <x v="0"/>
    <s v="Finance"/>
    <s v="Manager - Load Forecasting"/>
    <s v="Yes"/>
    <n v="0.1"/>
    <n v="208"/>
  </r>
  <r>
    <s v="Paul.Esposito@fpl.com"/>
    <x v="0"/>
    <s v="Finance"/>
    <s v="Sr Load Forecasting Analyst"/>
    <s v="Yes"/>
    <n v="0.1"/>
    <n v="208"/>
  </r>
  <r>
    <s v="Mike.Holbert@fpl.com"/>
    <x v="0"/>
    <s v="Finance"/>
    <s v="Manager FP&amp;A"/>
    <s v="Yes"/>
    <n v="0.05"/>
    <n v="104"/>
  </r>
  <r>
    <s v="Kyle.Giragos@fpl.com"/>
    <x v="0"/>
    <s v="Finance"/>
    <s v="Financial Analyst II - FP&amp;A"/>
    <s v="Yes"/>
    <n v="0.05"/>
    <n v="104"/>
  </r>
  <r>
    <s v="Keith.Ferguson@fpl.com"/>
    <x v="0"/>
    <s v="Finance - Accounting"/>
    <s v="VP Accounting and Controller"/>
    <s v="Yes"/>
    <n v="0.1"/>
    <n v="208"/>
  </r>
  <r>
    <s v="David.Hughes@fpl.com"/>
    <x v="0"/>
    <s v="Finance - Accounting"/>
    <s v="Assistant Controller"/>
    <s v="Yes"/>
    <n v="0.25"/>
    <n v="520"/>
  </r>
  <r>
    <s v="Keisha.Lyons@fpl.com"/>
    <x v="0"/>
    <s v="Finance - Reg Accounting"/>
    <s v="Accountant I"/>
    <s v="Yes"/>
    <n v="0.1"/>
    <n v="208"/>
  </r>
  <r>
    <s v="CRYSTAL.PENAHERRERA@fpl.com"/>
    <x v="0"/>
    <s v="Finance - Reg Accounting"/>
    <s v="Principal Accountant"/>
    <s v="Yes"/>
    <n v="0.25"/>
    <n v="520"/>
  </r>
  <r>
    <s v="Jennifer.Richards@fpl.com"/>
    <x v="0"/>
    <s v="Finance - Reg Accounting"/>
    <s v="Accounting Manager"/>
    <s v="Yes"/>
    <n v="0.1"/>
    <n v="208"/>
  </r>
  <r>
    <s v="Monica.Vargas@fpl.com"/>
    <x v="0"/>
    <s v="Finance - Reg Accounting"/>
    <s v="Principal Accountant"/>
    <s v="Yes"/>
    <n v="0.25"/>
    <n v="520"/>
  </r>
  <r>
    <s v="Loretta.Duran@fpl.com"/>
    <x v="0"/>
    <s v="Finance - Reg Accounting"/>
    <s v="Accounting Manager"/>
    <s v="Yes"/>
    <n v="0.25"/>
    <n v="520"/>
  </r>
  <r>
    <s v="Elizabeth.Fuentes@fpl.com"/>
    <x v="0"/>
    <s v="Finance - Reg Accounting"/>
    <s v="Sr Director Regulatory Accounting"/>
    <s v="Yes"/>
    <n v="0.25"/>
    <n v="520"/>
  </r>
  <r>
    <s v="Joel.Baker@fpl.com"/>
    <x v="0"/>
    <s v="General Counsel"/>
    <s v="Principal Attorney"/>
    <s v="Yes"/>
    <n v="0.45"/>
    <n v="936"/>
  </r>
  <r>
    <s v="John.T.Burnett@fpl.com"/>
    <x v="0"/>
    <s v="General Counsel"/>
    <s v="VP &amp; Deputy General Counsel"/>
    <s v="Yes"/>
    <n v="0.03"/>
    <n v="62.4"/>
  </r>
  <r>
    <s v="Christopher.Wright@fpl.com"/>
    <x v="0"/>
    <s v="General Counsel"/>
    <s v="Sr Attorney"/>
    <s v="Yes"/>
    <n v="0.5"/>
    <n v="1040"/>
  </r>
  <r>
    <s v="Jami.Goertzen@fpl.com"/>
    <x v="0"/>
    <s v="M&amp;C"/>
    <s v="Senior Director Utility Communications"/>
    <s v="Yes"/>
    <n v="0.05"/>
    <n v="104"/>
  </r>
  <r>
    <s v="Bianca.Soriano@fpl.com"/>
    <x v="0"/>
    <s v="M&amp;C"/>
    <s v="Manager Customer Service Communications"/>
    <s v="Yes"/>
    <n v="0.1"/>
    <n v="208"/>
  </r>
  <r>
    <s v="Edward.Anderson@fpl.com"/>
    <x v="0"/>
    <s v="Rates"/>
    <s v="Mgr-Regulatory Rate Development"/>
    <s v="Yes"/>
    <n v="0.03"/>
    <n v="62.4"/>
  </r>
  <r>
    <s v="Timothy.Betzel@fpl.com"/>
    <x v="0"/>
    <s v="Rates"/>
    <s v="Regulatory Systems Program Manager"/>
    <s v="Yes"/>
    <n v="0"/>
    <n v="0"/>
  </r>
  <r>
    <s v="TIFFANY.COHEN@fpl.com"/>
    <x v="0"/>
    <s v="Rates"/>
    <s v="Senior Director, Regulatory Rates, Cost of Service &amp; Systems"/>
    <s v="Yes"/>
    <n v="0.01"/>
    <n v="20.8"/>
  </r>
  <r>
    <s v="Tara.Dubose@fpl.com"/>
    <x v="0"/>
    <s v="Rates"/>
    <s v="Mgr Cost &amp; Load Research"/>
    <s v="Yes"/>
    <n v="0.1"/>
    <n v="208"/>
  </r>
  <r>
    <s v="Manuel.Gomez@fpl.com"/>
    <x v="0"/>
    <s v="Rates"/>
    <s v="Sr Rate Analyst"/>
    <s v="Yes"/>
    <n v="0.17"/>
    <n v="353.6"/>
  </r>
  <r>
    <s v="Richard.Gomez@fpl.com"/>
    <x v="0"/>
    <s v="Rates"/>
    <s v="Rate Development Lead"/>
    <s v="Yes"/>
    <n v="0"/>
    <n v="0"/>
  </r>
  <r>
    <s v="Helen.Marshall@fpl.com"/>
    <x v="0"/>
    <s v="Rates"/>
    <s v="Principal Rate Analyst"/>
    <s v="Yes"/>
    <n v="0.05"/>
    <n v="104"/>
  </r>
  <r>
    <s v="John.Moschella@fpl.com"/>
    <x v="0"/>
    <s v="Rates"/>
    <s v="Rate Analyst"/>
    <s v="Yes"/>
    <n v="0.17"/>
    <n v="353.6"/>
  </r>
  <r>
    <s v="Amy.Zamora@fpl.com"/>
    <x v="0"/>
    <s v="Rates"/>
    <s v="Principal Rate Analyst"/>
    <s v="Yes"/>
    <n v="0.02"/>
    <n v="41.6"/>
  </r>
  <r>
    <s v="Starr.Adams@fpl.com"/>
    <x v="0"/>
    <s v="Regulatory"/>
    <s v="Sr. Discovery Coordinator (Part Time Position)"/>
    <s v="Yes"/>
    <n v="0.4"/>
    <n v="416"/>
  </r>
  <r>
    <s v="Laura.Black@fpl.com"/>
    <x v="0"/>
    <s v="Regulatory"/>
    <s v="Regulatory Affairs Program Manager"/>
    <s v="Yes"/>
    <n v="0.05"/>
    <n v="104"/>
  </r>
  <r>
    <s v="Krysten.Cruz@fpl.com"/>
    <x v="0"/>
    <s v="Regulatory"/>
    <s v="Sr Regulatory Affairs Analyst"/>
    <s v="Yes"/>
    <n v="0.25"/>
    <n v="520"/>
  </r>
  <r>
    <s v="Kory.Dubin@fpl.com"/>
    <x v="0"/>
    <s v="Regulatory"/>
    <s v="Senior Director, Regulatory Strategy"/>
    <s v="Yes"/>
    <n v="0.01"/>
    <n v="20.8"/>
  </r>
  <r>
    <s v="KENNETH.HOFFMAN@fpl.com"/>
    <x v="0"/>
    <s v="Regulatory"/>
    <s v="VP Regulatory Affairs"/>
    <s v="Yes"/>
    <n v="0.03"/>
    <n v="62.4"/>
  </r>
  <r>
    <s v="Christie.Nicks@fpl.com"/>
    <x v="0"/>
    <s v="Regulatory"/>
    <s v="Regulatory Affairs Analyst"/>
    <s v="Yes"/>
    <n v="0.2"/>
    <n v="416"/>
  </r>
  <r>
    <s v="Richard.Ross@fpl.com"/>
    <x v="0"/>
    <s v="Regulatory"/>
    <s v="Regulatory Issues Mgr"/>
    <s v="Yes"/>
    <n v="0.25"/>
    <n v="520"/>
  </r>
  <r>
    <s v="Michael.Springer@fpl.com"/>
    <x v="0"/>
    <s v="Regulatory"/>
    <s v="Principal Regulatory Affairs Analyst"/>
    <s v="Yes"/>
    <n v="0.05"/>
    <n v="104"/>
  </r>
  <r>
    <s v="Jody.Stiefel@fpl.com"/>
    <x v="0"/>
    <s v="Regulatory"/>
    <s v="Regulatory Research Project Manager"/>
    <s v="Yes"/>
    <n v="0.05"/>
    <n v="104"/>
  </r>
  <r>
    <s v="Inna.Weintraub@fpl.com"/>
    <x v="0"/>
    <s v="Regulatory"/>
    <s v="Director Regulatory Strategy &amp; Analysis"/>
    <s v="Yes"/>
    <n v="0.2"/>
    <n v="416"/>
  </r>
  <r>
    <s v="Monica.Munoz@fpl.com"/>
    <x v="0"/>
    <s v="Regulatory - Notifications"/>
    <s v="Regulatory Issues Mgr"/>
    <s v="Yes"/>
    <n v="0.05"/>
    <n v="1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FBD2F1-A70B-4ADF-BBE6-B846B2D66BD6}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D86:E88" firstHeaderRow="1" firstDataRow="1" firstDataCol="1"/>
  <pivotFields count="7">
    <pivotField showAll="0"/>
    <pivotField axis="axisRow" showAll="0">
      <items count="4">
        <item m="1" x="1"/>
        <item x="0"/>
        <item m="1" x="2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1"/>
  </rowFields>
  <rowItems count="2">
    <i>
      <x v="1"/>
    </i>
    <i t="grand">
      <x/>
    </i>
  </rowItems>
  <colItems count="1">
    <i/>
  </colItems>
  <dataFields count="1">
    <dataField name="Sum of Estimated Hours" fld="6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Mark.Campbell@fpl.com" TargetMode="External"/><Relationship Id="rId18" Type="http://schemas.openxmlformats.org/officeDocument/2006/relationships/hyperlink" Target="mailto:Amber.Delucenay@fpl.com" TargetMode="External"/><Relationship Id="rId26" Type="http://schemas.openxmlformats.org/officeDocument/2006/relationships/hyperlink" Target="mailto:Elizabeth.Fuentes@fpl.com" TargetMode="External"/><Relationship Id="rId39" Type="http://schemas.openxmlformats.org/officeDocument/2006/relationships/hyperlink" Target="mailto:Mark.Leyden@fpl.com" TargetMode="External"/><Relationship Id="rId21" Type="http://schemas.openxmlformats.org/officeDocument/2006/relationships/hyperlink" Target="mailto:Tara.Dubose@fpl.com" TargetMode="External"/><Relationship Id="rId34" Type="http://schemas.openxmlformats.org/officeDocument/2006/relationships/hyperlink" Target="mailto:Brunilda.Hasko@fpl.com" TargetMode="External"/><Relationship Id="rId42" Type="http://schemas.openxmlformats.org/officeDocument/2006/relationships/hyperlink" Target="mailto:Sean.Mccready@fpl.com" TargetMode="External"/><Relationship Id="rId47" Type="http://schemas.openxmlformats.org/officeDocument/2006/relationships/hyperlink" Target="mailto:Jennifer.Richards@fpl.com" TargetMode="External"/><Relationship Id="rId50" Type="http://schemas.openxmlformats.org/officeDocument/2006/relationships/hyperlink" Target="mailto:Michael.Springer@fpl.com" TargetMode="External"/><Relationship Id="rId55" Type="http://schemas.openxmlformats.org/officeDocument/2006/relationships/hyperlink" Target="mailto:Lee.Watkins@fpl.com" TargetMode="External"/><Relationship Id="rId63" Type="http://schemas.openxmlformats.org/officeDocument/2006/relationships/hyperlink" Target="mailto:Adriana.Depalo@fpl.com" TargetMode="External"/><Relationship Id="rId68" Type="http://schemas.openxmlformats.org/officeDocument/2006/relationships/hyperlink" Target="mailto:Monica.Munoz@fpl.com" TargetMode="External"/><Relationship Id="rId7" Type="http://schemas.openxmlformats.org/officeDocument/2006/relationships/hyperlink" Target="mailto:Timothy.Betzel@fpl.com" TargetMode="External"/><Relationship Id="rId71" Type="http://schemas.openxmlformats.org/officeDocument/2006/relationships/drawing" Target="../drawings/drawing1.xml"/><Relationship Id="rId2" Type="http://schemas.openxmlformats.org/officeDocument/2006/relationships/hyperlink" Target="mailto:Tania.Aitken@fpl.com" TargetMode="External"/><Relationship Id="rId16" Type="http://schemas.openxmlformats.org/officeDocument/2006/relationships/hyperlink" Target="mailto:Krysten.Cruz@fpl.com" TargetMode="External"/><Relationship Id="rId29" Type="http://schemas.openxmlformats.org/officeDocument/2006/relationships/hyperlink" Target="mailto:Manuel.Gomez@fpl.com" TargetMode="External"/><Relationship Id="rId1" Type="http://schemas.openxmlformats.org/officeDocument/2006/relationships/pivotTable" Target="../pivotTables/pivotTable1.xml"/><Relationship Id="rId6" Type="http://schemas.openxmlformats.org/officeDocument/2006/relationships/hyperlink" Target="mailto:Lindsay.Betzel@fpl.com" TargetMode="External"/><Relationship Id="rId11" Type="http://schemas.openxmlformats.org/officeDocument/2006/relationships/hyperlink" Target="mailto:Clayton.Bradley@fpl.com" TargetMode="External"/><Relationship Id="rId24" Type="http://schemas.openxmlformats.org/officeDocument/2006/relationships/hyperlink" Target="mailto:Shereen.Francis@fpl.com" TargetMode="External"/><Relationship Id="rId32" Type="http://schemas.openxmlformats.org/officeDocument/2006/relationships/hyperlink" Target="mailto:Benjamin.Greene@fpl.com" TargetMode="External"/><Relationship Id="rId37" Type="http://schemas.openxmlformats.org/officeDocument/2006/relationships/hyperlink" Target="mailto:Travis.Kelly@fpl.com" TargetMode="External"/><Relationship Id="rId40" Type="http://schemas.openxmlformats.org/officeDocument/2006/relationships/hyperlink" Target="mailto:Keisha.Lyons@fpl.com" TargetMode="External"/><Relationship Id="rId45" Type="http://schemas.openxmlformats.org/officeDocument/2006/relationships/hyperlink" Target="mailto:Melissa.Parks@fpl.com" TargetMode="External"/><Relationship Id="rId53" Type="http://schemas.openxmlformats.org/officeDocument/2006/relationships/hyperlink" Target="mailto:Monica.Vargas@fpl.com" TargetMode="External"/><Relationship Id="rId58" Type="http://schemas.openxmlformats.org/officeDocument/2006/relationships/hyperlink" Target="mailto:Amy.Zamora@fpl.com" TargetMode="External"/><Relationship Id="rId66" Type="http://schemas.openxmlformats.org/officeDocument/2006/relationships/hyperlink" Target="mailto:Mike.Holbert@fpl.com" TargetMode="External"/><Relationship Id="rId5" Type="http://schemas.openxmlformats.org/officeDocument/2006/relationships/hyperlink" Target="mailto:Joel.Baker@fpl.com" TargetMode="External"/><Relationship Id="rId15" Type="http://schemas.openxmlformats.org/officeDocument/2006/relationships/hyperlink" Target="mailto:TIFFANY.COHEN@fpl.com" TargetMode="External"/><Relationship Id="rId23" Type="http://schemas.openxmlformats.org/officeDocument/2006/relationships/hyperlink" Target="mailto:Keith.Ferguson@fpl.com" TargetMode="External"/><Relationship Id="rId28" Type="http://schemas.openxmlformats.org/officeDocument/2006/relationships/hyperlink" Target="mailto:Jami.Goertzen@fpl.com" TargetMode="External"/><Relationship Id="rId36" Type="http://schemas.openxmlformats.org/officeDocument/2006/relationships/hyperlink" Target="mailto:David.Hughes@fpl.com" TargetMode="External"/><Relationship Id="rId49" Type="http://schemas.openxmlformats.org/officeDocument/2006/relationships/hyperlink" Target="mailto:Bianca.Soriano@fpl.com" TargetMode="External"/><Relationship Id="rId57" Type="http://schemas.openxmlformats.org/officeDocument/2006/relationships/hyperlink" Target="mailto:Michael.Wong2@fpl.com" TargetMode="External"/><Relationship Id="rId61" Type="http://schemas.openxmlformats.org/officeDocument/2006/relationships/hyperlink" Target="mailto:Cara.Croissant@fpl.com" TargetMode="External"/><Relationship Id="rId10" Type="http://schemas.openxmlformats.org/officeDocument/2006/relationships/hyperlink" Target="mailto:Scott.Bores@fpl.com" TargetMode="External"/><Relationship Id="rId19" Type="http://schemas.openxmlformats.org/officeDocument/2006/relationships/hyperlink" Target="mailto:Kory.Dubin@fpl.com" TargetMode="External"/><Relationship Id="rId31" Type="http://schemas.openxmlformats.org/officeDocument/2006/relationships/hyperlink" Target="mailto:Millie.Gonzalez@fpl.com" TargetMode="External"/><Relationship Id="rId44" Type="http://schemas.openxmlformats.org/officeDocument/2006/relationships/hyperlink" Target="mailto:Christie.Nicks@fpl.com" TargetMode="External"/><Relationship Id="rId52" Type="http://schemas.openxmlformats.org/officeDocument/2006/relationships/hyperlink" Target="mailto:Jody.Stiefel@fpl.com" TargetMode="External"/><Relationship Id="rId60" Type="http://schemas.openxmlformats.org/officeDocument/2006/relationships/hyperlink" Target="mailto:KENNETH.HOFFMAN@fpl.com" TargetMode="External"/><Relationship Id="rId65" Type="http://schemas.openxmlformats.org/officeDocument/2006/relationships/hyperlink" Target="mailto:Paul.Esposito@fpl.com" TargetMode="External"/><Relationship Id="rId4" Type="http://schemas.openxmlformats.org/officeDocument/2006/relationships/hyperlink" Target="mailto:Edward.Anderson@fpl.com" TargetMode="External"/><Relationship Id="rId9" Type="http://schemas.openxmlformats.org/officeDocument/2006/relationships/hyperlink" Target="mailto:Maria.Blanco@fpl.com" TargetMode="External"/><Relationship Id="rId14" Type="http://schemas.openxmlformats.org/officeDocument/2006/relationships/hyperlink" Target="mailto:Megan.Cassino@fpl.com" TargetMode="External"/><Relationship Id="rId22" Type="http://schemas.openxmlformats.org/officeDocument/2006/relationships/hyperlink" Target="mailto:Loretta.Duran@fpl.com" TargetMode="External"/><Relationship Id="rId27" Type="http://schemas.openxmlformats.org/officeDocument/2006/relationships/hyperlink" Target="mailto:Victor.Garcia2@fpl.com" TargetMode="External"/><Relationship Id="rId30" Type="http://schemas.openxmlformats.org/officeDocument/2006/relationships/hyperlink" Target="mailto:Richard.Gomez@fpl.com" TargetMode="External"/><Relationship Id="rId35" Type="http://schemas.openxmlformats.org/officeDocument/2006/relationships/hyperlink" Target="mailto:Princess.Holmes@fpl.com" TargetMode="External"/><Relationship Id="rId43" Type="http://schemas.openxmlformats.org/officeDocument/2006/relationships/hyperlink" Target="mailto:John.Moschella@fpl.com" TargetMode="External"/><Relationship Id="rId48" Type="http://schemas.openxmlformats.org/officeDocument/2006/relationships/hyperlink" Target="mailto:Richard.Ross@fpl.com" TargetMode="External"/><Relationship Id="rId56" Type="http://schemas.openxmlformats.org/officeDocument/2006/relationships/hyperlink" Target="mailto:Inna.Weintraub@fpl.com" TargetMode="External"/><Relationship Id="rId64" Type="http://schemas.openxmlformats.org/officeDocument/2006/relationships/hyperlink" Target="mailto:Jun.Park@fpl.com" TargetMode="External"/><Relationship Id="rId69" Type="http://schemas.openxmlformats.org/officeDocument/2006/relationships/printerSettings" Target="../printerSettings/printerSettings6.bin"/><Relationship Id="rId8" Type="http://schemas.openxmlformats.org/officeDocument/2006/relationships/hyperlink" Target="mailto:Laura.Black@fpl.com" TargetMode="External"/><Relationship Id="rId51" Type="http://schemas.openxmlformats.org/officeDocument/2006/relationships/hyperlink" Target="mailto:Anita.Stewartstover@fpl.com" TargetMode="External"/><Relationship Id="rId3" Type="http://schemas.openxmlformats.org/officeDocument/2006/relationships/hyperlink" Target="mailto:Starr.Adams@fpl.com" TargetMode="External"/><Relationship Id="rId12" Type="http://schemas.openxmlformats.org/officeDocument/2006/relationships/hyperlink" Target="mailto:John.T.Burnett@fpl.com" TargetMode="External"/><Relationship Id="rId17" Type="http://schemas.openxmlformats.org/officeDocument/2006/relationships/hyperlink" Target="mailto:Christine.Dawkins-minters@fpl.com" TargetMode="External"/><Relationship Id="rId25" Type="http://schemas.openxmlformats.org/officeDocument/2006/relationships/hyperlink" Target="mailto:Katherine.Franckle@fpl.com" TargetMode="External"/><Relationship Id="rId33" Type="http://schemas.openxmlformats.org/officeDocument/2006/relationships/hyperlink" Target="mailto:Elizabeth.Harrington@fpl.com" TargetMode="External"/><Relationship Id="rId38" Type="http://schemas.openxmlformats.org/officeDocument/2006/relationships/hyperlink" Target="mailto:Ina.Laney@fpl.com" TargetMode="External"/><Relationship Id="rId46" Type="http://schemas.openxmlformats.org/officeDocument/2006/relationships/hyperlink" Target="mailto:CRYSTAL.PENAHERRERA@fpl.com" TargetMode="External"/><Relationship Id="rId59" Type="http://schemas.openxmlformats.org/officeDocument/2006/relationships/hyperlink" Target="mailto:Christopher.Wright@fpl.com" TargetMode="External"/><Relationship Id="rId67" Type="http://schemas.openxmlformats.org/officeDocument/2006/relationships/hyperlink" Target="mailto:Kyle.Giragos@fpl.com" TargetMode="External"/><Relationship Id="rId20" Type="http://schemas.openxmlformats.org/officeDocument/2006/relationships/hyperlink" Target="mailto:David.DuBois@fpl.com" TargetMode="External"/><Relationship Id="rId41" Type="http://schemas.openxmlformats.org/officeDocument/2006/relationships/hyperlink" Target="mailto:Helen.Marshall@fpl.com" TargetMode="External"/><Relationship Id="rId54" Type="http://schemas.openxmlformats.org/officeDocument/2006/relationships/hyperlink" Target="mailto:Jennifer.Walker@fpl.com" TargetMode="External"/><Relationship Id="rId62" Type="http://schemas.openxmlformats.org/officeDocument/2006/relationships/hyperlink" Target="mailto:Carlos.Angulo@fpl.com" TargetMode="External"/><Relationship Id="rId70" Type="http://schemas.openxmlformats.org/officeDocument/2006/relationships/customProperty" Target="../customProperty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420E0-E175-4A8D-B683-DB0EA02D5B76}">
  <sheetPr>
    <tabColor rgb="FFCCFFCC"/>
  </sheetPr>
  <dimension ref="A1:C14"/>
  <sheetViews>
    <sheetView tabSelected="1" zoomScale="90" zoomScaleNormal="90" workbookViewId="0">
      <selection activeCell="D1" sqref="D1"/>
    </sheetView>
  </sheetViews>
  <sheetFormatPr defaultRowHeight="15" x14ac:dyDescent="0.25"/>
  <cols>
    <col min="1" max="1" width="57.42578125" bestFit="1" customWidth="1"/>
    <col min="2" max="3" width="14.140625" customWidth="1"/>
  </cols>
  <sheetData>
    <row r="1" spans="1:3" x14ac:dyDescent="0.25">
      <c r="A1" s="125" t="s">
        <v>334</v>
      </c>
    </row>
    <row r="2" spans="1:3" x14ac:dyDescent="0.25">
      <c r="A2" s="125" t="s">
        <v>333</v>
      </c>
    </row>
    <row r="3" spans="1:3" x14ac:dyDescent="0.25">
      <c r="A3" s="118" t="s">
        <v>331</v>
      </c>
      <c r="B3" s="96"/>
      <c r="C3" s="96"/>
    </row>
    <row r="4" spans="1:3" x14ac:dyDescent="0.25">
      <c r="A4" s="118" t="s">
        <v>332</v>
      </c>
      <c r="B4" s="96"/>
      <c r="C4" s="96"/>
    </row>
    <row r="5" spans="1:3" ht="15.75" thickBot="1" x14ac:dyDescent="0.3">
      <c r="A5" s="94"/>
      <c r="B5" s="94"/>
      <c r="C5" s="94"/>
    </row>
    <row r="6" spans="1:3" ht="15.75" thickBot="1" x14ac:dyDescent="0.3">
      <c r="A6" s="119" t="s">
        <v>299</v>
      </c>
      <c r="B6" s="119" t="s">
        <v>302</v>
      </c>
      <c r="C6" s="119"/>
    </row>
    <row r="7" spans="1:3" ht="26.25" thickBot="1" x14ac:dyDescent="0.3">
      <c r="A7" s="119"/>
      <c r="B7" s="97" t="s">
        <v>303</v>
      </c>
      <c r="C7" s="97" t="s">
        <v>304</v>
      </c>
    </row>
    <row r="8" spans="1:3" x14ac:dyDescent="0.25">
      <c r="A8" s="98" t="s">
        <v>123</v>
      </c>
      <c r="B8" s="99"/>
      <c r="C8" s="99"/>
    </row>
    <row r="9" spans="1:3" x14ac:dyDescent="0.25">
      <c r="A9" s="115" t="s">
        <v>329</v>
      </c>
      <c r="B9" s="96"/>
      <c r="C9" s="96"/>
    </row>
    <row r="10" spans="1:3" x14ac:dyDescent="0.25">
      <c r="A10" s="112" t="s">
        <v>325</v>
      </c>
      <c r="B10" s="111"/>
      <c r="C10" s="111"/>
    </row>
    <row r="11" spans="1:3" x14ac:dyDescent="0.25">
      <c r="A11" s="113" t="s">
        <v>326</v>
      </c>
      <c r="B11" s="111">
        <v>497779.14999999967</v>
      </c>
      <c r="C11" s="111">
        <v>497779.14999999967</v>
      </c>
    </row>
    <row r="12" spans="1:3" x14ac:dyDescent="0.25">
      <c r="A12" s="113" t="s">
        <v>327</v>
      </c>
      <c r="B12" s="111">
        <v>-98784.272317499912</v>
      </c>
      <c r="C12" s="111">
        <v>-98784.272317499912</v>
      </c>
    </row>
    <row r="13" spans="1:3" ht="15.75" thickBot="1" x14ac:dyDescent="0.3">
      <c r="A13" s="113" t="s">
        <v>328</v>
      </c>
      <c r="B13" s="111">
        <v>-27377.853249999971</v>
      </c>
      <c r="C13" s="111">
        <v>-27377.853249999971</v>
      </c>
    </row>
    <row r="14" spans="1:3" ht="15.75" thickBot="1" x14ac:dyDescent="0.3">
      <c r="A14" s="112" t="s">
        <v>325</v>
      </c>
      <c r="B14" s="114">
        <v>371617.02443249978</v>
      </c>
      <c r="C14" s="114">
        <v>371617.02443249978</v>
      </c>
    </row>
  </sheetData>
  <mergeCells count="2">
    <mergeCell ref="A6:A7"/>
    <mergeCell ref="B6:C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00A2A-E182-4E7D-BE87-61319476398F}">
  <dimension ref="A1:O14"/>
  <sheetViews>
    <sheetView workbookViewId="0"/>
  </sheetViews>
  <sheetFormatPr defaultRowHeight="15" x14ac:dyDescent="0.25"/>
  <cols>
    <col min="1" max="1" width="53" bestFit="1" customWidth="1"/>
    <col min="2" max="13" width="12.85546875" customWidth="1"/>
    <col min="14" max="14" width="3.85546875" style="110" customWidth="1"/>
  </cols>
  <sheetData>
    <row r="1" spans="1:15" x14ac:dyDescent="0.25">
      <c r="A1" s="125" t="s">
        <v>335</v>
      </c>
    </row>
    <row r="2" spans="1:15" x14ac:dyDescent="0.25">
      <c r="A2" s="125" t="s">
        <v>333</v>
      </c>
    </row>
    <row r="3" spans="1:15" ht="15.75" thickBot="1" x14ac:dyDescent="0.3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5" x14ac:dyDescent="0.25">
      <c r="A4" s="95" t="s">
        <v>298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5" ht="15.75" thickBot="1" x14ac:dyDescent="0.3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5" ht="15.75" thickBot="1" x14ac:dyDescent="0.3">
      <c r="A6" s="97" t="s">
        <v>308</v>
      </c>
      <c r="B6" s="97" t="s">
        <v>309</v>
      </c>
      <c r="C6" s="97" t="s">
        <v>310</v>
      </c>
      <c r="D6" s="97" t="s">
        <v>311</v>
      </c>
      <c r="E6" s="97" t="s">
        <v>312</v>
      </c>
      <c r="F6" s="97" t="s">
        <v>313</v>
      </c>
      <c r="G6" s="97" t="s">
        <v>314</v>
      </c>
      <c r="H6" s="97" t="s">
        <v>315</v>
      </c>
      <c r="I6" s="97" t="s">
        <v>316</v>
      </c>
      <c r="J6" s="97" t="s">
        <v>317</v>
      </c>
      <c r="K6" s="97" t="s">
        <v>318</v>
      </c>
      <c r="L6" s="97" t="s">
        <v>319</v>
      </c>
      <c r="M6" s="97" t="s">
        <v>301</v>
      </c>
      <c r="O6" s="117" t="s">
        <v>138</v>
      </c>
    </row>
    <row r="7" spans="1:15" x14ac:dyDescent="0.25">
      <c r="A7" s="104" t="s">
        <v>320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</row>
    <row r="8" spans="1:15" x14ac:dyDescent="0.25">
      <c r="A8" s="106" t="s">
        <v>321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</row>
    <row r="9" spans="1:15" x14ac:dyDescent="0.25">
      <c r="A9" s="107" t="s">
        <v>322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</row>
    <row r="10" spans="1:15" x14ac:dyDescent="0.25">
      <c r="A10" s="108" t="s">
        <v>323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</row>
    <row r="11" spans="1:15" x14ac:dyDescent="0.25">
      <c r="A11" s="109" t="s">
        <v>324</v>
      </c>
      <c r="B11" s="105">
        <v>175489.94</v>
      </c>
      <c r="C11" s="105">
        <v>355482.2</v>
      </c>
      <c r="D11" s="105">
        <v>614970.59000000008</v>
      </c>
      <c r="E11" s="105">
        <v>874458.98</v>
      </c>
      <c r="F11" s="105">
        <v>1092449.69</v>
      </c>
      <c r="G11" s="105">
        <v>1283441.95</v>
      </c>
      <c r="H11" s="105">
        <v>1479434.21</v>
      </c>
      <c r="I11" s="105">
        <v>1647428.02</v>
      </c>
      <c r="J11" s="105">
        <v>1765924.15</v>
      </c>
      <c r="K11" s="105">
        <v>1952117.9600000002</v>
      </c>
      <c r="L11" s="105">
        <v>1991116.5999999987</v>
      </c>
      <c r="M11" s="105">
        <v>1991116.4100000001</v>
      </c>
      <c r="O11" s="116">
        <f>M11-'Total Rate Case Exp Estimate'!B29</f>
        <v>0</v>
      </c>
    </row>
    <row r="14" spans="1:15" x14ac:dyDescent="0.25">
      <c r="A14" t="s">
        <v>330</v>
      </c>
      <c r="M14" s="105">
        <f>M11/4</f>
        <v>497779.10250000004</v>
      </c>
      <c r="O14" s="116">
        <f>M14-WP!C11</f>
        <v>-4.7499999636784196E-2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F0F86-1741-433D-8F51-C96E971FEC7F}">
  <sheetPr>
    <tabColor theme="0" tint="-0.499984740745262"/>
  </sheetPr>
  <dimension ref="A1:G14"/>
  <sheetViews>
    <sheetView zoomScale="90" zoomScaleNormal="90" workbookViewId="0"/>
  </sheetViews>
  <sheetFormatPr defaultRowHeight="15" x14ac:dyDescent="0.25"/>
  <cols>
    <col min="1" max="1" width="57.42578125" bestFit="1" customWidth="1"/>
    <col min="2" max="7" width="14.140625" customWidth="1"/>
  </cols>
  <sheetData>
    <row r="1" spans="1:7" x14ac:dyDescent="0.25">
      <c r="A1" s="125" t="s">
        <v>336</v>
      </c>
    </row>
    <row r="2" spans="1:7" x14ac:dyDescent="0.25">
      <c r="A2" s="125" t="s">
        <v>333</v>
      </c>
    </row>
    <row r="3" spans="1:7" ht="15.75" thickBot="1" x14ac:dyDescent="0.3">
      <c r="A3" s="94"/>
      <c r="B3" s="94"/>
      <c r="C3" s="94"/>
      <c r="D3" s="94"/>
      <c r="E3" s="94"/>
      <c r="F3" s="94"/>
      <c r="G3" s="94"/>
    </row>
    <row r="4" spans="1:7" x14ac:dyDescent="0.25">
      <c r="A4" s="95" t="s">
        <v>298</v>
      </c>
      <c r="B4" s="96"/>
      <c r="C4" s="96"/>
      <c r="D4" s="96"/>
      <c r="E4" s="96"/>
      <c r="F4" s="96"/>
      <c r="G4" s="96"/>
    </row>
    <row r="5" spans="1:7" ht="15.75" thickBot="1" x14ac:dyDescent="0.3">
      <c r="A5" s="94"/>
      <c r="B5" s="94"/>
      <c r="C5" s="94"/>
      <c r="D5" s="94"/>
      <c r="E5" s="94"/>
      <c r="F5" s="94"/>
      <c r="G5" s="94"/>
    </row>
    <row r="6" spans="1:7" ht="15.75" thickBot="1" x14ac:dyDescent="0.3">
      <c r="A6" s="119" t="s">
        <v>299</v>
      </c>
      <c r="B6" s="119" t="s">
        <v>300</v>
      </c>
      <c r="C6" s="119"/>
      <c r="D6" s="119" t="s">
        <v>301</v>
      </c>
      <c r="E6" s="119"/>
      <c r="F6" s="119" t="s">
        <v>302</v>
      </c>
      <c r="G6" s="119"/>
    </row>
    <row r="7" spans="1:7" ht="26.25" thickBot="1" x14ac:dyDescent="0.3">
      <c r="A7" s="119"/>
      <c r="B7" s="97" t="s">
        <v>303</v>
      </c>
      <c r="C7" s="97" t="s">
        <v>304</v>
      </c>
      <c r="D7" s="97" t="s">
        <v>303</v>
      </c>
      <c r="E7" s="97" t="s">
        <v>304</v>
      </c>
      <c r="F7" s="97" t="s">
        <v>303</v>
      </c>
      <c r="G7" s="97" t="s">
        <v>304</v>
      </c>
    </row>
    <row r="8" spans="1:7" x14ac:dyDescent="0.25">
      <c r="A8" s="98" t="s">
        <v>123</v>
      </c>
      <c r="B8" s="99"/>
      <c r="C8" s="99"/>
      <c r="D8" s="99"/>
      <c r="E8" s="99"/>
      <c r="F8" s="99"/>
      <c r="G8" s="99"/>
    </row>
    <row r="9" spans="1:7" x14ac:dyDescent="0.25">
      <c r="A9" s="100" t="s">
        <v>305</v>
      </c>
      <c r="B9" s="99"/>
      <c r="C9" s="99"/>
      <c r="D9" s="99"/>
      <c r="E9" s="99"/>
      <c r="F9" s="99"/>
      <c r="G9" s="99"/>
    </row>
    <row r="10" spans="1:7" x14ac:dyDescent="0.25">
      <c r="A10" s="101" t="s">
        <v>306</v>
      </c>
      <c r="B10" s="99"/>
      <c r="C10" s="99"/>
      <c r="D10" s="99"/>
      <c r="E10" s="99"/>
      <c r="F10" s="99"/>
      <c r="G10" s="99"/>
    </row>
    <row r="11" spans="1:7" ht="15.75" thickBot="1" x14ac:dyDescent="0.3">
      <c r="A11" s="102" t="s">
        <v>307</v>
      </c>
      <c r="B11" s="99">
        <v>0</v>
      </c>
      <c r="C11" s="99">
        <v>0</v>
      </c>
      <c r="D11" s="99">
        <v>0</v>
      </c>
      <c r="E11" s="99">
        <v>0</v>
      </c>
      <c r="F11" s="99">
        <v>-248889.57500000004</v>
      </c>
      <c r="G11" s="99">
        <v>-248889.57500000004</v>
      </c>
    </row>
    <row r="12" spans="1:7" ht="15.75" thickBot="1" x14ac:dyDescent="0.3">
      <c r="A12" s="101" t="s">
        <v>306</v>
      </c>
      <c r="B12" s="103">
        <v>0</v>
      </c>
      <c r="C12" s="103">
        <v>0</v>
      </c>
      <c r="D12" s="103">
        <v>0</v>
      </c>
      <c r="E12" s="103">
        <v>0</v>
      </c>
      <c r="F12" s="103">
        <v>-248889.57500000004</v>
      </c>
      <c r="G12" s="103">
        <v>-248889.57500000004</v>
      </c>
    </row>
    <row r="13" spans="1:7" x14ac:dyDescent="0.25">
      <c r="A13" s="96"/>
      <c r="B13" s="96"/>
      <c r="C13" s="96"/>
      <c r="D13" s="96"/>
      <c r="E13" s="96"/>
      <c r="F13" s="96"/>
      <c r="G13" s="96"/>
    </row>
    <row r="14" spans="1:7" x14ac:dyDescent="0.25">
      <c r="A14" s="96"/>
      <c r="B14" s="96"/>
      <c r="C14" s="96"/>
      <c r="D14" s="96"/>
      <c r="E14" s="96"/>
      <c r="F14" s="96"/>
      <c r="G14" s="96"/>
    </row>
  </sheetData>
  <mergeCells count="4">
    <mergeCell ref="A6:A7"/>
    <mergeCell ref="B6:C6"/>
    <mergeCell ref="D6:E6"/>
    <mergeCell ref="F6:G6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28684-FA7D-41C4-948C-33DB03C191C9}">
  <sheetPr codeName="Sheet2"/>
  <dimension ref="A1:V34"/>
  <sheetViews>
    <sheetView workbookViewId="0"/>
  </sheetViews>
  <sheetFormatPr defaultColWidth="8.85546875" defaultRowHeight="15" x14ac:dyDescent="0.25"/>
  <cols>
    <col min="1" max="1" width="34.28515625" style="29" customWidth="1"/>
    <col min="2" max="6" width="11.42578125" style="29" bestFit="1" customWidth="1"/>
    <col min="7" max="7" width="7.28515625" style="29" customWidth="1"/>
    <col min="8" max="8" width="8.85546875" style="29" bestFit="1" customWidth="1"/>
    <col min="9" max="9" width="13" style="29" bestFit="1" customWidth="1"/>
    <col min="10" max="12" width="12.5703125" style="29" bestFit="1" customWidth="1"/>
    <col min="13" max="13" width="14.85546875" style="29" bestFit="1" customWidth="1"/>
    <col min="14" max="19" width="14.28515625" style="29" bestFit="1" customWidth="1"/>
    <col min="20" max="20" width="14.85546875" style="29" bestFit="1" customWidth="1"/>
    <col min="21" max="21" width="11.85546875" style="29" bestFit="1" customWidth="1"/>
    <col min="22" max="22" width="11.42578125" style="42" bestFit="1" customWidth="1"/>
    <col min="23" max="16384" width="8.85546875" style="29"/>
  </cols>
  <sheetData>
    <row r="1" spans="1:22" x14ac:dyDescent="0.25">
      <c r="A1" s="125" t="s">
        <v>337</v>
      </c>
    </row>
    <row r="2" spans="1:22" x14ac:dyDescent="0.25">
      <c r="A2" s="125" t="s">
        <v>333</v>
      </c>
    </row>
    <row r="3" spans="1:22" s="24" customFormat="1" ht="75.75" x14ac:dyDescent="0.3">
      <c r="A3" s="24" t="s">
        <v>123</v>
      </c>
      <c r="I3" s="57"/>
      <c r="J3" s="57" t="s">
        <v>124</v>
      </c>
      <c r="K3" s="57" t="s">
        <v>124</v>
      </c>
      <c r="L3" s="57" t="s">
        <v>124</v>
      </c>
      <c r="M3" s="57" t="s">
        <v>124</v>
      </c>
      <c r="N3" s="57" t="s">
        <v>125</v>
      </c>
      <c r="O3" s="57" t="s">
        <v>126</v>
      </c>
      <c r="P3" s="57" t="s">
        <v>127</v>
      </c>
      <c r="Q3" s="57" t="s">
        <v>128</v>
      </c>
      <c r="R3" s="57" t="s">
        <v>129</v>
      </c>
      <c r="S3" s="57" t="s">
        <v>130</v>
      </c>
      <c r="V3" s="40"/>
    </row>
    <row r="4" spans="1:22" s="24" customFormat="1" ht="18.75" x14ac:dyDescent="0.3">
      <c r="A4" s="24" t="s">
        <v>131</v>
      </c>
      <c r="I4" s="58">
        <v>0.05</v>
      </c>
      <c r="J4" s="58">
        <v>0.1</v>
      </c>
      <c r="K4" s="58">
        <v>0.15</v>
      </c>
      <c r="L4" s="58">
        <v>0.15</v>
      </c>
      <c r="M4" s="58">
        <v>0.12</v>
      </c>
      <c r="N4" s="58">
        <v>0.1</v>
      </c>
      <c r="O4" s="58">
        <v>0.1</v>
      </c>
      <c r="P4" s="58">
        <v>0.08</v>
      </c>
      <c r="Q4" s="58">
        <v>0.05</v>
      </c>
      <c r="R4" s="58">
        <v>0.08</v>
      </c>
      <c r="S4" s="58">
        <v>0.02</v>
      </c>
      <c r="T4" s="58">
        <v>0</v>
      </c>
      <c r="U4" s="59">
        <f>SUM(I4:T4)</f>
        <v>1</v>
      </c>
      <c r="V4" s="60">
        <f>1-U4</f>
        <v>0</v>
      </c>
    </row>
    <row r="5" spans="1:22" s="25" customFormat="1" x14ac:dyDescent="0.25">
      <c r="I5" s="120" t="s">
        <v>132</v>
      </c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2"/>
      <c r="V5" s="41"/>
    </row>
    <row r="6" spans="1:22" s="25" customFormat="1" x14ac:dyDescent="0.25">
      <c r="B6" s="26">
        <v>2022</v>
      </c>
      <c r="C6" s="26">
        <v>2017</v>
      </c>
      <c r="D6" s="26"/>
      <c r="E6" s="26">
        <v>2003</v>
      </c>
      <c r="F6" s="26"/>
      <c r="H6" s="26" t="s">
        <v>133</v>
      </c>
      <c r="V6" s="41"/>
    </row>
    <row r="7" spans="1:22" s="25" customFormat="1" x14ac:dyDescent="0.25">
      <c r="A7" s="27" t="s">
        <v>134</v>
      </c>
      <c r="B7" s="28" t="s">
        <v>135</v>
      </c>
      <c r="C7" s="28" t="s">
        <v>135</v>
      </c>
      <c r="D7" s="28" t="s">
        <v>136</v>
      </c>
      <c r="E7" s="28" t="s">
        <v>135</v>
      </c>
      <c r="F7" s="28" t="s">
        <v>136</v>
      </c>
      <c r="H7" s="28">
        <v>2021</v>
      </c>
      <c r="I7" s="39">
        <v>44562</v>
      </c>
      <c r="J7" s="39">
        <v>44593</v>
      </c>
      <c r="K7" s="39">
        <v>44621</v>
      </c>
      <c r="L7" s="39">
        <v>44652</v>
      </c>
      <c r="M7" s="39">
        <v>44682</v>
      </c>
      <c r="N7" s="39">
        <v>44713</v>
      </c>
      <c r="O7" s="39">
        <v>44743</v>
      </c>
      <c r="P7" s="39">
        <v>44774</v>
      </c>
      <c r="Q7" s="39">
        <v>44805</v>
      </c>
      <c r="R7" s="39">
        <v>44835</v>
      </c>
      <c r="S7" s="39">
        <v>44866</v>
      </c>
      <c r="T7" s="39">
        <v>44896</v>
      </c>
      <c r="U7" s="28" t="s">
        <v>137</v>
      </c>
      <c r="V7" s="44" t="s">
        <v>138</v>
      </c>
    </row>
    <row r="9" spans="1:22" x14ac:dyDescent="0.25">
      <c r="A9" s="29" t="s">
        <v>139</v>
      </c>
    </row>
    <row r="10" spans="1:22" x14ac:dyDescent="0.25">
      <c r="A10" s="29" t="s">
        <v>140</v>
      </c>
      <c r="B10" s="30">
        <f>150000+H10</f>
        <v>157862.39999999999</v>
      </c>
      <c r="C10" s="30">
        <v>75000</v>
      </c>
      <c r="D10" s="30">
        <f>B10-C10</f>
        <v>82862.399999999994</v>
      </c>
      <c r="E10" s="30">
        <v>11500</v>
      </c>
      <c r="F10" s="30">
        <f>B10-E10</f>
        <v>146362.4</v>
      </c>
      <c r="H10" s="30">
        <f>'2021 expenses'!F44</f>
        <v>7862.4</v>
      </c>
      <c r="I10" s="30">
        <v>20000</v>
      </c>
      <c r="J10" s="30">
        <v>15000</v>
      </c>
      <c r="K10" s="30">
        <v>5000</v>
      </c>
      <c r="L10" s="30">
        <v>5000</v>
      </c>
      <c r="M10" s="30">
        <v>10000</v>
      </c>
      <c r="N10" s="30">
        <v>15000</v>
      </c>
      <c r="O10" s="30">
        <v>20000</v>
      </c>
      <c r="P10" s="30">
        <v>20000</v>
      </c>
      <c r="Q10" s="30">
        <v>20000</v>
      </c>
      <c r="R10" s="30">
        <v>20000</v>
      </c>
      <c r="S10" s="30"/>
      <c r="T10" s="30"/>
      <c r="U10" s="30">
        <f>SUM(H10:T10)</f>
        <v>157862.39999999999</v>
      </c>
      <c r="V10" s="45">
        <f>B10-U10</f>
        <v>0</v>
      </c>
    </row>
    <row r="11" spans="1:22" x14ac:dyDescent="0.25">
      <c r="A11" s="29" t="s">
        <v>141</v>
      </c>
      <c r="B11" s="31">
        <v>60000</v>
      </c>
      <c r="C11" s="31">
        <v>50000</v>
      </c>
      <c r="D11" s="31">
        <f t="shared" ref="D11:D14" si="0">B11-C11</f>
        <v>10000</v>
      </c>
      <c r="E11" s="31">
        <v>40000</v>
      </c>
      <c r="F11" s="31">
        <f t="shared" ref="F11:F14" si="1">B11-E11</f>
        <v>20000</v>
      </c>
      <c r="H11" s="31"/>
      <c r="I11" s="31"/>
      <c r="J11" s="31"/>
      <c r="K11" s="31">
        <v>7000</v>
      </c>
      <c r="L11" s="31">
        <v>7000</v>
      </c>
      <c r="M11" s="31">
        <v>6000</v>
      </c>
      <c r="N11" s="31">
        <v>5000</v>
      </c>
      <c r="O11" s="31">
        <v>5000</v>
      </c>
      <c r="P11" s="31">
        <v>10000</v>
      </c>
      <c r="Q11" s="31">
        <v>10000</v>
      </c>
      <c r="R11" s="31">
        <v>10000</v>
      </c>
      <c r="S11" s="31"/>
      <c r="T11" s="31"/>
      <c r="U11" s="31">
        <f t="shared" ref="U11:U14" si="2">SUM(H11:T11)</f>
        <v>60000</v>
      </c>
      <c r="V11" s="46">
        <f t="shared" ref="V11:V14" si="3">B11-U11</f>
        <v>0</v>
      </c>
    </row>
    <row r="12" spans="1:22" x14ac:dyDescent="0.25">
      <c r="A12" s="29" t="s">
        <v>142</v>
      </c>
      <c r="B12" s="31">
        <v>150000</v>
      </c>
      <c r="C12" s="31">
        <v>750000</v>
      </c>
      <c r="D12" s="31">
        <f t="shared" si="0"/>
        <v>-600000</v>
      </c>
      <c r="E12" s="31">
        <v>145000</v>
      </c>
      <c r="F12" s="31">
        <f t="shared" si="1"/>
        <v>5000</v>
      </c>
      <c r="H12" s="31">
        <f>H4*$B$12</f>
        <v>0</v>
      </c>
      <c r="I12" s="31">
        <f>I4*$B$12</f>
        <v>7500</v>
      </c>
      <c r="J12" s="31">
        <f t="shared" ref="J12:S12" si="4">J4*$B$12</f>
        <v>15000</v>
      </c>
      <c r="K12" s="31">
        <f t="shared" si="4"/>
        <v>22500</v>
      </c>
      <c r="L12" s="31">
        <f t="shared" si="4"/>
        <v>22500</v>
      </c>
      <c r="M12" s="31">
        <f t="shared" si="4"/>
        <v>18000</v>
      </c>
      <c r="N12" s="31">
        <f t="shared" si="4"/>
        <v>15000</v>
      </c>
      <c r="O12" s="31">
        <f t="shared" si="4"/>
        <v>15000</v>
      </c>
      <c r="P12" s="31">
        <f t="shared" si="4"/>
        <v>12000</v>
      </c>
      <c r="Q12" s="31">
        <f t="shared" si="4"/>
        <v>7500</v>
      </c>
      <c r="R12" s="31">
        <f t="shared" si="4"/>
        <v>12000</v>
      </c>
      <c r="S12" s="31">
        <f t="shared" si="4"/>
        <v>3000</v>
      </c>
      <c r="T12" s="31"/>
      <c r="U12" s="31">
        <f t="shared" si="2"/>
        <v>150000</v>
      </c>
      <c r="V12" s="46">
        <f t="shared" si="3"/>
        <v>0</v>
      </c>
    </row>
    <row r="13" spans="1:22" x14ac:dyDescent="0.25">
      <c r="A13" s="29" t="s">
        <v>143</v>
      </c>
      <c r="B13" s="31">
        <v>0</v>
      </c>
      <c r="C13" s="31">
        <v>0</v>
      </c>
      <c r="D13" s="31">
        <f t="shared" si="0"/>
        <v>0</v>
      </c>
      <c r="E13" s="31">
        <v>38500</v>
      </c>
      <c r="F13" s="31">
        <f t="shared" si="1"/>
        <v>-38500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>
        <f t="shared" si="2"/>
        <v>0</v>
      </c>
      <c r="V13" s="46">
        <f t="shared" si="3"/>
        <v>0</v>
      </c>
    </row>
    <row r="14" spans="1:22" x14ac:dyDescent="0.25">
      <c r="A14" s="29" t="s">
        <v>144</v>
      </c>
      <c r="B14" s="32">
        <v>0</v>
      </c>
      <c r="C14" s="32">
        <v>100000</v>
      </c>
      <c r="D14" s="32">
        <f t="shared" si="0"/>
        <v>-100000</v>
      </c>
      <c r="E14" s="32">
        <v>0</v>
      </c>
      <c r="F14" s="32">
        <f t="shared" si="1"/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>
        <f t="shared" si="2"/>
        <v>0</v>
      </c>
      <c r="V14" s="47">
        <f t="shared" si="3"/>
        <v>0</v>
      </c>
    </row>
    <row r="15" spans="1:22" x14ac:dyDescent="0.25">
      <c r="A15" s="29" t="s">
        <v>145</v>
      </c>
      <c r="B15" s="30">
        <f>SUM(B10:B14)</f>
        <v>367862.4</v>
      </c>
      <c r="C15" s="30">
        <f>SUM(C10:C14)</f>
        <v>975000</v>
      </c>
      <c r="D15" s="30">
        <f>SUM(D10:D14)</f>
        <v>-607137.6</v>
      </c>
      <c r="E15" s="30">
        <f>SUM(E10:E14)</f>
        <v>235000</v>
      </c>
      <c r="F15" s="30">
        <f>SUM(F10:F14)</f>
        <v>132862.39999999999</v>
      </c>
      <c r="H15" s="30">
        <f t="shared" ref="H15" si="5">SUM(H10:H14)</f>
        <v>7862.4</v>
      </c>
      <c r="I15" s="30">
        <f t="shared" ref="I15:V15" si="6">SUM(I10:I14)</f>
        <v>27500</v>
      </c>
      <c r="J15" s="30">
        <f t="shared" si="6"/>
        <v>30000</v>
      </c>
      <c r="K15" s="30">
        <f t="shared" si="6"/>
        <v>34500</v>
      </c>
      <c r="L15" s="30">
        <f t="shared" si="6"/>
        <v>34500</v>
      </c>
      <c r="M15" s="30">
        <f t="shared" si="6"/>
        <v>34000</v>
      </c>
      <c r="N15" s="30">
        <f t="shared" si="6"/>
        <v>35000</v>
      </c>
      <c r="O15" s="30">
        <f t="shared" si="6"/>
        <v>40000</v>
      </c>
      <c r="P15" s="30">
        <f t="shared" si="6"/>
        <v>42000</v>
      </c>
      <c r="Q15" s="30">
        <f t="shared" si="6"/>
        <v>37500</v>
      </c>
      <c r="R15" s="30">
        <f t="shared" si="6"/>
        <v>42000</v>
      </c>
      <c r="S15" s="30">
        <f t="shared" si="6"/>
        <v>3000</v>
      </c>
      <c r="T15" s="30">
        <f t="shared" si="6"/>
        <v>0</v>
      </c>
      <c r="U15" s="30">
        <f t="shared" si="6"/>
        <v>367862.4</v>
      </c>
      <c r="V15" s="45">
        <f t="shared" si="6"/>
        <v>0</v>
      </c>
    </row>
    <row r="17" spans="1:22" x14ac:dyDescent="0.25">
      <c r="A17" s="29" t="s">
        <v>146</v>
      </c>
    </row>
    <row r="18" spans="1:22" x14ac:dyDescent="0.25">
      <c r="A18" s="29" t="s">
        <v>147</v>
      </c>
      <c r="B18" s="30">
        <f>payroll!G94+H18</f>
        <v>1564980.95</v>
      </c>
      <c r="C18" s="30">
        <v>0</v>
      </c>
      <c r="D18" s="30">
        <f t="shared" ref="D18:D19" si="7">B18-C18</f>
        <v>1564980.95</v>
      </c>
      <c r="E18" s="30">
        <v>0</v>
      </c>
      <c r="F18" s="30">
        <f t="shared" ref="F18:F19" si="8">B18-E18</f>
        <v>1564980.95</v>
      </c>
      <c r="H18" s="30">
        <f>+'2021 expenses'!F158</f>
        <v>65058.35</v>
      </c>
      <c r="I18" s="30">
        <f>I4*payroll!$G$94</f>
        <v>74996.12999999999</v>
      </c>
      <c r="J18" s="30">
        <f>J4*payroll!$G$94</f>
        <v>149992.25999999998</v>
      </c>
      <c r="K18" s="30">
        <f>K4*payroll!$G$94</f>
        <v>224988.38999999998</v>
      </c>
      <c r="L18" s="30">
        <f>L4*payroll!$G$94</f>
        <v>224988.38999999998</v>
      </c>
      <c r="M18" s="30">
        <f>M4*payroll!$G$94</f>
        <v>179990.71199999997</v>
      </c>
      <c r="N18" s="30">
        <f>N4*payroll!$G$94</f>
        <v>149992.25999999998</v>
      </c>
      <c r="O18" s="30">
        <f>O4*payroll!$G$94</f>
        <v>149992.25999999998</v>
      </c>
      <c r="P18" s="30">
        <f>P4*payroll!$G$94</f>
        <v>119993.80799999999</v>
      </c>
      <c r="Q18" s="30">
        <f>Q4*payroll!$G$94</f>
        <v>74996.12999999999</v>
      </c>
      <c r="R18" s="30">
        <f>R4*payroll!$G$94</f>
        <v>119993.80799999999</v>
      </c>
      <c r="S18" s="30">
        <f>S4*payroll!$G$94</f>
        <v>29998.451999999997</v>
      </c>
      <c r="T18" s="30">
        <v>0</v>
      </c>
      <c r="U18" s="30">
        <f t="shared" ref="U18:U19" si="9">SUM(H18:T18)</f>
        <v>1564980.9499999997</v>
      </c>
      <c r="V18" s="45">
        <f t="shared" ref="V18:V19" si="10">B18-U18</f>
        <v>0</v>
      </c>
    </row>
    <row r="19" spans="1:22" x14ac:dyDescent="0.25">
      <c r="A19" s="29" t="s">
        <v>148</v>
      </c>
      <c r="B19" s="32">
        <f>payroll!G103</f>
        <v>0</v>
      </c>
      <c r="C19" s="32">
        <v>0</v>
      </c>
      <c r="D19" s="32">
        <f t="shared" si="7"/>
        <v>0</v>
      </c>
      <c r="E19" s="32">
        <v>0</v>
      </c>
      <c r="F19" s="32">
        <f t="shared" si="8"/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f t="shared" si="9"/>
        <v>0</v>
      </c>
      <c r="V19" s="47">
        <f t="shared" si="10"/>
        <v>0</v>
      </c>
    </row>
    <row r="20" spans="1:22" x14ac:dyDescent="0.25">
      <c r="A20" s="29" t="s">
        <v>145</v>
      </c>
      <c r="B20" s="33">
        <f>SUM(B18:B19)</f>
        <v>1564980.95</v>
      </c>
      <c r="C20" s="33">
        <f>SUM(C18:C19)</f>
        <v>0</v>
      </c>
      <c r="D20" s="33">
        <f>SUM(D18:D19)</f>
        <v>1564980.95</v>
      </c>
      <c r="E20" s="33">
        <f>SUM(E18:E19)</f>
        <v>0</v>
      </c>
      <c r="F20" s="33">
        <f>SUM(F18:F19)</f>
        <v>1564980.95</v>
      </c>
      <c r="H20" s="33">
        <f t="shared" ref="H20" si="11">SUM(H18:H19)</f>
        <v>65058.35</v>
      </c>
      <c r="I20" s="33">
        <f t="shared" ref="I20:V20" si="12">SUM(I18:I19)</f>
        <v>74996.12999999999</v>
      </c>
      <c r="J20" s="33">
        <f t="shared" si="12"/>
        <v>149992.25999999998</v>
      </c>
      <c r="K20" s="33">
        <f t="shared" si="12"/>
        <v>224988.38999999998</v>
      </c>
      <c r="L20" s="33">
        <f t="shared" si="12"/>
        <v>224988.38999999998</v>
      </c>
      <c r="M20" s="33">
        <f t="shared" si="12"/>
        <v>179990.71199999997</v>
      </c>
      <c r="N20" s="33">
        <f t="shared" si="12"/>
        <v>149992.25999999998</v>
      </c>
      <c r="O20" s="33">
        <f t="shared" si="12"/>
        <v>149992.25999999998</v>
      </c>
      <c r="P20" s="33">
        <f t="shared" si="12"/>
        <v>119993.80799999999</v>
      </c>
      <c r="Q20" s="33">
        <f t="shared" si="12"/>
        <v>74996.12999999999</v>
      </c>
      <c r="R20" s="33">
        <f t="shared" si="12"/>
        <v>119993.80799999999</v>
      </c>
      <c r="S20" s="33">
        <f t="shared" si="12"/>
        <v>29998.451999999997</v>
      </c>
      <c r="T20" s="33">
        <f t="shared" si="12"/>
        <v>0</v>
      </c>
      <c r="U20" s="33">
        <f t="shared" si="12"/>
        <v>1564980.9499999997</v>
      </c>
      <c r="V20" s="43">
        <f t="shared" si="12"/>
        <v>0</v>
      </c>
    </row>
    <row r="21" spans="1:22" x14ac:dyDescent="0.25">
      <c r="G21" s="25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33"/>
    </row>
    <row r="22" spans="1:22" x14ac:dyDescent="0.25">
      <c r="A22" s="29" t="s">
        <v>149</v>
      </c>
    </row>
    <row r="23" spans="1:22" x14ac:dyDescent="0.25">
      <c r="A23" s="29" t="s">
        <v>150</v>
      </c>
      <c r="B23" s="30">
        <f>Travel!D21</f>
        <v>18200</v>
      </c>
      <c r="C23" s="30">
        <v>50000</v>
      </c>
      <c r="D23" s="30">
        <f t="shared" ref="D23:D25" si="13">B23-C23</f>
        <v>-31800</v>
      </c>
      <c r="E23" s="30">
        <v>50000</v>
      </c>
      <c r="F23" s="30">
        <f t="shared" ref="F23:F26" si="14">B23-E23</f>
        <v>-31800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>
        <f>B23</f>
        <v>18200</v>
      </c>
      <c r="S23" s="30"/>
      <c r="T23" s="30"/>
      <c r="U23" s="30">
        <f t="shared" ref="U23:U26" si="15">SUM(H23:T23)</f>
        <v>18200</v>
      </c>
      <c r="V23" s="45">
        <f t="shared" ref="V23:V26" si="16">B23-U23</f>
        <v>0</v>
      </c>
    </row>
    <row r="24" spans="1:22" x14ac:dyDescent="0.25">
      <c r="A24" s="29" t="s">
        <v>151</v>
      </c>
      <c r="B24" s="49">
        <v>0</v>
      </c>
      <c r="C24" s="31">
        <v>125000</v>
      </c>
      <c r="D24" s="31">
        <f t="shared" si="13"/>
        <v>-125000</v>
      </c>
      <c r="E24" s="31">
        <v>40000</v>
      </c>
      <c r="F24" s="31">
        <f t="shared" si="14"/>
        <v>-40000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>
        <f t="shared" si="15"/>
        <v>0</v>
      </c>
      <c r="V24" s="46">
        <f t="shared" si="16"/>
        <v>0</v>
      </c>
    </row>
    <row r="25" spans="1:22" x14ac:dyDescent="0.25">
      <c r="A25" s="29" t="s">
        <v>152</v>
      </c>
      <c r="B25" s="31">
        <v>0</v>
      </c>
      <c r="C25" s="31">
        <v>0</v>
      </c>
      <c r="D25" s="31">
        <f t="shared" si="13"/>
        <v>0</v>
      </c>
      <c r="E25" s="31">
        <v>50000</v>
      </c>
      <c r="F25" s="31">
        <f t="shared" si="14"/>
        <v>-50000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>
        <f t="shared" si="15"/>
        <v>0</v>
      </c>
      <c r="V25" s="46">
        <f t="shared" si="16"/>
        <v>0</v>
      </c>
    </row>
    <row r="26" spans="1:22" x14ac:dyDescent="0.25">
      <c r="A26" s="29" t="s">
        <v>153</v>
      </c>
      <c r="B26" s="73">
        <f>Other!D23+H26</f>
        <v>40073.06</v>
      </c>
      <c r="C26" s="32">
        <v>50000</v>
      </c>
      <c r="D26" s="32">
        <f>B26-C26</f>
        <v>-9926.9400000000023</v>
      </c>
      <c r="E26" s="32">
        <f>50000+6707</f>
        <v>56707</v>
      </c>
      <c r="F26" s="32">
        <f t="shared" si="14"/>
        <v>-16633.940000000002</v>
      </c>
      <c r="H26" s="32">
        <f>+'2021 expenses'!F46</f>
        <v>73.06</v>
      </c>
      <c r="I26" s="32"/>
      <c r="J26" s="32"/>
      <c r="K26" s="32"/>
      <c r="L26" s="32"/>
      <c r="M26" s="32">
        <f>Other!D18</f>
        <v>4000</v>
      </c>
      <c r="N26" s="32">
        <f>Other!D20/6</f>
        <v>6000</v>
      </c>
      <c r="O26" s="32">
        <f>+N26</f>
        <v>6000</v>
      </c>
      <c r="P26" s="32">
        <f>+O26</f>
        <v>6000</v>
      </c>
      <c r="Q26" s="32">
        <f>+P26</f>
        <v>6000</v>
      </c>
      <c r="R26" s="32">
        <f>+Q26</f>
        <v>6000</v>
      </c>
      <c r="S26" s="32">
        <f>+R26</f>
        <v>6000</v>
      </c>
      <c r="T26" s="32"/>
      <c r="U26" s="32">
        <f t="shared" si="15"/>
        <v>40073.06</v>
      </c>
      <c r="V26" s="47">
        <f t="shared" si="16"/>
        <v>0</v>
      </c>
    </row>
    <row r="27" spans="1:22" x14ac:dyDescent="0.25">
      <c r="B27" s="30">
        <f>SUM(B23:B26)</f>
        <v>58273.06</v>
      </c>
      <c r="C27" s="30">
        <f>SUM(C23:C26)</f>
        <v>225000</v>
      </c>
      <c r="D27" s="30">
        <f>SUM(D23:D26)</f>
        <v>-166726.94</v>
      </c>
      <c r="E27" s="30">
        <f>SUM(E23:E26)</f>
        <v>196707</v>
      </c>
      <c r="F27" s="30">
        <f>SUM(F23:F26)</f>
        <v>-138433.94</v>
      </c>
      <c r="H27" s="30">
        <f t="shared" ref="H27" si="17">SUM(H23:H26)</f>
        <v>73.06</v>
      </c>
      <c r="I27" s="30">
        <f t="shared" ref="I27:V27" si="18">SUM(I23:I26)</f>
        <v>0</v>
      </c>
      <c r="J27" s="30">
        <f t="shared" si="18"/>
        <v>0</v>
      </c>
      <c r="K27" s="30">
        <f t="shared" si="18"/>
        <v>0</v>
      </c>
      <c r="L27" s="30">
        <f t="shared" si="18"/>
        <v>0</v>
      </c>
      <c r="M27" s="30">
        <f t="shared" si="18"/>
        <v>4000</v>
      </c>
      <c r="N27" s="30">
        <f t="shared" si="18"/>
        <v>6000</v>
      </c>
      <c r="O27" s="30">
        <f t="shared" si="18"/>
        <v>6000</v>
      </c>
      <c r="P27" s="30">
        <f t="shared" si="18"/>
        <v>6000</v>
      </c>
      <c r="Q27" s="30">
        <f t="shared" si="18"/>
        <v>6000</v>
      </c>
      <c r="R27" s="30">
        <f t="shared" si="18"/>
        <v>24200</v>
      </c>
      <c r="S27" s="30">
        <f t="shared" si="18"/>
        <v>6000</v>
      </c>
      <c r="T27" s="30">
        <f t="shared" si="18"/>
        <v>0</v>
      </c>
      <c r="U27" s="30">
        <f t="shared" si="18"/>
        <v>58273.06</v>
      </c>
      <c r="V27" s="45">
        <f t="shared" si="18"/>
        <v>0</v>
      </c>
    </row>
    <row r="29" spans="1:22" ht="15.75" thickBot="1" x14ac:dyDescent="0.3">
      <c r="A29" s="25" t="s">
        <v>154</v>
      </c>
      <c r="B29" s="34">
        <f>B15+B20+B27</f>
        <v>1991116.4100000001</v>
      </c>
      <c r="C29" s="34">
        <f>C15+C20+C27</f>
        <v>1200000</v>
      </c>
      <c r="D29" s="34">
        <f>D15+D20+D27</f>
        <v>791116.40999999992</v>
      </c>
      <c r="E29" s="34">
        <f>E15+E20+E27</f>
        <v>431707</v>
      </c>
      <c r="F29" s="34">
        <f>F15+F20+F27</f>
        <v>1559409.41</v>
      </c>
      <c r="H29" s="34">
        <f t="shared" ref="H29" si="19">H15+H20+H27</f>
        <v>72993.81</v>
      </c>
      <c r="I29" s="88">
        <f t="shared" ref="I29:U29" si="20">I15+I20+I27</f>
        <v>102496.12999999999</v>
      </c>
      <c r="J29" s="88">
        <f t="shared" si="20"/>
        <v>179992.25999999998</v>
      </c>
      <c r="K29" s="88">
        <f t="shared" si="20"/>
        <v>259488.38999999998</v>
      </c>
      <c r="L29" s="88">
        <f t="shared" si="20"/>
        <v>259488.38999999998</v>
      </c>
      <c r="M29" s="88">
        <f t="shared" si="20"/>
        <v>217990.71199999997</v>
      </c>
      <c r="N29" s="88">
        <f t="shared" si="20"/>
        <v>190992.25999999998</v>
      </c>
      <c r="O29" s="88">
        <f t="shared" si="20"/>
        <v>195992.25999999998</v>
      </c>
      <c r="P29" s="88">
        <f t="shared" si="20"/>
        <v>167993.80799999999</v>
      </c>
      <c r="Q29" s="88">
        <f t="shared" si="20"/>
        <v>118496.12999999999</v>
      </c>
      <c r="R29" s="88">
        <f t="shared" si="20"/>
        <v>186193.80799999999</v>
      </c>
      <c r="S29" s="88">
        <f t="shared" si="20"/>
        <v>38998.451999999997</v>
      </c>
      <c r="T29" s="34">
        <f t="shared" si="20"/>
        <v>0</v>
      </c>
      <c r="U29" s="34">
        <f t="shared" si="20"/>
        <v>1991116.4099999997</v>
      </c>
      <c r="V29" s="48">
        <f t="shared" ref="V29" si="21">V15+V20+V27</f>
        <v>0</v>
      </c>
    </row>
    <row r="30" spans="1:22" ht="15.75" thickTop="1" x14ac:dyDescent="0.25">
      <c r="C30" s="26" t="s">
        <v>155</v>
      </c>
      <c r="E30" s="26" t="s">
        <v>155</v>
      </c>
    </row>
    <row r="31" spans="1:22" x14ac:dyDescent="0.25">
      <c r="G31" s="63" t="s">
        <v>156</v>
      </c>
      <c r="H31" s="62">
        <f>H29</f>
        <v>72993.81</v>
      </c>
      <c r="I31" s="87">
        <f>H31+I29</f>
        <v>175489.94</v>
      </c>
      <c r="J31" s="87">
        <f>I31+J29</f>
        <v>355482.19999999995</v>
      </c>
      <c r="K31" s="87">
        <f t="shared" ref="K31:T31" si="22">J31+K29</f>
        <v>614970.59</v>
      </c>
      <c r="L31" s="87">
        <f t="shared" si="22"/>
        <v>874458.98</v>
      </c>
      <c r="M31" s="87">
        <f t="shared" si="22"/>
        <v>1092449.692</v>
      </c>
      <c r="N31" s="87">
        <f t="shared" si="22"/>
        <v>1283441.952</v>
      </c>
      <c r="O31" s="87">
        <f t="shared" si="22"/>
        <v>1479434.2120000001</v>
      </c>
      <c r="P31" s="87">
        <f t="shared" si="22"/>
        <v>1647428.02</v>
      </c>
      <c r="Q31" s="87">
        <f t="shared" si="22"/>
        <v>1765924.15</v>
      </c>
      <c r="R31" s="87">
        <f t="shared" si="22"/>
        <v>1952117.9579999999</v>
      </c>
      <c r="S31" s="87">
        <f t="shared" si="22"/>
        <v>1991116.41</v>
      </c>
      <c r="T31" s="87">
        <f t="shared" si="22"/>
        <v>1991116.41</v>
      </c>
      <c r="U31" s="62"/>
    </row>
    <row r="32" spans="1:22" x14ac:dyDescent="0.25">
      <c r="A32" s="35" t="s">
        <v>157</v>
      </c>
    </row>
    <row r="33" spans="1:21" x14ac:dyDescent="0.25">
      <c r="A33" s="25" t="s">
        <v>158</v>
      </c>
      <c r="T33" s="93">
        <v>1991116.41</v>
      </c>
      <c r="U33" s="25" t="s">
        <v>159</v>
      </c>
    </row>
    <row r="34" spans="1:21" x14ac:dyDescent="0.25">
      <c r="A34" s="25" t="s">
        <v>160</v>
      </c>
    </row>
  </sheetData>
  <mergeCells count="1">
    <mergeCell ref="I5:U5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83239-0807-4C1B-8C5D-DE24DC330B2A}">
  <sheetPr codeName="Sheet2"/>
  <dimension ref="A1:I160"/>
  <sheetViews>
    <sheetView workbookViewId="0"/>
  </sheetViews>
  <sheetFormatPr defaultRowHeight="15" x14ac:dyDescent="0.25"/>
  <cols>
    <col min="1" max="1" width="9.7109375" bestFit="1" customWidth="1"/>
    <col min="2" max="2" width="19.28515625" bestFit="1" customWidth="1"/>
    <col min="3" max="3" width="6.28515625" bestFit="1" customWidth="1"/>
    <col min="4" max="4" width="9.140625" bestFit="1" customWidth="1"/>
    <col min="5" max="5" width="23.7109375" bestFit="1" customWidth="1"/>
    <col min="6" max="7" width="12.28515625" bestFit="1" customWidth="1"/>
    <col min="8" max="8" width="5" bestFit="1" customWidth="1"/>
  </cols>
  <sheetData>
    <row r="1" spans="1:8" x14ac:dyDescent="0.25">
      <c r="A1" s="125" t="s">
        <v>338</v>
      </c>
    </row>
    <row r="2" spans="1:8" x14ac:dyDescent="0.25">
      <c r="A2" s="125" t="s">
        <v>333</v>
      </c>
    </row>
    <row r="3" spans="1:8" x14ac:dyDescent="0.25">
      <c r="A3" s="126" t="s">
        <v>161</v>
      </c>
      <c r="B3" s="126" t="s">
        <v>162</v>
      </c>
      <c r="C3" s="126" t="s">
        <v>163</v>
      </c>
      <c r="D3" s="126" t="s">
        <v>164</v>
      </c>
      <c r="E3" s="126" t="s">
        <v>165</v>
      </c>
      <c r="F3" s="127" t="s">
        <v>166</v>
      </c>
      <c r="G3" s="127" t="s">
        <v>167</v>
      </c>
      <c r="H3" s="127" t="s">
        <v>168</v>
      </c>
    </row>
    <row r="4" spans="1:8" hidden="1" x14ac:dyDescent="0.25">
      <c r="A4" s="86" t="s">
        <v>169</v>
      </c>
      <c r="B4" s="86" t="s">
        <v>170</v>
      </c>
      <c r="C4" s="86" t="s">
        <v>171</v>
      </c>
      <c r="D4" s="86" t="s">
        <v>172</v>
      </c>
      <c r="E4" s="86" t="s">
        <v>173</v>
      </c>
      <c r="F4" s="82">
        <v>-998.4</v>
      </c>
      <c r="G4" s="84">
        <v>0</v>
      </c>
      <c r="H4" s="83" t="s">
        <v>174</v>
      </c>
    </row>
    <row r="5" spans="1:8" hidden="1" x14ac:dyDescent="0.25">
      <c r="A5" s="86" t="s">
        <v>169</v>
      </c>
      <c r="B5" s="86" t="s">
        <v>170</v>
      </c>
      <c r="C5" s="86" t="s">
        <v>171</v>
      </c>
      <c r="D5" s="86" t="s">
        <v>172</v>
      </c>
      <c r="E5" s="86" t="s">
        <v>173</v>
      </c>
      <c r="F5" s="82">
        <v>-6864</v>
      </c>
      <c r="G5" s="84">
        <v>0</v>
      </c>
      <c r="H5" s="83" t="s">
        <v>174</v>
      </c>
    </row>
    <row r="6" spans="1:8" hidden="1" x14ac:dyDescent="0.25">
      <c r="A6" s="86" t="s">
        <v>175</v>
      </c>
      <c r="B6" s="86" t="s">
        <v>176</v>
      </c>
      <c r="C6" s="86" t="s">
        <v>171</v>
      </c>
      <c r="D6" s="86" t="s">
        <v>172</v>
      </c>
      <c r="E6" s="86" t="s">
        <v>173</v>
      </c>
      <c r="F6" s="82">
        <v>-73.06</v>
      </c>
      <c r="G6" s="84">
        <v>0</v>
      </c>
      <c r="H6" s="83" t="s">
        <v>174</v>
      </c>
    </row>
    <row r="7" spans="1:8" hidden="1" x14ac:dyDescent="0.25">
      <c r="A7" s="86" t="s">
        <v>177</v>
      </c>
      <c r="B7" s="86" t="s">
        <v>178</v>
      </c>
      <c r="C7" s="86" t="s">
        <v>171</v>
      </c>
      <c r="D7" s="86" t="s">
        <v>172</v>
      </c>
      <c r="E7" s="86" t="s">
        <v>173</v>
      </c>
      <c r="F7" s="82">
        <v>-11030.31</v>
      </c>
      <c r="G7" s="84">
        <v>0</v>
      </c>
      <c r="H7" s="83" t="s">
        <v>174</v>
      </c>
    </row>
    <row r="8" spans="1:8" hidden="1" x14ac:dyDescent="0.25">
      <c r="A8" s="86" t="s">
        <v>177</v>
      </c>
      <c r="B8" s="86" t="s">
        <v>178</v>
      </c>
      <c r="C8" s="86" t="s">
        <v>171</v>
      </c>
      <c r="D8" s="86" t="s">
        <v>172</v>
      </c>
      <c r="E8" s="86" t="s">
        <v>173</v>
      </c>
      <c r="F8" s="82">
        <v>-1018.26</v>
      </c>
      <c r="G8" s="84">
        <v>0</v>
      </c>
      <c r="H8" s="83" t="s">
        <v>174</v>
      </c>
    </row>
    <row r="9" spans="1:8" hidden="1" x14ac:dyDescent="0.25">
      <c r="A9" s="86" t="s">
        <v>177</v>
      </c>
      <c r="B9" s="86" t="s">
        <v>178</v>
      </c>
      <c r="C9" s="86" t="s">
        <v>171</v>
      </c>
      <c r="D9" s="86" t="s">
        <v>172</v>
      </c>
      <c r="E9" s="86" t="s">
        <v>173</v>
      </c>
      <c r="F9" s="82">
        <v>-5469.1</v>
      </c>
      <c r="G9" s="84">
        <v>0</v>
      </c>
      <c r="H9" s="83" t="s">
        <v>174</v>
      </c>
    </row>
    <row r="10" spans="1:8" hidden="1" x14ac:dyDescent="0.25">
      <c r="A10" s="86" t="s">
        <v>177</v>
      </c>
      <c r="B10" s="86" t="s">
        <v>178</v>
      </c>
      <c r="C10" s="86" t="s">
        <v>171</v>
      </c>
      <c r="D10" s="86" t="s">
        <v>172</v>
      </c>
      <c r="E10" s="86" t="s">
        <v>173</v>
      </c>
      <c r="F10" s="82">
        <v>-2460.7199999999998</v>
      </c>
      <c r="G10" s="84">
        <v>0</v>
      </c>
      <c r="H10" s="83" t="s">
        <v>174</v>
      </c>
    </row>
    <row r="11" spans="1:8" hidden="1" x14ac:dyDescent="0.25">
      <c r="A11" s="86" t="s">
        <v>177</v>
      </c>
      <c r="B11" s="86" t="s">
        <v>178</v>
      </c>
      <c r="C11" s="86" t="s">
        <v>171</v>
      </c>
      <c r="D11" s="86" t="s">
        <v>172</v>
      </c>
      <c r="E11" s="86" t="s">
        <v>173</v>
      </c>
      <c r="F11" s="82">
        <v>-273.95999999999998</v>
      </c>
      <c r="G11" s="84">
        <v>0</v>
      </c>
      <c r="H11" s="83" t="s">
        <v>174</v>
      </c>
    </row>
    <row r="12" spans="1:8" hidden="1" x14ac:dyDescent="0.25">
      <c r="A12" s="86" t="s">
        <v>177</v>
      </c>
      <c r="B12" s="86" t="s">
        <v>178</v>
      </c>
      <c r="C12" s="86" t="s">
        <v>171</v>
      </c>
      <c r="D12" s="86" t="s">
        <v>172</v>
      </c>
      <c r="E12" s="86" t="s">
        <v>173</v>
      </c>
      <c r="F12" s="82">
        <v>-257.32</v>
      </c>
      <c r="G12" s="84">
        <v>0</v>
      </c>
      <c r="H12" s="83" t="s">
        <v>174</v>
      </c>
    </row>
    <row r="13" spans="1:8" hidden="1" x14ac:dyDescent="0.25">
      <c r="A13" s="86" t="s">
        <v>177</v>
      </c>
      <c r="B13" s="86" t="s">
        <v>178</v>
      </c>
      <c r="C13" s="86" t="s">
        <v>171</v>
      </c>
      <c r="D13" s="86" t="s">
        <v>172</v>
      </c>
      <c r="E13" s="86" t="s">
        <v>173</v>
      </c>
      <c r="F13" s="82">
        <v>-7958.42</v>
      </c>
      <c r="G13" s="84">
        <v>0</v>
      </c>
      <c r="H13" s="83" t="s">
        <v>174</v>
      </c>
    </row>
    <row r="14" spans="1:8" hidden="1" x14ac:dyDescent="0.25">
      <c r="A14" s="86" t="s">
        <v>177</v>
      </c>
      <c r="B14" s="86" t="s">
        <v>178</v>
      </c>
      <c r="C14" s="86" t="s">
        <v>171</v>
      </c>
      <c r="D14" s="86" t="s">
        <v>172</v>
      </c>
      <c r="E14" s="86" t="s">
        <v>173</v>
      </c>
      <c r="F14" s="82">
        <v>-11422.2</v>
      </c>
      <c r="G14" s="84">
        <v>0</v>
      </c>
      <c r="H14" s="83" t="s">
        <v>174</v>
      </c>
    </row>
    <row r="15" spans="1:8" hidden="1" x14ac:dyDescent="0.25">
      <c r="A15" s="86" t="s">
        <v>179</v>
      </c>
      <c r="B15" s="86" t="s">
        <v>180</v>
      </c>
      <c r="C15" s="86" t="s">
        <v>171</v>
      </c>
      <c r="D15" s="86" t="s">
        <v>172</v>
      </c>
      <c r="E15" s="86" t="s">
        <v>173</v>
      </c>
      <c r="F15" s="82">
        <v>-1096.5</v>
      </c>
      <c r="G15" s="84">
        <v>0</v>
      </c>
      <c r="H15" s="83" t="s">
        <v>174</v>
      </c>
    </row>
    <row r="16" spans="1:8" hidden="1" x14ac:dyDescent="0.25">
      <c r="A16" s="86" t="s">
        <v>179</v>
      </c>
      <c r="B16" s="86" t="s">
        <v>180</v>
      </c>
      <c r="C16" s="86" t="s">
        <v>171</v>
      </c>
      <c r="D16" s="86" t="s">
        <v>172</v>
      </c>
      <c r="E16" s="86" t="s">
        <v>173</v>
      </c>
      <c r="F16" s="82">
        <v>-67.67</v>
      </c>
      <c r="G16" s="84">
        <v>0</v>
      </c>
      <c r="H16" s="83" t="s">
        <v>174</v>
      </c>
    </row>
    <row r="17" spans="1:8" hidden="1" x14ac:dyDescent="0.25">
      <c r="A17" s="86" t="s">
        <v>179</v>
      </c>
      <c r="B17" s="86" t="s">
        <v>180</v>
      </c>
      <c r="C17" s="86" t="s">
        <v>171</v>
      </c>
      <c r="D17" s="86" t="s">
        <v>172</v>
      </c>
      <c r="E17" s="86" t="s">
        <v>173</v>
      </c>
      <c r="F17" s="82">
        <v>-1202.1199999999999</v>
      </c>
      <c r="G17" s="84">
        <v>0</v>
      </c>
      <c r="H17" s="83" t="s">
        <v>174</v>
      </c>
    </row>
    <row r="18" spans="1:8" hidden="1" x14ac:dyDescent="0.25">
      <c r="A18" s="86" t="s">
        <v>181</v>
      </c>
      <c r="B18" s="86" t="s">
        <v>182</v>
      </c>
      <c r="C18" s="86" t="s">
        <v>171</v>
      </c>
      <c r="D18" s="86" t="s">
        <v>172</v>
      </c>
      <c r="E18" s="86" t="s">
        <v>173</v>
      </c>
      <c r="F18" s="82">
        <v>-2479.86</v>
      </c>
      <c r="G18" s="84">
        <v>0</v>
      </c>
      <c r="H18" s="83" t="s">
        <v>174</v>
      </c>
    </row>
    <row r="19" spans="1:8" hidden="1" x14ac:dyDescent="0.25">
      <c r="A19" s="86" t="s">
        <v>181</v>
      </c>
      <c r="B19" s="86" t="s">
        <v>182</v>
      </c>
      <c r="C19" s="86" t="s">
        <v>171</v>
      </c>
      <c r="D19" s="86" t="s">
        <v>172</v>
      </c>
      <c r="E19" s="86" t="s">
        <v>173</v>
      </c>
      <c r="F19" s="82">
        <v>-153.05000000000001</v>
      </c>
      <c r="G19" s="84">
        <v>0</v>
      </c>
      <c r="H19" s="83" t="s">
        <v>174</v>
      </c>
    </row>
    <row r="20" spans="1:8" hidden="1" x14ac:dyDescent="0.25">
      <c r="A20" s="86" t="s">
        <v>181</v>
      </c>
      <c r="B20" s="86" t="s">
        <v>182</v>
      </c>
      <c r="C20" s="86" t="s">
        <v>171</v>
      </c>
      <c r="D20" s="86" t="s">
        <v>172</v>
      </c>
      <c r="E20" s="86" t="s">
        <v>173</v>
      </c>
      <c r="F20" s="82">
        <v>-3362.6</v>
      </c>
      <c r="G20" s="84">
        <v>0</v>
      </c>
      <c r="H20" s="83" t="s">
        <v>174</v>
      </c>
    </row>
    <row r="21" spans="1:8" hidden="1" x14ac:dyDescent="0.25">
      <c r="A21" s="86" t="s">
        <v>183</v>
      </c>
      <c r="B21" s="86" t="s">
        <v>184</v>
      </c>
      <c r="C21" s="86" t="s">
        <v>171</v>
      </c>
      <c r="D21" s="86" t="s">
        <v>172</v>
      </c>
      <c r="E21" s="86" t="s">
        <v>173</v>
      </c>
      <c r="F21" s="82">
        <v>-1121.96</v>
      </c>
      <c r="G21" s="84">
        <v>0</v>
      </c>
      <c r="H21" s="83" t="s">
        <v>174</v>
      </c>
    </row>
    <row r="22" spans="1:8" hidden="1" x14ac:dyDescent="0.25">
      <c r="A22" s="86" t="s">
        <v>183</v>
      </c>
      <c r="B22" s="86" t="s">
        <v>184</v>
      </c>
      <c r="C22" s="86" t="s">
        <v>171</v>
      </c>
      <c r="D22" s="86" t="s">
        <v>172</v>
      </c>
      <c r="E22" s="86" t="s">
        <v>173</v>
      </c>
      <c r="F22" s="82">
        <v>-69.25</v>
      </c>
      <c r="G22" s="84">
        <v>0</v>
      </c>
      <c r="H22" s="83" t="s">
        <v>174</v>
      </c>
    </row>
    <row r="23" spans="1:8" hidden="1" x14ac:dyDescent="0.25">
      <c r="A23" s="86" t="s">
        <v>183</v>
      </c>
      <c r="B23" s="86" t="s">
        <v>184</v>
      </c>
      <c r="C23" s="86" t="s">
        <v>171</v>
      </c>
      <c r="D23" s="86" t="s">
        <v>172</v>
      </c>
      <c r="E23" s="86" t="s">
        <v>173</v>
      </c>
      <c r="F23" s="82">
        <v>-1521.34</v>
      </c>
      <c r="G23" s="84">
        <v>0</v>
      </c>
      <c r="H23" s="83" t="s">
        <v>174</v>
      </c>
    </row>
    <row r="24" spans="1:8" hidden="1" x14ac:dyDescent="0.25">
      <c r="A24" s="86" t="s">
        <v>185</v>
      </c>
      <c r="B24" s="86" t="s">
        <v>186</v>
      </c>
      <c r="C24" s="86" t="s">
        <v>171</v>
      </c>
      <c r="D24" s="86" t="s">
        <v>172</v>
      </c>
      <c r="E24" s="86" t="s">
        <v>173</v>
      </c>
      <c r="F24" s="82">
        <v>-1325.28</v>
      </c>
      <c r="G24" s="84">
        <v>0</v>
      </c>
      <c r="H24" s="83" t="s">
        <v>174</v>
      </c>
    </row>
    <row r="25" spans="1:8" hidden="1" x14ac:dyDescent="0.25">
      <c r="A25" s="86" t="s">
        <v>185</v>
      </c>
      <c r="B25" s="86" t="s">
        <v>186</v>
      </c>
      <c r="C25" s="86" t="s">
        <v>171</v>
      </c>
      <c r="D25" s="86" t="s">
        <v>172</v>
      </c>
      <c r="E25" s="86" t="s">
        <v>173</v>
      </c>
      <c r="F25" s="82">
        <v>-81.790000000000006</v>
      </c>
      <c r="G25" s="84">
        <v>0</v>
      </c>
      <c r="H25" s="83" t="s">
        <v>174</v>
      </c>
    </row>
    <row r="26" spans="1:8" hidden="1" x14ac:dyDescent="0.25">
      <c r="A26" s="86" t="s">
        <v>185</v>
      </c>
      <c r="B26" s="86" t="s">
        <v>186</v>
      </c>
      <c r="C26" s="86" t="s">
        <v>171</v>
      </c>
      <c r="D26" s="86" t="s">
        <v>172</v>
      </c>
      <c r="E26" s="86" t="s">
        <v>173</v>
      </c>
      <c r="F26" s="82">
        <v>-1797.04</v>
      </c>
      <c r="G26" s="84">
        <v>0</v>
      </c>
      <c r="H26" s="83" t="s">
        <v>174</v>
      </c>
    </row>
    <row r="27" spans="1:8" hidden="1" x14ac:dyDescent="0.25">
      <c r="A27" s="86" t="s">
        <v>187</v>
      </c>
      <c r="B27" s="86" t="s">
        <v>188</v>
      </c>
      <c r="C27" s="86" t="s">
        <v>171</v>
      </c>
      <c r="D27" s="86" t="s">
        <v>172</v>
      </c>
      <c r="E27" s="86" t="s">
        <v>173</v>
      </c>
      <c r="F27" s="82">
        <v>-2118.6999999999998</v>
      </c>
      <c r="G27" s="84">
        <v>0</v>
      </c>
      <c r="H27" s="83" t="s">
        <v>174</v>
      </c>
    </row>
    <row r="28" spans="1:8" hidden="1" x14ac:dyDescent="0.25">
      <c r="A28" s="86" t="s">
        <v>187</v>
      </c>
      <c r="B28" s="86" t="s">
        <v>188</v>
      </c>
      <c r="C28" s="86" t="s">
        <v>171</v>
      </c>
      <c r="D28" s="86" t="s">
        <v>172</v>
      </c>
      <c r="E28" s="86" t="s">
        <v>173</v>
      </c>
      <c r="F28" s="82">
        <v>-130.76</v>
      </c>
      <c r="G28" s="84">
        <v>0</v>
      </c>
      <c r="H28" s="83" t="s">
        <v>174</v>
      </c>
    </row>
    <row r="29" spans="1:8" hidden="1" x14ac:dyDescent="0.25">
      <c r="A29" s="86" t="s">
        <v>187</v>
      </c>
      <c r="B29" s="86" t="s">
        <v>188</v>
      </c>
      <c r="C29" s="86" t="s">
        <v>171</v>
      </c>
      <c r="D29" s="86" t="s">
        <v>172</v>
      </c>
      <c r="E29" s="86" t="s">
        <v>173</v>
      </c>
      <c r="F29" s="82">
        <v>-2872.89</v>
      </c>
      <c r="G29" s="84">
        <v>0</v>
      </c>
      <c r="H29" s="83" t="s">
        <v>174</v>
      </c>
    </row>
    <row r="30" spans="1:8" hidden="1" x14ac:dyDescent="0.25">
      <c r="A30" s="86" t="s">
        <v>189</v>
      </c>
      <c r="B30" s="86" t="s">
        <v>190</v>
      </c>
      <c r="C30" s="86" t="s">
        <v>171</v>
      </c>
      <c r="D30" s="86" t="s">
        <v>172</v>
      </c>
      <c r="E30" s="86" t="s">
        <v>173</v>
      </c>
      <c r="F30" s="82">
        <v>-2321.4699999999998</v>
      </c>
      <c r="G30" s="84">
        <v>0</v>
      </c>
      <c r="H30" s="83" t="s">
        <v>174</v>
      </c>
    </row>
    <row r="31" spans="1:8" hidden="1" x14ac:dyDescent="0.25">
      <c r="A31" s="86" t="s">
        <v>189</v>
      </c>
      <c r="B31" s="86" t="s">
        <v>190</v>
      </c>
      <c r="C31" s="86" t="s">
        <v>171</v>
      </c>
      <c r="D31" s="86" t="s">
        <v>172</v>
      </c>
      <c r="E31" s="86" t="s">
        <v>173</v>
      </c>
      <c r="F31" s="82">
        <v>-143.27000000000001</v>
      </c>
      <c r="G31" s="84">
        <v>0</v>
      </c>
      <c r="H31" s="83" t="s">
        <v>174</v>
      </c>
    </row>
    <row r="32" spans="1:8" hidden="1" x14ac:dyDescent="0.25">
      <c r="A32" s="86" t="s">
        <v>189</v>
      </c>
      <c r="B32" s="86" t="s">
        <v>190</v>
      </c>
      <c r="C32" s="86" t="s">
        <v>171</v>
      </c>
      <c r="D32" s="86" t="s">
        <v>172</v>
      </c>
      <c r="E32" s="86" t="s">
        <v>173</v>
      </c>
      <c r="F32" s="82">
        <v>-3147.83</v>
      </c>
      <c r="G32" s="84">
        <v>0</v>
      </c>
      <c r="H32" s="83" t="s">
        <v>174</v>
      </c>
    </row>
    <row r="33" spans="1:9" hidden="1" x14ac:dyDescent="0.25">
      <c r="A33" s="86" t="s">
        <v>191</v>
      </c>
      <c r="B33" s="86" t="s">
        <v>192</v>
      </c>
      <c r="C33" s="86" t="s">
        <v>171</v>
      </c>
      <c r="D33" s="86" t="s">
        <v>172</v>
      </c>
      <c r="E33" s="86" t="s">
        <v>173</v>
      </c>
      <c r="F33" s="82">
        <v>-100.26</v>
      </c>
      <c r="G33" s="84">
        <v>0</v>
      </c>
      <c r="H33" s="83" t="s">
        <v>174</v>
      </c>
    </row>
    <row r="34" spans="1:9" hidden="1" x14ac:dyDescent="0.25">
      <c r="A34" s="86" t="s">
        <v>191</v>
      </c>
      <c r="B34" s="86" t="s">
        <v>192</v>
      </c>
      <c r="C34" s="86" t="s">
        <v>171</v>
      </c>
      <c r="D34" s="86" t="s">
        <v>172</v>
      </c>
      <c r="E34" s="86" t="s">
        <v>173</v>
      </c>
      <c r="F34" s="82">
        <v>-6.19</v>
      </c>
      <c r="G34" s="84">
        <v>0</v>
      </c>
      <c r="H34" s="83" t="s">
        <v>174</v>
      </c>
    </row>
    <row r="35" spans="1:9" hidden="1" x14ac:dyDescent="0.25">
      <c r="A35" s="86" t="s">
        <v>191</v>
      </c>
      <c r="B35" s="86" t="s">
        <v>192</v>
      </c>
      <c r="C35" s="86" t="s">
        <v>171</v>
      </c>
      <c r="D35" s="86" t="s">
        <v>172</v>
      </c>
      <c r="E35" s="86" t="s">
        <v>173</v>
      </c>
      <c r="F35" s="82">
        <v>-135.97</v>
      </c>
      <c r="G35" s="84">
        <v>0</v>
      </c>
      <c r="H35" s="83" t="s">
        <v>174</v>
      </c>
    </row>
    <row r="36" spans="1:9" hidden="1" x14ac:dyDescent="0.25">
      <c r="A36" s="86" t="s">
        <v>193</v>
      </c>
      <c r="B36" s="86" t="s">
        <v>194</v>
      </c>
      <c r="C36" s="86" t="s">
        <v>171</v>
      </c>
      <c r="D36" s="86" t="s">
        <v>172</v>
      </c>
      <c r="E36" s="86" t="s">
        <v>173</v>
      </c>
      <c r="F36" s="82">
        <v>-2976.5</v>
      </c>
      <c r="G36" s="84">
        <v>0</v>
      </c>
      <c r="H36" s="83" t="s">
        <v>174</v>
      </c>
    </row>
    <row r="37" spans="1:9" hidden="1" x14ac:dyDescent="0.25">
      <c r="A37" s="86" t="s">
        <v>193</v>
      </c>
      <c r="B37" s="86" t="s">
        <v>194</v>
      </c>
      <c r="C37" s="86" t="s">
        <v>171</v>
      </c>
      <c r="D37" s="86" t="s">
        <v>172</v>
      </c>
      <c r="E37" s="86" t="s">
        <v>173</v>
      </c>
      <c r="F37" s="82">
        <v>-183.69</v>
      </c>
      <c r="G37" s="84">
        <v>0</v>
      </c>
      <c r="H37" s="83" t="s">
        <v>174</v>
      </c>
    </row>
    <row r="38" spans="1:9" hidden="1" x14ac:dyDescent="0.25">
      <c r="A38" s="86" t="s">
        <v>193</v>
      </c>
      <c r="B38" s="86" t="s">
        <v>194</v>
      </c>
      <c r="C38" s="86" t="s">
        <v>171</v>
      </c>
      <c r="D38" s="86" t="s">
        <v>172</v>
      </c>
      <c r="E38" s="86" t="s">
        <v>173</v>
      </c>
      <c r="F38" s="82">
        <v>-4036.03</v>
      </c>
      <c r="G38" s="84">
        <v>0</v>
      </c>
      <c r="H38" s="83" t="s">
        <v>174</v>
      </c>
    </row>
    <row r="39" spans="1:9" hidden="1" x14ac:dyDescent="0.25">
      <c r="A39" s="86" t="s">
        <v>195</v>
      </c>
      <c r="B39" s="86" t="s">
        <v>196</v>
      </c>
      <c r="C39" s="86" t="s">
        <v>171</v>
      </c>
      <c r="D39" s="86" t="s">
        <v>172</v>
      </c>
      <c r="E39" s="86" t="s">
        <v>173</v>
      </c>
      <c r="F39" s="82">
        <v>3012.78</v>
      </c>
      <c r="G39" s="84">
        <v>0</v>
      </c>
      <c r="H39" s="83" t="s">
        <v>174</v>
      </c>
    </row>
    <row r="40" spans="1:9" hidden="1" x14ac:dyDescent="0.25">
      <c r="A40" s="86" t="s">
        <v>195</v>
      </c>
      <c r="B40" s="86" t="s">
        <v>196</v>
      </c>
      <c r="C40" s="86" t="s">
        <v>171</v>
      </c>
      <c r="D40" s="86" t="s">
        <v>172</v>
      </c>
      <c r="E40" s="86" t="s">
        <v>173</v>
      </c>
      <c r="F40" s="82">
        <v>185.94</v>
      </c>
      <c r="G40" s="84">
        <v>0</v>
      </c>
      <c r="H40" s="83" t="s">
        <v>174</v>
      </c>
    </row>
    <row r="41" spans="1:9" hidden="1" x14ac:dyDescent="0.25">
      <c r="A41" s="86" t="s">
        <v>195</v>
      </c>
      <c r="B41" s="86" t="s">
        <v>196</v>
      </c>
      <c r="C41" s="86" t="s">
        <v>171</v>
      </c>
      <c r="D41" s="86" t="s">
        <v>172</v>
      </c>
      <c r="E41" s="86" t="s">
        <v>173</v>
      </c>
      <c r="F41" s="82">
        <v>4085.24</v>
      </c>
      <c r="G41" s="84">
        <v>0</v>
      </c>
      <c r="H41" s="83" t="s">
        <v>174</v>
      </c>
    </row>
    <row r="42" spans="1:9" x14ac:dyDescent="0.25">
      <c r="A42" s="128" t="s">
        <v>197</v>
      </c>
      <c r="B42" s="128" t="s">
        <v>198</v>
      </c>
      <c r="C42" s="128" t="s">
        <v>174</v>
      </c>
      <c r="D42" s="128" t="s">
        <v>174</v>
      </c>
      <c r="E42" s="128" t="s">
        <v>174</v>
      </c>
      <c r="F42" s="82">
        <v>998.4</v>
      </c>
      <c r="G42" s="84">
        <v>0</v>
      </c>
      <c r="H42" s="83" t="s">
        <v>174</v>
      </c>
      <c r="I42" t="s">
        <v>199</v>
      </c>
    </row>
    <row r="43" spans="1:9" x14ac:dyDescent="0.25">
      <c r="A43" s="128" t="s">
        <v>197</v>
      </c>
      <c r="B43" s="128" t="s">
        <v>198</v>
      </c>
      <c r="C43" s="128" t="s">
        <v>174</v>
      </c>
      <c r="D43" s="128" t="s">
        <v>174</v>
      </c>
      <c r="E43" s="128" t="s">
        <v>174</v>
      </c>
      <c r="F43" s="85">
        <v>6864</v>
      </c>
      <c r="G43" s="84">
        <v>0</v>
      </c>
      <c r="H43" s="83" t="s">
        <v>174</v>
      </c>
      <c r="I43" t="s">
        <v>199</v>
      </c>
    </row>
    <row r="44" spans="1:9" x14ac:dyDescent="0.25">
      <c r="A44" s="128"/>
      <c r="B44" s="128"/>
      <c r="C44" s="128"/>
      <c r="D44" s="128"/>
      <c r="E44" s="128"/>
      <c r="F44" s="82">
        <f>SUM(F42:F43)</f>
        <v>7862.4</v>
      </c>
      <c r="G44" s="84"/>
      <c r="H44" s="83"/>
    </row>
    <row r="45" spans="1:9" x14ac:dyDescent="0.25">
      <c r="A45" s="128"/>
      <c r="B45" s="128"/>
      <c r="C45" s="128"/>
      <c r="D45" s="128"/>
      <c r="E45" s="128"/>
      <c r="F45" s="82"/>
      <c r="G45" s="84"/>
      <c r="H45" s="83"/>
    </row>
    <row r="46" spans="1:9" x14ac:dyDescent="0.25">
      <c r="A46" s="128" t="s">
        <v>200</v>
      </c>
      <c r="B46" s="128" t="s">
        <v>201</v>
      </c>
      <c r="C46" s="128" t="s">
        <v>174</v>
      </c>
      <c r="D46" s="128" t="s">
        <v>174</v>
      </c>
      <c r="E46" s="128" t="s">
        <v>174</v>
      </c>
      <c r="F46" s="82">
        <v>73.06</v>
      </c>
      <c r="G46" s="84">
        <v>0</v>
      </c>
      <c r="H46" s="83" t="s">
        <v>174</v>
      </c>
      <c r="I46" t="s">
        <v>202</v>
      </c>
    </row>
    <row r="47" spans="1:9" x14ac:dyDescent="0.25">
      <c r="A47" s="128"/>
      <c r="B47" s="128"/>
      <c r="C47" s="128"/>
      <c r="D47" s="128"/>
      <c r="E47" s="128"/>
      <c r="F47" s="82"/>
      <c r="G47" s="84"/>
      <c r="H47" s="83"/>
    </row>
    <row r="48" spans="1:9" x14ac:dyDescent="0.25">
      <c r="A48" s="128" t="s">
        <v>203</v>
      </c>
      <c r="B48" s="128" t="s">
        <v>204</v>
      </c>
      <c r="C48" s="128" t="s">
        <v>174</v>
      </c>
      <c r="D48" s="128" t="s">
        <v>174</v>
      </c>
      <c r="E48" s="128" t="s">
        <v>174</v>
      </c>
      <c r="F48" s="82">
        <v>1111.52</v>
      </c>
      <c r="G48" s="84">
        <v>16</v>
      </c>
      <c r="H48" s="83" t="s">
        <v>205</v>
      </c>
    </row>
    <row r="49" spans="1:8" x14ac:dyDescent="0.25">
      <c r="A49" s="128" t="s">
        <v>203</v>
      </c>
      <c r="B49" s="128" t="s">
        <v>204</v>
      </c>
      <c r="C49" s="128" t="s">
        <v>174</v>
      </c>
      <c r="D49" s="128" t="s">
        <v>174</v>
      </c>
      <c r="E49" s="128" t="s">
        <v>174</v>
      </c>
      <c r="F49" s="82">
        <v>1018.26</v>
      </c>
      <c r="G49" s="84">
        <v>18</v>
      </c>
      <c r="H49" s="83" t="s">
        <v>205</v>
      </c>
    </row>
    <row r="50" spans="1:8" x14ac:dyDescent="0.25">
      <c r="A50" s="128" t="s">
        <v>203</v>
      </c>
      <c r="B50" s="128" t="s">
        <v>204</v>
      </c>
      <c r="C50" s="128" t="s">
        <v>174</v>
      </c>
      <c r="D50" s="128" t="s">
        <v>174</v>
      </c>
      <c r="E50" s="128" t="s">
        <v>174</v>
      </c>
      <c r="F50" s="82">
        <v>440</v>
      </c>
      <c r="G50" s="84">
        <v>4</v>
      </c>
      <c r="H50" s="83" t="s">
        <v>205</v>
      </c>
    </row>
    <row r="51" spans="1:8" x14ac:dyDescent="0.25">
      <c r="A51" s="128" t="s">
        <v>203</v>
      </c>
      <c r="B51" s="128" t="s">
        <v>204</v>
      </c>
      <c r="C51" s="128" t="s">
        <v>174</v>
      </c>
      <c r="D51" s="128" t="s">
        <v>174</v>
      </c>
      <c r="E51" s="128" t="s">
        <v>174</v>
      </c>
      <c r="F51" s="82">
        <v>336.06</v>
      </c>
      <c r="G51" s="84">
        <v>6</v>
      </c>
      <c r="H51" s="83" t="s">
        <v>205</v>
      </c>
    </row>
    <row r="52" spans="1:8" x14ac:dyDescent="0.25">
      <c r="A52" s="128" t="s">
        <v>203</v>
      </c>
      <c r="B52" s="128" t="s">
        <v>204</v>
      </c>
      <c r="C52" s="128" t="s">
        <v>174</v>
      </c>
      <c r="D52" s="128" t="s">
        <v>174</v>
      </c>
      <c r="E52" s="128" t="s">
        <v>174</v>
      </c>
      <c r="F52" s="82">
        <v>3119.21</v>
      </c>
      <c r="G52" s="84">
        <v>48</v>
      </c>
      <c r="H52" s="83" t="s">
        <v>205</v>
      </c>
    </row>
    <row r="53" spans="1:8" x14ac:dyDescent="0.25">
      <c r="A53" s="128" t="s">
        <v>203</v>
      </c>
      <c r="B53" s="128" t="s">
        <v>204</v>
      </c>
      <c r="C53" s="128" t="s">
        <v>174</v>
      </c>
      <c r="D53" s="128" t="s">
        <v>174</v>
      </c>
      <c r="E53" s="128" t="s">
        <v>174</v>
      </c>
      <c r="F53" s="82">
        <v>5133.04</v>
      </c>
      <c r="G53" s="84">
        <v>50.85</v>
      </c>
      <c r="H53" s="83" t="s">
        <v>205</v>
      </c>
    </row>
    <row r="54" spans="1:8" x14ac:dyDescent="0.25">
      <c r="A54" s="128" t="s">
        <v>203</v>
      </c>
      <c r="B54" s="128" t="s">
        <v>204</v>
      </c>
      <c r="C54" s="128" t="s">
        <v>174</v>
      </c>
      <c r="D54" s="128" t="s">
        <v>174</v>
      </c>
      <c r="E54" s="128" t="s">
        <v>174</v>
      </c>
      <c r="F54" s="82">
        <v>6359.58</v>
      </c>
      <c r="G54" s="84">
        <v>50</v>
      </c>
      <c r="H54" s="83" t="s">
        <v>205</v>
      </c>
    </row>
    <row r="55" spans="1:8" x14ac:dyDescent="0.25">
      <c r="A55" s="128" t="s">
        <v>203</v>
      </c>
      <c r="B55" s="128" t="s">
        <v>204</v>
      </c>
      <c r="C55" s="128" t="s">
        <v>174</v>
      </c>
      <c r="D55" s="128" t="s">
        <v>174</v>
      </c>
      <c r="E55" s="128" t="s">
        <v>174</v>
      </c>
      <c r="F55" s="82">
        <v>441.28</v>
      </c>
      <c r="G55" s="84">
        <v>4</v>
      </c>
      <c r="H55" s="83" t="s">
        <v>205</v>
      </c>
    </row>
    <row r="56" spans="1:8" x14ac:dyDescent="0.25">
      <c r="A56" s="128" t="s">
        <v>203</v>
      </c>
      <c r="B56" s="128" t="s">
        <v>204</v>
      </c>
      <c r="C56" s="128" t="s">
        <v>174</v>
      </c>
      <c r="D56" s="128" t="s">
        <v>174</v>
      </c>
      <c r="E56" s="128" t="s">
        <v>174</v>
      </c>
      <c r="F56" s="82">
        <v>113.14</v>
      </c>
      <c r="G56" s="84">
        <v>2</v>
      </c>
      <c r="H56" s="83" t="s">
        <v>205</v>
      </c>
    </row>
    <row r="57" spans="1:8" x14ac:dyDescent="0.25">
      <c r="A57" s="128" t="s">
        <v>203</v>
      </c>
      <c r="B57" s="128" t="s">
        <v>204</v>
      </c>
      <c r="C57" s="128" t="s">
        <v>174</v>
      </c>
      <c r="D57" s="128" t="s">
        <v>174</v>
      </c>
      <c r="E57" s="128" t="s">
        <v>174</v>
      </c>
      <c r="F57" s="82">
        <v>424.28</v>
      </c>
      <c r="G57" s="84">
        <v>7.5</v>
      </c>
      <c r="H57" s="83" t="s">
        <v>205</v>
      </c>
    </row>
    <row r="58" spans="1:8" x14ac:dyDescent="0.25">
      <c r="A58" s="128" t="s">
        <v>203</v>
      </c>
      <c r="B58" s="128" t="s">
        <v>204</v>
      </c>
      <c r="C58" s="128" t="s">
        <v>174</v>
      </c>
      <c r="D58" s="128" t="s">
        <v>174</v>
      </c>
      <c r="E58" s="128" t="s">
        <v>174</v>
      </c>
      <c r="F58" s="82">
        <v>217.95</v>
      </c>
      <c r="G58" s="84">
        <v>3</v>
      </c>
      <c r="H58" s="83" t="s">
        <v>205</v>
      </c>
    </row>
    <row r="59" spans="1:8" x14ac:dyDescent="0.25">
      <c r="A59" s="128" t="s">
        <v>203</v>
      </c>
      <c r="B59" s="128" t="s">
        <v>204</v>
      </c>
      <c r="C59" s="128" t="s">
        <v>174</v>
      </c>
      <c r="D59" s="128" t="s">
        <v>174</v>
      </c>
      <c r="E59" s="128" t="s">
        <v>174</v>
      </c>
      <c r="F59" s="82">
        <v>290.60000000000002</v>
      </c>
      <c r="G59" s="84">
        <v>4</v>
      </c>
      <c r="H59" s="83" t="s">
        <v>205</v>
      </c>
    </row>
    <row r="60" spans="1:8" x14ac:dyDescent="0.25">
      <c r="A60" s="128" t="s">
        <v>203</v>
      </c>
      <c r="B60" s="128" t="s">
        <v>204</v>
      </c>
      <c r="C60" s="128" t="s">
        <v>174</v>
      </c>
      <c r="D60" s="128" t="s">
        <v>174</v>
      </c>
      <c r="E60" s="128" t="s">
        <v>174</v>
      </c>
      <c r="F60" s="82">
        <v>145.30000000000001</v>
      </c>
      <c r="G60" s="84">
        <v>2</v>
      </c>
      <c r="H60" s="83" t="s">
        <v>205</v>
      </c>
    </row>
    <row r="61" spans="1:8" x14ac:dyDescent="0.25">
      <c r="A61" s="128" t="s">
        <v>203</v>
      </c>
      <c r="B61" s="128" t="s">
        <v>204</v>
      </c>
      <c r="C61" s="128" t="s">
        <v>174</v>
      </c>
      <c r="D61" s="128" t="s">
        <v>174</v>
      </c>
      <c r="E61" s="128" t="s">
        <v>174</v>
      </c>
      <c r="F61" s="82">
        <v>653.85</v>
      </c>
      <c r="G61" s="84">
        <v>9</v>
      </c>
      <c r="H61" s="83" t="s">
        <v>205</v>
      </c>
    </row>
    <row r="62" spans="1:8" x14ac:dyDescent="0.25">
      <c r="A62" s="128" t="s">
        <v>203</v>
      </c>
      <c r="B62" s="128" t="s">
        <v>204</v>
      </c>
      <c r="C62" s="128" t="s">
        <v>174</v>
      </c>
      <c r="D62" s="128" t="s">
        <v>174</v>
      </c>
      <c r="E62" s="128" t="s">
        <v>174</v>
      </c>
      <c r="F62" s="82">
        <v>1598.3</v>
      </c>
      <c r="G62" s="84">
        <v>22</v>
      </c>
      <c r="H62" s="83" t="s">
        <v>205</v>
      </c>
    </row>
    <row r="63" spans="1:8" x14ac:dyDescent="0.25">
      <c r="A63" s="128" t="s">
        <v>203</v>
      </c>
      <c r="B63" s="128" t="s">
        <v>204</v>
      </c>
      <c r="C63" s="128" t="s">
        <v>174</v>
      </c>
      <c r="D63" s="128" t="s">
        <v>174</v>
      </c>
      <c r="E63" s="128" t="s">
        <v>174</v>
      </c>
      <c r="F63" s="82">
        <v>2628.75</v>
      </c>
      <c r="G63" s="84">
        <v>59</v>
      </c>
      <c r="H63" s="83" t="s">
        <v>205</v>
      </c>
    </row>
    <row r="64" spans="1:8" x14ac:dyDescent="0.25">
      <c r="A64" s="128" t="s">
        <v>203</v>
      </c>
      <c r="B64" s="128" t="s">
        <v>204</v>
      </c>
      <c r="C64" s="128" t="s">
        <v>174</v>
      </c>
      <c r="D64" s="128" t="s">
        <v>174</v>
      </c>
      <c r="E64" s="128" t="s">
        <v>174</v>
      </c>
      <c r="F64" s="82">
        <v>56.01</v>
      </c>
      <c r="G64" s="84">
        <v>1</v>
      </c>
      <c r="H64" s="83" t="s">
        <v>205</v>
      </c>
    </row>
    <row r="65" spans="1:8" x14ac:dyDescent="0.25">
      <c r="A65" s="128" t="s">
        <v>203</v>
      </c>
      <c r="B65" s="128" t="s">
        <v>204</v>
      </c>
      <c r="C65" s="128" t="s">
        <v>174</v>
      </c>
      <c r="D65" s="128" t="s">
        <v>174</v>
      </c>
      <c r="E65" s="128" t="s">
        <v>174</v>
      </c>
      <c r="F65" s="82">
        <v>433.77</v>
      </c>
      <c r="G65" s="84">
        <v>7.5</v>
      </c>
      <c r="H65" s="83" t="s">
        <v>205</v>
      </c>
    </row>
    <row r="66" spans="1:8" x14ac:dyDescent="0.25">
      <c r="A66" s="128" t="s">
        <v>203</v>
      </c>
      <c r="B66" s="128" t="s">
        <v>204</v>
      </c>
      <c r="C66" s="128" t="s">
        <v>174</v>
      </c>
      <c r="D66" s="128" t="s">
        <v>174</v>
      </c>
      <c r="E66" s="128" t="s">
        <v>174</v>
      </c>
      <c r="F66" s="82">
        <v>112.02</v>
      </c>
      <c r="G66" s="84">
        <v>2</v>
      </c>
      <c r="H66" s="83" t="s">
        <v>205</v>
      </c>
    </row>
    <row r="67" spans="1:8" x14ac:dyDescent="0.25">
      <c r="A67" s="128" t="s">
        <v>203</v>
      </c>
      <c r="B67" s="128" t="s">
        <v>204</v>
      </c>
      <c r="C67" s="128" t="s">
        <v>174</v>
      </c>
      <c r="D67" s="128" t="s">
        <v>174</v>
      </c>
      <c r="E67" s="128" t="s">
        <v>174</v>
      </c>
      <c r="F67" s="82">
        <v>2339.46</v>
      </c>
      <c r="G67" s="84">
        <v>39</v>
      </c>
      <c r="H67" s="83" t="s">
        <v>205</v>
      </c>
    </row>
    <row r="68" spans="1:8" x14ac:dyDescent="0.25">
      <c r="A68" s="128" t="s">
        <v>203</v>
      </c>
      <c r="B68" s="128" t="s">
        <v>204</v>
      </c>
      <c r="C68" s="128" t="s">
        <v>174</v>
      </c>
      <c r="D68" s="128" t="s">
        <v>174</v>
      </c>
      <c r="E68" s="128" t="s">
        <v>174</v>
      </c>
      <c r="F68" s="82">
        <v>42.6</v>
      </c>
      <c r="G68" s="84">
        <v>1</v>
      </c>
      <c r="H68" s="83" t="s">
        <v>205</v>
      </c>
    </row>
    <row r="69" spans="1:8" x14ac:dyDescent="0.25">
      <c r="A69" s="128" t="s">
        <v>203</v>
      </c>
      <c r="B69" s="128" t="s">
        <v>204</v>
      </c>
      <c r="C69" s="128" t="s">
        <v>174</v>
      </c>
      <c r="D69" s="128" t="s">
        <v>174</v>
      </c>
      <c r="E69" s="128" t="s">
        <v>174</v>
      </c>
      <c r="F69" s="82">
        <v>-168.03</v>
      </c>
      <c r="G69" s="84">
        <v>-3</v>
      </c>
      <c r="H69" s="83" t="s">
        <v>205</v>
      </c>
    </row>
    <row r="70" spans="1:8" x14ac:dyDescent="0.25">
      <c r="A70" s="128" t="s">
        <v>203</v>
      </c>
      <c r="B70" s="128" t="s">
        <v>204</v>
      </c>
      <c r="C70" s="128" t="s">
        <v>174</v>
      </c>
      <c r="D70" s="128" t="s">
        <v>174</v>
      </c>
      <c r="E70" s="128" t="s">
        <v>174</v>
      </c>
      <c r="F70" s="82">
        <v>7120.91</v>
      </c>
      <c r="G70" s="84">
        <v>61.5</v>
      </c>
      <c r="H70" s="83" t="s">
        <v>205</v>
      </c>
    </row>
    <row r="71" spans="1:8" x14ac:dyDescent="0.25">
      <c r="A71" s="128" t="s">
        <v>203</v>
      </c>
      <c r="B71" s="128" t="s">
        <v>204</v>
      </c>
      <c r="C71" s="128" t="s">
        <v>174</v>
      </c>
      <c r="D71" s="128" t="s">
        <v>174</v>
      </c>
      <c r="E71" s="128" t="s">
        <v>174</v>
      </c>
      <c r="F71" s="82">
        <v>5724.35</v>
      </c>
      <c r="G71" s="84">
        <v>63.75</v>
      </c>
      <c r="H71" s="83" t="s">
        <v>205</v>
      </c>
    </row>
    <row r="72" spans="1:8" x14ac:dyDescent="0.25">
      <c r="A72" s="128" t="s">
        <v>203</v>
      </c>
      <c r="B72" s="128" t="s">
        <v>204</v>
      </c>
      <c r="C72" s="128" t="s">
        <v>174</v>
      </c>
      <c r="D72" s="128" t="s">
        <v>174</v>
      </c>
      <c r="E72" s="128" t="s">
        <v>174</v>
      </c>
      <c r="F72" s="82">
        <v>198.08</v>
      </c>
      <c r="G72" s="84">
        <v>1</v>
      </c>
      <c r="H72" s="83" t="s">
        <v>205</v>
      </c>
    </row>
    <row r="73" spans="1:8" x14ac:dyDescent="0.25">
      <c r="A73" s="128" t="s">
        <v>206</v>
      </c>
      <c r="B73" s="128" t="s">
        <v>207</v>
      </c>
      <c r="C73" s="128" t="s">
        <v>174</v>
      </c>
      <c r="D73" s="128" t="s">
        <v>174</v>
      </c>
      <c r="E73" s="128" t="s">
        <v>174</v>
      </c>
      <c r="F73" s="82">
        <v>67.67</v>
      </c>
      <c r="G73" s="84">
        <v>0</v>
      </c>
      <c r="H73" s="83" t="s">
        <v>174</v>
      </c>
    </row>
    <row r="74" spans="1:8" x14ac:dyDescent="0.25">
      <c r="A74" s="128" t="s">
        <v>206</v>
      </c>
      <c r="B74" s="128" t="s">
        <v>207</v>
      </c>
      <c r="C74" s="128" t="s">
        <v>174</v>
      </c>
      <c r="D74" s="128" t="s">
        <v>174</v>
      </c>
      <c r="E74" s="128" t="s">
        <v>174</v>
      </c>
      <c r="F74" s="82">
        <v>73.87</v>
      </c>
      <c r="G74" s="84">
        <v>0</v>
      </c>
      <c r="H74" s="83" t="s">
        <v>174</v>
      </c>
    </row>
    <row r="75" spans="1:8" x14ac:dyDescent="0.25">
      <c r="A75" s="128" t="s">
        <v>206</v>
      </c>
      <c r="B75" s="128" t="s">
        <v>207</v>
      </c>
      <c r="C75" s="128" t="s">
        <v>174</v>
      </c>
      <c r="D75" s="128" t="s">
        <v>174</v>
      </c>
      <c r="E75" s="128" t="s">
        <v>174</v>
      </c>
      <c r="F75" s="82">
        <v>29.24</v>
      </c>
      <c r="G75" s="84">
        <v>0</v>
      </c>
      <c r="H75" s="83" t="s">
        <v>174</v>
      </c>
    </row>
    <row r="76" spans="1:8" x14ac:dyDescent="0.25">
      <c r="A76" s="128" t="s">
        <v>206</v>
      </c>
      <c r="B76" s="128" t="s">
        <v>207</v>
      </c>
      <c r="C76" s="128" t="s">
        <v>174</v>
      </c>
      <c r="D76" s="128" t="s">
        <v>174</v>
      </c>
      <c r="E76" s="128" t="s">
        <v>174</v>
      </c>
      <c r="F76" s="82">
        <v>229.63</v>
      </c>
      <c r="G76" s="84">
        <v>0</v>
      </c>
      <c r="H76" s="83" t="s">
        <v>174</v>
      </c>
    </row>
    <row r="77" spans="1:8" x14ac:dyDescent="0.25">
      <c r="A77" s="128" t="s">
        <v>206</v>
      </c>
      <c r="B77" s="128" t="s">
        <v>207</v>
      </c>
      <c r="C77" s="128" t="s">
        <v>174</v>
      </c>
      <c r="D77" s="128" t="s">
        <v>174</v>
      </c>
      <c r="E77" s="128" t="s">
        <v>174</v>
      </c>
      <c r="F77" s="82">
        <v>763.76</v>
      </c>
      <c r="G77" s="84">
        <v>0</v>
      </c>
      <c r="H77" s="83" t="s">
        <v>174</v>
      </c>
    </row>
    <row r="78" spans="1:8" x14ac:dyDescent="0.25">
      <c r="A78" s="128" t="s">
        <v>206</v>
      </c>
      <c r="B78" s="128" t="s">
        <v>207</v>
      </c>
      <c r="C78" s="128" t="s">
        <v>174</v>
      </c>
      <c r="D78" s="128" t="s">
        <v>174</v>
      </c>
      <c r="E78" s="128" t="s">
        <v>174</v>
      </c>
      <c r="F78" s="82">
        <v>58.92</v>
      </c>
      <c r="G78" s="84">
        <v>0</v>
      </c>
      <c r="H78" s="83" t="s">
        <v>174</v>
      </c>
    </row>
    <row r="79" spans="1:8" x14ac:dyDescent="0.25">
      <c r="A79" s="128" t="s">
        <v>206</v>
      </c>
      <c r="B79" s="128" t="s">
        <v>207</v>
      </c>
      <c r="C79" s="128" t="s">
        <v>174</v>
      </c>
      <c r="D79" s="128" t="s">
        <v>174</v>
      </c>
      <c r="E79" s="128" t="s">
        <v>174</v>
      </c>
      <c r="F79" s="82">
        <v>-6.33</v>
      </c>
      <c r="G79" s="84">
        <v>0</v>
      </c>
      <c r="H79" s="83" t="s">
        <v>174</v>
      </c>
    </row>
    <row r="80" spans="1:8" x14ac:dyDescent="0.25">
      <c r="A80" s="128" t="s">
        <v>206</v>
      </c>
      <c r="B80" s="128" t="s">
        <v>207</v>
      </c>
      <c r="C80" s="128" t="s">
        <v>174</v>
      </c>
      <c r="D80" s="128" t="s">
        <v>174</v>
      </c>
      <c r="E80" s="128" t="s">
        <v>174</v>
      </c>
      <c r="F80" s="82">
        <v>333.19</v>
      </c>
      <c r="G80" s="84">
        <v>0</v>
      </c>
      <c r="H80" s="83" t="s">
        <v>174</v>
      </c>
    </row>
    <row r="81" spans="1:8" x14ac:dyDescent="0.25">
      <c r="A81" s="128" t="s">
        <v>206</v>
      </c>
      <c r="B81" s="128" t="s">
        <v>207</v>
      </c>
      <c r="C81" s="128" t="s">
        <v>174</v>
      </c>
      <c r="D81" s="128" t="s">
        <v>174</v>
      </c>
      <c r="E81" s="128" t="s">
        <v>174</v>
      </c>
      <c r="F81" s="82">
        <v>-35.799999999999997</v>
      </c>
      <c r="G81" s="84">
        <v>0</v>
      </c>
      <c r="H81" s="83" t="s">
        <v>174</v>
      </c>
    </row>
    <row r="82" spans="1:8" x14ac:dyDescent="0.25">
      <c r="A82" s="128" t="s">
        <v>206</v>
      </c>
      <c r="B82" s="128" t="s">
        <v>207</v>
      </c>
      <c r="C82" s="128" t="s">
        <v>174</v>
      </c>
      <c r="D82" s="128" t="s">
        <v>174</v>
      </c>
      <c r="E82" s="128" t="s">
        <v>174</v>
      </c>
      <c r="F82" s="82">
        <v>169.51</v>
      </c>
      <c r="G82" s="84">
        <v>0</v>
      </c>
      <c r="H82" s="83" t="s">
        <v>174</v>
      </c>
    </row>
    <row r="83" spans="1:8" x14ac:dyDescent="0.25">
      <c r="A83" s="128" t="s">
        <v>206</v>
      </c>
      <c r="B83" s="128" t="s">
        <v>207</v>
      </c>
      <c r="C83" s="128" t="s">
        <v>174</v>
      </c>
      <c r="D83" s="128" t="s">
        <v>174</v>
      </c>
      <c r="E83" s="128" t="s">
        <v>174</v>
      </c>
      <c r="F83" s="82">
        <v>-18.21</v>
      </c>
      <c r="G83" s="84">
        <v>0</v>
      </c>
      <c r="H83" s="83" t="s">
        <v>174</v>
      </c>
    </row>
    <row r="84" spans="1:8" x14ac:dyDescent="0.25">
      <c r="A84" s="128" t="s">
        <v>206</v>
      </c>
      <c r="B84" s="128" t="s">
        <v>207</v>
      </c>
      <c r="C84" s="128" t="s">
        <v>174</v>
      </c>
      <c r="D84" s="128" t="s">
        <v>174</v>
      </c>
      <c r="E84" s="128" t="s">
        <v>174</v>
      </c>
      <c r="F84" s="82">
        <v>785.21</v>
      </c>
      <c r="G84" s="84">
        <v>0</v>
      </c>
      <c r="H84" s="83" t="s">
        <v>174</v>
      </c>
    </row>
    <row r="85" spans="1:8" x14ac:dyDescent="0.25">
      <c r="A85" s="128" t="s">
        <v>206</v>
      </c>
      <c r="B85" s="128" t="s">
        <v>207</v>
      </c>
      <c r="C85" s="128" t="s">
        <v>174</v>
      </c>
      <c r="D85" s="128" t="s">
        <v>174</v>
      </c>
      <c r="E85" s="128" t="s">
        <v>174</v>
      </c>
      <c r="F85" s="82">
        <v>-84.37</v>
      </c>
      <c r="G85" s="84">
        <v>0</v>
      </c>
      <c r="H85" s="83" t="s">
        <v>174</v>
      </c>
    </row>
    <row r="86" spans="1:8" x14ac:dyDescent="0.25">
      <c r="A86" s="128" t="s">
        <v>208</v>
      </c>
      <c r="B86" s="128" t="s">
        <v>209</v>
      </c>
      <c r="C86" s="128" t="s">
        <v>174</v>
      </c>
      <c r="D86" s="128" t="s">
        <v>174</v>
      </c>
      <c r="E86" s="128" t="s">
        <v>174</v>
      </c>
      <c r="F86" s="82">
        <v>153.05000000000001</v>
      </c>
      <c r="G86" s="84">
        <v>0</v>
      </c>
      <c r="H86" s="83" t="s">
        <v>174</v>
      </c>
    </row>
    <row r="87" spans="1:8" x14ac:dyDescent="0.25">
      <c r="A87" s="128" t="s">
        <v>208</v>
      </c>
      <c r="B87" s="128" t="s">
        <v>209</v>
      </c>
      <c r="C87" s="128" t="s">
        <v>174</v>
      </c>
      <c r="D87" s="128" t="s">
        <v>174</v>
      </c>
      <c r="E87" s="128" t="s">
        <v>174</v>
      </c>
      <c r="F87" s="82">
        <v>167.06</v>
      </c>
      <c r="G87" s="84">
        <v>0</v>
      </c>
      <c r="H87" s="83" t="s">
        <v>174</v>
      </c>
    </row>
    <row r="88" spans="1:8" x14ac:dyDescent="0.25">
      <c r="A88" s="128" t="s">
        <v>208</v>
      </c>
      <c r="B88" s="128" t="s">
        <v>209</v>
      </c>
      <c r="C88" s="128" t="s">
        <v>174</v>
      </c>
      <c r="D88" s="128" t="s">
        <v>174</v>
      </c>
      <c r="E88" s="128" t="s">
        <v>174</v>
      </c>
      <c r="F88" s="82">
        <v>66.13</v>
      </c>
      <c r="G88" s="84">
        <v>0</v>
      </c>
      <c r="H88" s="83" t="s">
        <v>174</v>
      </c>
    </row>
    <row r="89" spans="1:8" x14ac:dyDescent="0.25">
      <c r="A89" s="128" t="s">
        <v>208</v>
      </c>
      <c r="B89" s="128" t="s">
        <v>209</v>
      </c>
      <c r="C89" s="128" t="s">
        <v>174</v>
      </c>
      <c r="D89" s="128" t="s">
        <v>174</v>
      </c>
      <c r="E89" s="128" t="s">
        <v>174</v>
      </c>
      <c r="F89" s="82">
        <v>519.33000000000004</v>
      </c>
      <c r="G89" s="84">
        <v>0</v>
      </c>
      <c r="H89" s="83" t="s">
        <v>174</v>
      </c>
    </row>
    <row r="90" spans="1:8" x14ac:dyDescent="0.25">
      <c r="A90" s="128" t="s">
        <v>208</v>
      </c>
      <c r="B90" s="128" t="s">
        <v>209</v>
      </c>
      <c r="C90" s="128" t="s">
        <v>174</v>
      </c>
      <c r="D90" s="128" t="s">
        <v>174</v>
      </c>
      <c r="E90" s="128" t="s">
        <v>174</v>
      </c>
      <c r="F90" s="82">
        <v>1727.34</v>
      </c>
      <c r="G90" s="84">
        <v>0</v>
      </c>
      <c r="H90" s="83" t="s">
        <v>174</v>
      </c>
    </row>
    <row r="91" spans="1:8" x14ac:dyDescent="0.25">
      <c r="A91" s="128" t="s">
        <v>208</v>
      </c>
      <c r="B91" s="128" t="s">
        <v>209</v>
      </c>
      <c r="C91" s="128" t="s">
        <v>174</v>
      </c>
      <c r="D91" s="128" t="s">
        <v>174</v>
      </c>
      <c r="E91" s="128" t="s">
        <v>174</v>
      </c>
      <c r="F91" s="82">
        <v>147.1</v>
      </c>
      <c r="G91" s="84">
        <v>0</v>
      </c>
      <c r="H91" s="83" t="s">
        <v>174</v>
      </c>
    </row>
    <row r="92" spans="1:8" x14ac:dyDescent="0.25">
      <c r="A92" s="128" t="s">
        <v>208</v>
      </c>
      <c r="B92" s="128" t="s">
        <v>209</v>
      </c>
      <c r="C92" s="128" t="s">
        <v>174</v>
      </c>
      <c r="D92" s="128" t="s">
        <v>174</v>
      </c>
      <c r="E92" s="128" t="s">
        <v>174</v>
      </c>
      <c r="F92" s="82">
        <v>831.87</v>
      </c>
      <c r="G92" s="84">
        <v>0</v>
      </c>
      <c r="H92" s="83" t="s">
        <v>174</v>
      </c>
    </row>
    <row r="93" spans="1:8" x14ac:dyDescent="0.25">
      <c r="A93" s="128" t="s">
        <v>208</v>
      </c>
      <c r="B93" s="128" t="s">
        <v>209</v>
      </c>
      <c r="C93" s="128" t="s">
        <v>174</v>
      </c>
      <c r="D93" s="128" t="s">
        <v>174</v>
      </c>
      <c r="E93" s="128" t="s">
        <v>174</v>
      </c>
      <c r="F93" s="82">
        <v>423.22</v>
      </c>
      <c r="G93" s="84">
        <v>0</v>
      </c>
      <c r="H93" s="83" t="s">
        <v>174</v>
      </c>
    </row>
    <row r="94" spans="1:8" x14ac:dyDescent="0.25">
      <c r="A94" s="128" t="s">
        <v>208</v>
      </c>
      <c r="B94" s="128" t="s">
        <v>209</v>
      </c>
      <c r="C94" s="128" t="s">
        <v>174</v>
      </c>
      <c r="D94" s="128" t="s">
        <v>174</v>
      </c>
      <c r="E94" s="128" t="s">
        <v>174</v>
      </c>
      <c r="F94" s="82">
        <v>1960.41</v>
      </c>
      <c r="G94" s="84">
        <v>0</v>
      </c>
      <c r="H94" s="83" t="s">
        <v>174</v>
      </c>
    </row>
    <row r="95" spans="1:8" x14ac:dyDescent="0.25">
      <c r="A95" s="128" t="s">
        <v>210</v>
      </c>
      <c r="B95" s="128" t="s">
        <v>211</v>
      </c>
      <c r="C95" s="128" t="s">
        <v>174</v>
      </c>
      <c r="D95" s="128" t="s">
        <v>174</v>
      </c>
      <c r="E95" s="128" t="s">
        <v>174</v>
      </c>
      <c r="F95" s="82">
        <v>69.25</v>
      </c>
      <c r="G95" s="84">
        <v>0</v>
      </c>
      <c r="H95" s="83" t="s">
        <v>174</v>
      </c>
    </row>
    <row r="96" spans="1:8" x14ac:dyDescent="0.25">
      <c r="A96" s="128" t="s">
        <v>210</v>
      </c>
      <c r="B96" s="128" t="s">
        <v>211</v>
      </c>
      <c r="C96" s="128" t="s">
        <v>174</v>
      </c>
      <c r="D96" s="128" t="s">
        <v>174</v>
      </c>
      <c r="E96" s="128" t="s">
        <v>174</v>
      </c>
      <c r="F96" s="82">
        <v>75.58</v>
      </c>
      <c r="G96" s="84">
        <v>0</v>
      </c>
      <c r="H96" s="83" t="s">
        <v>174</v>
      </c>
    </row>
    <row r="97" spans="1:8" x14ac:dyDescent="0.25">
      <c r="A97" s="128" t="s">
        <v>210</v>
      </c>
      <c r="B97" s="128" t="s">
        <v>211</v>
      </c>
      <c r="C97" s="128" t="s">
        <v>174</v>
      </c>
      <c r="D97" s="128" t="s">
        <v>174</v>
      </c>
      <c r="E97" s="128" t="s">
        <v>174</v>
      </c>
      <c r="F97" s="82">
        <v>29.92</v>
      </c>
      <c r="G97" s="84">
        <v>0</v>
      </c>
      <c r="H97" s="83" t="s">
        <v>174</v>
      </c>
    </row>
    <row r="98" spans="1:8" x14ac:dyDescent="0.25">
      <c r="A98" s="128" t="s">
        <v>210</v>
      </c>
      <c r="B98" s="128" t="s">
        <v>211</v>
      </c>
      <c r="C98" s="128" t="s">
        <v>174</v>
      </c>
      <c r="D98" s="128" t="s">
        <v>174</v>
      </c>
      <c r="E98" s="128" t="s">
        <v>174</v>
      </c>
      <c r="F98" s="82">
        <v>234.96</v>
      </c>
      <c r="G98" s="84">
        <v>0</v>
      </c>
      <c r="H98" s="83" t="s">
        <v>174</v>
      </c>
    </row>
    <row r="99" spans="1:8" x14ac:dyDescent="0.25">
      <c r="A99" s="128" t="s">
        <v>210</v>
      </c>
      <c r="B99" s="128" t="s">
        <v>211</v>
      </c>
      <c r="C99" s="128" t="s">
        <v>174</v>
      </c>
      <c r="D99" s="128" t="s">
        <v>174</v>
      </c>
      <c r="E99" s="128" t="s">
        <v>174</v>
      </c>
      <c r="F99" s="82">
        <v>781.5</v>
      </c>
      <c r="G99" s="84">
        <v>0</v>
      </c>
      <c r="H99" s="83" t="s">
        <v>174</v>
      </c>
    </row>
    <row r="100" spans="1:8" x14ac:dyDescent="0.25">
      <c r="A100" s="128" t="s">
        <v>210</v>
      </c>
      <c r="B100" s="128" t="s">
        <v>211</v>
      </c>
      <c r="C100" s="128" t="s">
        <v>174</v>
      </c>
      <c r="D100" s="128" t="s">
        <v>174</v>
      </c>
      <c r="E100" s="128" t="s">
        <v>174</v>
      </c>
      <c r="F100" s="82">
        <v>66.55</v>
      </c>
      <c r="G100" s="84">
        <v>0</v>
      </c>
      <c r="H100" s="83" t="s">
        <v>174</v>
      </c>
    </row>
    <row r="101" spans="1:8" x14ac:dyDescent="0.25">
      <c r="A101" s="128" t="s">
        <v>210</v>
      </c>
      <c r="B101" s="128" t="s">
        <v>211</v>
      </c>
      <c r="C101" s="128" t="s">
        <v>174</v>
      </c>
      <c r="D101" s="128" t="s">
        <v>174</v>
      </c>
      <c r="E101" s="128" t="s">
        <v>174</v>
      </c>
      <c r="F101" s="82">
        <v>376.36</v>
      </c>
      <c r="G101" s="84">
        <v>0</v>
      </c>
      <c r="H101" s="83" t="s">
        <v>174</v>
      </c>
    </row>
    <row r="102" spans="1:8" x14ac:dyDescent="0.25">
      <c r="A102" s="128" t="s">
        <v>210</v>
      </c>
      <c r="B102" s="128" t="s">
        <v>211</v>
      </c>
      <c r="C102" s="128" t="s">
        <v>174</v>
      </c>
      <c r="D102" s="128" t="s">
        <v>174</v>
      </c>
      <c r="E102" s="128" t="s">
        <v>174</v>
      </c>
      <c r="F102" s="82">
        <v>191.48</v>
      </c>
      <c r="G102" s="84">
        <v>0</v>
      </c>
      <c r="H102" s="83" t="s">
        <v>174</v>
      </c>
    </row>
    <row r="103" spans="1:8" x14ac:dyDescent="0.25">
      <c r="A103" s="128" t="s">
        <v>210</v>
      </c>
      <c r="B103" s="128" t="s">
        <v>211</v>
      </c>
      <c r="C103" s="128" t="s">
        <v>174</v>
      </c>
      <c r="D103" s="128" t="s">
        <v>174</v>
      </c>
      <c r="E103" s="128" t="s">
        <v>174</v>
      </c>
      <c r="F103" s="82">
        <v>886.95</v>
      </c>
      <c r="G103" s="84">
        <v>0</v>
      </c>
      <c r="H103" s="83" t="s">
        <v>174</v>
      </c>
    </row>
    <row r="104" spans="1:8" x14ac:dyDescent="0.25">
      <c r="A104" s="128" t="s">
        <v>212</v>
      </c>
      <c r="B104" s="128" t="s">
        <v>213</v>
      </c>
      <c r="C104" s="128" t="s">
        <v>174</v>
      </c>
      <c r="D104" s="128" t="s">
        <v>174</v>
      </c>
      <c r="E104" s="128" t="s">
        <v>174</v>
      </c>
      <c r="F104" s="82">
        <v>81.790000000000006</v>
      </c>
      <c r="G104" s="84">
        <v>0</v>
      </c>
      <c r="H104" s="83" t="s">
        <v>174</v>
      </c>
    </row>
    <row r="105" spans="1:8" x14ac:dyDescent="0.25">
      <c r="A105" s="128" t="s">
        <v>212</v>
      </c>
      <c r="B105" s="128" t="s">
        <v>213</v>
      </c>
      <c r="C105" s="128" t="s">
        <v>174</v>
      </c>
      <c r="D105" s="128" t="s">
        <v>174</v>
      </c>
      <c r="E105" s="128" t="s">
        <v>174</v>
      </c>
      <c r="F105" s="82">
        <v>89.28</v>
      </c>
      <c r="G105" s="84">
        <v>0</v>
      </c>
      <c r="H105" s="83" t="s">
        <v>174</v>
      </c>
    </row>
    <row r="106" spans="1:8" x14ac:dyDescent="0.25">
      <c r="A106" s="128" t="s">
        <v>212</v>
      </c>
      <c r="B106" s="128" t="s">
        <v>213</v>
      </c>
      <c r="C106" s="128" t="s">
        <v>174</v>
      </c>
      <c r="D106" s="128" t="s">
        <v>174</v>
      </c>
      <c r="E106" s="128" t="s">
        <v>174</v>
      </c>
      <c r="F106" s="82">
        <v>35.340000000000003</v>
      </c>
      <c r="G106" s="84">
        <v>0</v>
      </c>
      <c r="H106" s="83" t="s">
        <v>174</v>
      </c>
    </row>
    <row r="107" spans="1:8" x14ac:dyDescent="0.25">
      <c r="A107" s="128" t="s">
        <v>212</v>
      </c>
      <c r="B107" s="128" t="s">
        <v>213</v>
      </c>
      <c r="C107" s="128" t="s">
        <v>174</v>
      </c>
      <c r="D107" s="128" t="s">
        <v>174</v>
      </c>
      <c r="E107" s="128" t="s">
        <v>174</v>
      </c>
      <c r="F107" s="82">
        <v>277.54000000000002</v>
      </c>
      <c r="G107" s="84">
        <v>0</v>
      </c>
      <c r="H107" s="83" t="s">
        <v>174</v>
      </c>
    </row>
    <row r="108" spans="1:8" x14ac:dyDescent="0.25">
      <c r="A108" s="128" t="s">
        <v>212</v>
      </c>
      <c r="B108" s="128" t="s">
        <v>213</v>
      </c>
      <c r="C108" s="128" t="s">
        <v>174</v>
      </c>
      <c r="D108" s="128" t="s">
        <v>174</v>
      </c>
      <c r="E108" s="128" t="s">
        <v>174</v>
      </c>
      <c r="F108" s="82">
        <v>923.12</v>
      </c>
      <c r="G108" s="84">
        <v>0</v>
      </c>
      <c r="H108" s="83" t="s">
        <v>174</v>
      </c>
    </row>
    <row r="109" spans="1:8" x14ac:dyDescent="0.25">
      <c r="A109" s="128" t="s">
        <v>212</v>
      </c>
      <c r="B109" s="128" t="s">
        <v>213</v>
      </c>
      <c r="C109" s="128" t="s">
        <v>174</v>
      </c>
      <c r="D109" s="128" t="s">
        <v>174</v>
      </c>
      <c r="E109" s="128" t="s">
        <v>174</v>
      </c>
      <c r="F109" s="82">
        <v>78.61</v>
      </c>
      <c r="G109" s="84">
        <v>0</v>
      </c>
      <c r="H109" s="83" t="s">
        <v>174</v>
      </c>
    </row>
    <row r="110" spans="1:8" x14ac:dyDescent="0.25">
      <c r="A110" s="128" t="s">
        <v>212</v>
      </c>
      <c r="B110" s="128" t="s">
        <v>213</v>
      </c>
      <c r="C110" s="128" t="s">
        <v>174</v>
      </c>
      <c r="D110" s="128" t="s">
        <v>174</v>
      </c>
      <c r="E110" s="128" t="s">
        <v>174</v>
      </c>
      <c r="F110" s="82">
        <v>444.57</v>
      </c>
      <c r="G110" s="84">
        <v>0</v>
      </c>
      <c r="H110" s="83" t="s">
        <v>174</v>
      </c>
    </row>
    <row r="111" spans="1:8" x14ac:dyDescent="0.25">
      <c r="A111" s="128" t="s">
        <v>212</v>
      </c>
      <c r="B111" s="128" t="s">
        <v>213</v>
      </c>
      <c r="C111" s="128" t="s">
        <v>174</v>
      </c>
      <c r="D111" s="128" t="s">
        <v>174</v>
      </c>
      <c r="E111" s="128" t="s">
        <v>174</v>
      </c>
      <c r="F111" s="82">
        <v>226.18</v>
      </c>
      <c r="G111" s="84">
        <v>0</v>
      </c>
      <c r="H111" s="83" t="s">
        <v>174</v>
      </c>
    </row>
    <row r="112" spans="1:8" x14ac:dyDescent="0.25">
      <c r="A112" s="128" t="s">
        <v>212</v>
      </c>
      <c r="B112" s="128" t="s">
        <v>213</v>
      </c>
      <c r="C112" s="128" t="s">
        <v>174</v>
      </c>
      <c r="D112" s="128" t="s">
        <v>174</v>
      </c>
      <c r="E112" s="128" t="s">
        <v>174</v>
      </c>
      <c r="F112" s="82">
        <v>1047.68</v>
      </c>
      <c r="G112" s="84">
        <v>0</v>
      </c>
      <c r="H112" s="83" t="s">
        <v>174</v>
      </c>
    </row>
    <row r="113" spans="1:8" x14ac:dyDescent="0.25">
      <c r="A113" s="128" t="s">
        <v>214</v>
      </c>
      <c r="B113" s="128" t="s">
        <v>215</v>
      </c>
      <c r="C113" s="128" t="s">
        <v>174</v>
      </c>
      <c r="D113" s="128" t="s">
        <v>174</v>
      </c>
      <c r="E113" s="128" t="s">
        <v>174</v>
      </c>
      <c r="F113" s="82">
        <v>130.76</v>
      </c>
      <c r="G113" s="84">
        <v>0</v>
      </c>
      <c r="H113" s="83" t="s">
        <v>174</v>
      </c>
    </row>
    <row r="114" spans="1:8" x14ac:dyDescent="0.25">
      <c r="A114" s="128" t="s">
        <v>214</v>
      </c>
      <c r="B114" s="128" t="s">
        <v>215</v>
      </c>
      <c r="C114" s="128" t="s">
        <v>174</v>
      </c>
      <c r="D114" s="128" t="s">
        <v>174</v>
      </c>
      <c r="E114" s="128" t="s">
        <v>174</v>
      </c>
      <c r="F114" s="82">
        <v>142.72999999999999</v>
      </c>
      <c r="G114" s="84">
        <v>0</v>
      </c>
      <c r="H114" s="83" t="s">
        <v>174</v>
      </c>
    </row>
    <row r="115" spans="1:8" x14ac:dyDescent="0.25">
      <c r="A115" s="128" t="s">
        <v>214</v>
      </c>
      <c r="B115" s="128" t="s">
        <v>215</v>
      </c>
      <c r="C115" s="128" t="s">
        <v>174</v>
      </c>
      <c r="D115" s="128" t="s">
        <v>174</v>
      </c>
      <c r="E115" s="128" t="s">
        <v>174</v>
      </c>
      <c r="F115" s="82">
        <v>56.5</v>
      </c>
      <c r="G115" s="84">
        <v>0</v>
      </c>
      <c r="H115" s="83" t="s">
        <v>174</v>
      </c>
    </row>
    <row r="116" spans="1:8" x14ac:dyDescent="0.25">
      <c r="A116" s="128" t="s">
        <v>214</v>
      </c>
      <c r="B116" s="128" t="s">
        <v>215</v>
      </c>
      <c r="C116" s="128" t="s">
        <v>174</v>
      </c>
      <c r="D116" s="128" t="s">
        <v>174</v>
      </c>
      <c r="E116" s="128" t="s">
        <v>174</v>
      </c>
      <c r="F116" s="82">
        <v>443.69</v>
      </c>
      <c r="G116" s="84">
        <v>0</v>
      </c>
      <c r="H116" s="83" t="s">
        <v>174</v>
      </c>
    </row>
    <row r="117" spans="1:8" x14ac:dyDescent="0.25">
      <c r="A117" s="128" t="s">
        <v>214</v>
      </c>
      <c r="B117" s="128" t="s">
        <v>215</v>
      </c>
      <c r="C117" s="128" t="s">
        <v>174</v>
      </c>
      <c r="D117" s="128" t="s">
        <v>174</v>
      </c>
      <c r="E117" s="128" t="s">
        <v>174</v>
      </c>
      <c r="F117" s="82">
        <v>1475.78</v>
      </c>
      <c r="G117" s="84">
        <v>0</v>
      </c>
      <c r="H117" s="83" t="s">
        <v>174</v>
      </c>
    </row>
    <row r="118" spans="1:8" x14ac:dyDescent="0.25">
      <c r="A118" s="128" t="s">
        <v>214</v>
      </c>
      <c r="B118" s="128" t="s">
        <v>215</v>
      </c>
      <c r="C118" s="128" t="s">
        <v>174</v>
      </c>
      <c r="D118" s="128" t="s">
        <v>174</v>
      </c>
      <c r="E118" s="128" t="s">
        <v>174</v>
      </c>
      <c r="F118" s="82">
        <v>125.68</v>
      </c>
      <c r="G118" s="84">
        <v>0</v>
      </c>
      <c r="H118" s="83" t="s">
        <v>174</v>
      </c>
    </row>
    <row r="119" spans="1:8" x14ac:dyDescent="0.25">
      <c r="A119" s="128" t="s">
        <v>214</v>
      </c>
      <c r="B119" s="128" t="s">
        <v>215</v>
      </c>
      <c r="C119" s="128" t="s">
        <v>174</v>
      </c>
      <c r="D119" s="128" t="s">
        <v>174</v>
      </c>
      <c r="E119" s="128" t="s">
        <v>174</v>
      </c>
      <c r="F119" s="82">
        <v>710.72</v>
      </c>
      <c r="G119" s="84">
        <v>0</v>
      </c>
      <c r="H119" s="83" t="s">
        <v>174</v>
      </c>
    </row>
    <row r="120" spans="1:8" x14ac:dyDescent="0.25">
      <c r="A120" s="128" t="s">
        <v>214</v>
      </c>
      <c r="B120" s="128" t="s">
        <v>215</v>
      </c>
      <c r="C120" s="128" t="s">
        <v>174</v>
      </c>
      <c r="D120" s="128" t="s">
        <v>174</v>
      </c>
      <c r="E120" s="128" t="s">
        <v>174</v>
      </c>
      <c r="F120" s="82">
        <v>361.58</v>
      </c>
      <c r="G120" s="84">
        <v>0</v>
      </c>
      <c r="H120" s="83" t="s">
        <v>174</v>
      </c>
    </row>
    <row r="121" spans="1:8" x14ac:dyDescent="0.25">
      <c r="A121" s="128" t="s">
        <v>214</v>
      </c>
      <c r="B121" s="128" t="s">
        <v>215</v>
      </c>
      <c r="C121" s="128" t="s">
        <v>174</v>
      </c>
      <c r="D121" s="128" t="s">
        <v>174</v>
      </c>
      <c r="E121" s="128" t="s">
        <v>174</v>
      </c>
      <c r="F121" s="82">
        <v>1674.91</v>
      </c>
      <c r="G121" s="84">
        <v>0</v>
      </c>
      <c r="H121" s="83" t="s">
        <v>174</v>
      </c>
    </row>
    <row r="122" spans="1:8" x14ac:dyDescent="0.25">
      <c r="A122" s="128" t="s">
        <v>216</v>
      </c>
      <c r="B122" s="128" t="s">
        <v>217</v>
      </c>
      <c r="C122" s="128" t="s">
        <v>174</v>
      </c>
      <c r="D122" s="128" t="s">
        <v>174</v>
      </c>
      <c r="E122" s="128" t="s">
        <v>174</v>
      </c>
      <c r="F122" s="82">
        <v>143.27000000000001</v>
      </c>
      <c r="G122" s="84">
        <v>0</v>
      </c>
      <c r="H122" s="83" t="s">
        <v>174</v>
      </c>
    </row>
    <row r="123" spans="1:8" x14ac:dyDescent="0.25">
      <c r="A123" s="128" t="s">
        <v>216</v>
      </c>
      <c r="B123" s="128" t="s">
        <v>217</v>
      </c>
      <c r="C123" s="128" t="s">
        <v>174</v>
      </c>
      <c r="D123" s="128" t="s">
        <v>174</v>
      </c>
      <c r="E123" s="128" t="s">
        <v>174</v>
      </c>
      <c r="F123" s="82">
        <v>156.38999999999999</v>
      </c>
      <c r="G123" s="84">
        <v>0</v>
      </c>
      <c r="H123" s="83" t="s">
        <v>174</v>
      </c>
    </row>
    <row r="124" spans="1:8" x14ac:dyDescent="0.25">
      <c r="A124" s="128" t="s">
        <v>216</v>
      </c>
      <c r="B124" s="128" t="s">
        <v>217</v>
      </c>
      <c r="C124" s="128" t="s">
        <v>174</v>
      </c>
      <c r="D124" s="128" t="s">
        <v>174</v>
      </c>
      <c r="E124" s="128" t="s">
        <v>174</v>
      </c>
      <c r="F124" s="82">
        <v>61.91</v>
      </c>
      <c r="G124" s="84">
        <v>0</v>
      </c>
      <c r="H124" s="83" t="s">
        <v>174</v>
      </c>
    </row>
    <row r="125" spans="1:8" x14ac:dyDescent="0.25">
      <c r="A125" s="128" t="s">
        <v>216</v>
      </c>
      <c r="B125" s="128" t="s">
        <v>217</v>
      </c>
      <c r="C125" s="128" t="s">
        <v>174</v>
      </c>
      <c r="D125" s="128" t="s">
        <v>174</v>
      </c>
      <c r="E125" s="128" t="s">
        <v>174</v>
      </c>
      <c r="F125" s="82">
        <v>486.16</v>
      </c>
      <c r="G125" s="84">
        <v>0</v>
      </c>
      <c r="H125" s="83" t="s">
        <v>174</v>
      </c>
    </row>
    <row r="126" spans="1:8" x14ac:dyDescent="0.25">
      <c r="A126" s="128" t="s">
        <v>216</v>
      </c>
      <c r="B126" s="128" t="s">
        <v>217</v>
      </c>
      <c r="C126" s="128" t="s">
        <v>174</v>
      </c>
      <c r="D126" s="128" t="s">
        <v>174</v>
      </c>
      <c r="E126" s="128" t="s">
        <v>174</v>
      </c>
      <c r="F126" s="82">
        <v>1617.01</v>
      </c>
      <c r="G126" s="84">
        <v>0</v>
      </c>
      <c r="H126" s="83" t="s">
        <v>174</v>
      </c>
    </row>
    <row r="127" spans="1:8" x14ac:dyDescent="0.25">
      <c r="A127" s="128" t="s">
        <v>216</v>
      </c>
      <c r="B127" s="128" t="s">
        <v>217</v>
      </c>
      <c r="C127" s="128" t="s">
        <v>174</v>
      </c>
      <c r="D127" s="128" t="s">
        <v>174</v>
      </c>
      <c r="E127" s="128" t="s">
        <v>174</v>
      </c>
      <c r="F127" s="82">
        <v>137.69999999999999</v>
      </c>
      <c r="G127" s="84">
        <v>0</v>
      </c>
      <c r="H127" s="83" t="s">
        <v>174</v>
      </c>
    </row>
    <row r="128" spans="1:8" x14ac:dyDescent="0.25">
      <c r="A128" s="128" t="s">
        <v>216</v>
      </c>
      <c r="B128" s="128" t="s">
        <v>217</v>
      </c>
      <c r="C128" s="128" t="s">
        <v>174</v>
      </c>
      <c r="D128" s="128" t="s">
        <v>174</v>
      </c>
      <c r="E128" s="128" t="s">
        <v>174</v>
      </c>
      <c r="F128" s="82">
        <v>778.74</v>
      </c>
      <c r="G128" s="84">
        <v>0</v>
      </c>
      <c r="H128" s="83" t="s">
        <v>174</v>
      </c>
    </row>
    <row r="129" spans="1:8" x14ac:dyDescent="0.25">
      <c r="A129" s="128" t="s">
        <v>216</v>
      </c>
      <c r="B129" s="128" t="s">
        <v>217</v>
      </c>
      <c r="C129" s="128" t="s">
        <v>174</v>
      </c>
      <c r="D129" s="128" t="s">
        <v>174</v>
      </c>
      <c r="E129" s="128" t="s">
        <v>174</v>
      </c>
      <c r="F129" s="82">
        <v>396.19</v>
      </c>
      <c r="G129" s="84">
        <v>0</v>
      </c>
      <c r="H129" s="83" t="s">
        <v>174</v>
      </c>
    </row>
    <row r="130" spans="1:8" x14ac:dyDescent="0.25">
      <c r="A130" s="128" t="s">
        <v>216</v>
      </c>
      <c r="B130" s="128" t="s">
        <v>217</v>
      </c>
      <c r="C130" s="128" t="s">
        <v>174</v>
      </c>
      <c r="D130" s="128" t="s">
        <v>174</v>
      </c>
      <c r="E130" s="128" t="s">
        <v>174</v>
      </c>
      <c r="F130" s="82">
        <v>1835.2</v>
      </c>
      <c r="G130" s="84">
        <v>0</v>
      </c>
      <c r="H130" s="83" t="s">
        <v>174</v>
      </c>
    </row>
    <row r="131" spans="1:8" x14ac:dyDescent="0.25">
      <c r="A131" s="128" t="s">
        <v>218</v>
      </c>
      <c r="B131" s="128" t="s">
        <v>219</v>
      </c>
      <c r="C131" s="128" t="s">
        <v>174</v>
      </c>
      <c r="D131" s="128" t="s">
        <v>174</v>
      </c>
      <c r="E131" s="128" t="s">
        <v>174</v>
      </c>
      <c r="F131" s="82">
        <v>6.19</v>
      </c>
      <c r="G131" s="84">
        <v>0</v>
      </c>
      <c r="H131" s="83" t="s">
        <v>174</v>
      </c>
    </row>
    <row r="132" spans="1:8" x14ac:dyDescent="0.25">
      <c r="A132" s="128" t="s">
        <v>218</v>
      </c>
      <c r="B132" s="128" t="s">
        <v>219</v>
      </c>
      <c r="C132" s="128" t="s">
        <v>174</v>
      </c>
      <c r="D132" s="128" t="s">
        <v>174</v>
      </c>
      <c r="E132" s="128" t="s">
        <v>174</v>
      </c>
      <c r="F132" s="82">
        <v>6.75</v>
      </c>
      <c r="G132" s="84">
        <v>0</v>
      </c>
      <c r="H132" s="83" t="s">
        <v>174</v>
      </c>
    </row>
    <row r="133" spans="1:8" x14ac:dyDescent="0.25">
      <c r="A133" s="128" t="s">
        <v>218</v>
      </c>
      <c r="B133" s="128" t="s">
        <v>219</v>
      </c>
      <c r="C133" s="128" t="s">
        <v>174</v>
      </c>
      <c r="D133" s="128" t="s">
        <v>174</v>
      </c>
      <c r="E133" s="128" t="s">
        <v>174</v>
      </c>
      <c r="F133" s="82">
        <v>2.67</v>
      </c>
      <c r="G133" s="84">
        <v>0</v>
      </c>
      <c r="H133" s="83" t="s">
        <v>174</v>
      </c>
    </row>
    <row r="134" spans="1:8" x14ac:dyDescent="0.25">
      <c r="A134" s="128" t="s">
        <v>218</v>
      </c>
      <c r="B134" s="128" t="s">
        <v>219</v>
      </c>
      <c r="C134" s="128" t="s">
        <v>174</v>
      </c>
      <c r="D134" s="128" t="s">
        <v>174</v>
      </c>
      <c r="E134" s="128" t="s">
        <v>174</v>
      </c>
      <c r="F134" s="82">
        <v>21</v>
      </c>
      <c r="G134" s="84">
        <v>0</v>
      </c>
      <c r="H134" s="83" t="s">
        <v>174</v>
      </c>
    </row>
    <row r="135" spans="1:8" x14ac:dyDescent="0.25">
      <c r="A135" s="128" t="s">
        <v>218</v>
      </c>
      <c r="B135" s="128" t="s">
        <v>219</v>
      </c>
      <c r="C135" s="128" t="s">
        <v>174</v>
      </c>
      <c r="D135" s="128" t="s">
        <v>174</v>
      </c>
      <c r="E135" s="128" t="s">
        <v>174</v>
      </c>
      <c r="F135" s="82">
        <v>69.84</v>
      </c>
      <c r="G135" s="84">
        <v>0</v>
      </c>
      <c r="H135" s="83" t="s">
        <v>174</v>
      </c>
    </row>
    <row r="136" spans="1:8" x14ac:dyDescent="0.25">
      <c r="A136" s="128" t="s">
        <v>218</v>
      </c>
      <c r="B136" s="128" t="s">
        <v>219</v>
      </c>
      <c r="C136" s="128" t="s">
        <v>174</v>
      </c>
      <c r="D136" s="128" t="s">
        <v>174</v>
      </c>
      <c r="E136" s="128" t="s">
        <v>174</v>
      </c>
      <c r="F136" s="82">
        <v>5.95</v>
      </c>
      <c r="G136" s="84">
        <v>0</v>
      </c>
      <c r="H136" s="83" t="s">
        <v>174</v>
      </c>
    </row>
    <row r="137" spans="1:8" x14ac:dyDescent="0.25">
      <c r="A137" s="128" t="s">
        <v>218</v>
      </c>
      <c r="B137" s="128" t="s">
        <v>219</v>
      </c>
      <c r="C137" s="128" t="s">
        <v>174</v>
      </c>
      <c r="D137" s="128" t="s">
        <v>174</v>
      </c>
      <c r="E137" s="128" t="s">
        <v>174</v>
      </c>
      <c r="F137" s="82">
        <v>33.64</v>
      </c>
      <c r="G137" s="84">
        <v>0</v>
      </c>
      <c r="H137" s="83" t="s">
        <v>174</v>
      </c>
    </row>
    <row r="138" spans="1:8" x14ac:dyDescent="0.25">
      <c r="A138" s="128" t="s">
        <v>218</v>
      </c>
      <c r="B138" s="128" t="s">
        <v>219</v>
      </c>
      <c r="C138" s="128" t="s">
        <v>174</v>
      </c>
      <c r="D138" s="128" t="s">
        <v>174</v>
      </c>
      <c r="E138" s="128" t="s">
        <v>174</v>
      </c>
      <c r="F138" s="82">
        <v>17.11</v>
      </c>
      <c r="G138" s="84">
        <v>0</v>
      </c>
      <c r="H138" s="83" t="s">
        <v>174</v>
      </c>
    </row>
    <row r="139" spans="1:8" x14ac:dyDescent="0.25">
      <c r="A139" s="128" t="s">
        <v>218</v>
      </c>
      <c r="B139" s="128" t="s">
        <v>219</v>
      </c>
      <c r="C139" s="128" t="s">
        <v>174</v>
      </c>
      <c r="D139" s="128" t="s">
        <v>174</v>
      </c>
      <c r="E139" s="128" t="s">
        <v>174</v>
      </c>
      <c r="F139" s="82">
        <v>79.27</v>
      </c>
      <c r="G139" s="84">
        <v>0</v>
      </c>
      <c r="H139" s="83" t="s">
        <v>174</v>
      </c>
    </row>
    <row r="140" spans="1:8" x14ac:dyDescent="0.25">
      <c r="A140" s="128" t="s">
        <v>220</v>
      </c>
      <c r="B140" s="128" t="s">
        <v>221</v>
      </c>
      <c r="C140" s="128" t="s">
        <v>174</v>
      </c>
      <c r="D140" s="128" t="s">
        <v>174</v>
      </c>
      <c r="E140" s="128" t="s">
        <v>174</v>
      </c>
      <c r="F140" s="82">
        <v>183.69</v>
      </c>
      <c r="G140" s="84">
        <v>0</v>
      </c>
      <c r="H140" s="83" t="s">
        <v>174</v>
      </c>
    </row>
    <row r="141" spans="1:8" x14ac:dyDescent="0.25">
      <c r="A141" s="128" t="s">
        <v>220</v>
      </c>
      <c r="B141" s="128" t="s">
        <v>221</v>
      </c>
      <c r="C141" s="128" t="s">
        <v>174</v>
      </c>
      <c r="D141" s="128" t="s">
        <v>174</v>
      </c>
      <c r="E141" s="128" t="s">
        <v>174</v>
      </c>
      <c r="F141" s="82">
        <v>200.52</v>
      </c>
      <c r="G141" s="84">
        <v>0</v>
      </c>
      <c r="H141" s="83" t="s">
        <v>174</v>
      </c>
    </row>
    <row r="142" spans="1:8" x14ac:dyDescent="0.25">
      <c r="A142" s="128" t="s">
        <v>220</v>
      </c>
      <c r="B142" s="128" t="s">
        <v>221</v>
      </c>
      <c r="C142" s="128" t="s">
        <v>174</v>
      </c>
      <c r="D142" s="128" t="s">
        <v>174</v>
      </c>
      <c r="E142" s="128" t="s">
        <v>174</v>
      </c>
      <c r="F142" s="82">
        <v>79.38</v>
      </c>
      <c r="G142" s="84">
        <v>0</v>
      </c>
      <c r="H142" s="83" t="s">
        <v>174</v>
      </c>
    </row>
    <row r="143" spans="1:8" x14ac:dyDescent="0.25">
      <c r="A143" s="128" t="s">
        <v>220</v>
      </c>
      <c r="B143" s="128" t="s">
        <v>221</v>
      </c>
      <c r="C143" s="128" t="s">
        <v>174</v>
      </c>
      <c r="D143" s="128" t="s">
        <v>174</v>
      </c>
      <c r="E143" s="128" t="s">
        <v>174</v>
      </c>
      <c r="F143" s="82">
        <v>623.33000000000004</v>
      </c>
      <c r="G143" s="84">
        <v>0</v>
      </c>
      <c r="H143" s="83" t="s">
        <v>174</v>
      </c>
    </row>
    <row r="144" spans="1:8" x14ac:dyDescent="0.25">
      <c r="A144" s="128" t="s">
        <v>220</v>
      </c>
      <c r="B144" s="128" t="s">
        <v>221</v>
      </c>
      <c r="C144" s="128" t="s">
        <v>174</v>
      </c>
      <c r="D144" s="128" t="s">
        <v>174</v>
      </c>
      <c r="E144" s="128" t="s">
        <v>174</v>
      </c>
      <c r="F144" s="82">
        <v>2073.27</v>
      </c>
      <c r="G144" s="84">
        <v>0</v>
      </c>
      <c r="H144" s="83" t="s">
        <v>174</v>
      </c>
    </row>
    <row r="145" spans="1:9" x14ac:dyDescent="0.25">
      <c r="A145" s="128" t="s">
        <v>220</v>
      </c>
      <c r="B145" s="128" t="s">
        <v>221</v>
      </c>
      <c r="C145" s="128" t="s">
        <v>174</v>
      </c>
      <c r="D145" s="128" t="s">
        <v>174</v>
      </c>
      <c r="E145" s="128" t="s">
        <v>174</v>
      </c>
      <c r="F145" s="82">
        <v>176.56</v>
      </c>
      <c r="G145" s="84">
        <v>0</v>
      </c>
      <c r="H145" s="83" t="s">
        <v>174</v>
      </c>
    </row>
    <row r="146" spans="1:9" x14ac:dyDescent="0.25">
      <c r="A146" s="128" t="s">
        <v>220</v>
      </c>
      <c r="B146" s="128" t="s">
        <v>221</v>
      </c>
      <c r="C146" s="128" t="s">
        <v>174</v>
      </c>
      <c r="D146" s="128" t="s">
        <v>174</v>
      </c>
      <c r="E146" s="128" t="s">
        <v>174</v>
      </c>
      <c r="F146" s="82">
        <v>998.47</v>
      </c>
      <c r="G146" s="84">
        <v>0</v>
      </c>
      <c r="H146" s="83" t="s">
        <v>174</v>
      </c>
    </row>
    <row r="147" spans="1:9" x14ac:dyDescent="0.25">
      <c r="A147" s="128" t="s">
        <v>220</v>
      </c>
      <c r="B147" s="128" t="s">
        <v>221</v>
      </c>
      <c r="C147" s="128" t="s">
        <v>174</v>
      </c>
      <c r="D147" s="128" t="s">
        <v>174</v>
      </c>
      <c r="E147" s="128" t="s">
        <v>174</v>
      </c>
      <c r="F147" s="82">
        <v>507.98</v>
      </c>
      <c r="G147" s="84">
        <v>0</v>
      </c>
      <c r="H147" s="83" t="s">
        <v>174</v>
      </c>
    </row>
    <row r="148" spans="1:9" x14ac:dyDescent="0.25">
      <c r="A148" s="128" t="s">
        <v>220</v>
      </c>
      <c r="B148" s="128" t="s">
        <v>221</v>
      </c>
      <c r="C148" s="128" t="s">
        <v>174</v>
      </c>
      <c r="D148" s="128" t="s">
        <v>174</v>
      </c>
      <c r="E148" s="128" t="s">
        <v>174</v>
      </c>
      <c r="F148" s="82">
        <v>2353.02</v>
      </c>
      <c r="G148" s="84">
        <v>0</v>
      </c>
      <c r="H148" s="83" t="s">
        <v>174</v>
      </c>
    </row>
    <row r="149" spans="1:9" x14ac:dyDescent="0.25">
      <c r="A149" s="128" t="s">
        <v>222</v>
      </c>
      <c r="B149" s="128" t="s">
        <v>223</v>
      </c>
      <c r="C149" s="128" t="s">
        <v>174</v>
      </c>
      <c r="D149" s="128" t="s">
        <v>174</v>
      </c>
      <c r="E149" s="128" t="s">
        <v>174</v>
      </c>
      <c r="F149" s="82">
        <v>-185.94</v>
      </c>
      <c r="G149" s="84">
        <v>0</v>
      </c>
      <c r="H149" s="83" t="s">
        <v>174</v>
      </c>
    </row>
    <row r="150" spans="1:9" x14ac:dyDescent="0.25">
      <c r="A150" s="128" t="s">
        <v>222</v>
      </c>
      <c r="B150" s="128" t="s">
        <v>223</v>
      </c>
      <c r="C150" s="128" t="s">
        <v>174</v>
      </c>
      <c r="D150" s="128" t="s">
        <v>174</v>
      </c>
      <c r="E150" s="128" t="s">
        <v>174</v>
      </c>
      <c r="F150" s="82">
        <v>-202.96</v>
      </c>
      <c r="G150" s="84">
        <v>0</v>
      </c>
      <c r="H150" s="83" t="s">
        <v>174</v>
      </c>
    </row>
    <row r="151" spans="1:9" x14ac:dyDescent="0.25">
      <c r="A151" s="128" t="s">
        <v>222</v>
      </c>
      <c r="B151" s="128" t="s">
        <v>223</v>
      </c>
      <c r="C151" s="128" t="s">
        <v>174</v>
      </c>
      <c r="D151" s="128" t="s">
        <v>174</v>
      </c>
      <c r="E151" s="128" t="s">
        <v>174</v>
      </c>
      <c r="F151" s="82">
        <v>-80.34</v>
      </c>
      <c r="G151" s="84">
        <v>0</v>
      </c>
      <c r="H151" s="83" t="s">
        <v>174</v>
      </c>
    </row>
    <row r="152" spans="1:9" x14ac:dyDescent="0.25">
      <c r="A152" s="128" t="s">
        <v>222</v>
      </c>
      <c r="B152" s="128" t="s">
        <v>223</v>
      </c>
      <c r="C152" s="128" t="s">
        <v>174</v>
      </c>
      <c r="D152" s="128" t="s">
        <v>174</v>
      </c>
      <c r="E152" s="128" t="s">
        <v>174</v>
      </c>
      <c r="F152" s="82">
        <v>-630.92999999999995</v>
      </c>
      <c r="G152" s="84">
        <v>0</v>
      </c>
      <c r="H152" s="83" t="s">
        <v>174</v>
      </c>
    </row>
    <row r="153" spans="1:9" x14ac:dyDescent="0.25">
      <c r="A153" s="128" t="s">
        <v>222</v>
      </c>
      <c r="B153" s="128" t="s">
        <v>223</v>
      </c>
      <c r="C153" s="128" t="s">
        <v>174</v>
      </c>
      <c r="D153" s="128" t="s">
        <v>174</v>
      </c>
      <c r="E153" s="128" t="s">
        <v>174</v>
      </c>
      <c r="F153" s="82">
        <v>-2098.5500000000002</v>
      </c>
      <c r="G153" s="84">
        <v>0</v>
      </c>
      <c r="H153" s="83" t="s">
        <v>174</v>
      </c>
    </row>
    <row r="154" spans="1:9" x14ac:dyDescent="0.25">
      <c r="A154" s="128" t="s">
        <v>222</v>
      </c>
      <c r="B154" s="128" t="s">
        <v>223</v>
      </c>
      <c r="C154" s="128" t="s">
        <v>174</v>
      </c>
      <c r="D154" s="128" t="s">
        <v>174</v>
      </c>
      <c r="E154" s="128" t="s">
        <v>174</v>
      </c>
      <c r="F154" s="82">
        <v>-178.71</v>
      </c>
      <c r="G154" s="84">
        <v>0</v>
      </c>
      <c r="H154" s="83" t="s">
        <v>174</v>
      </c>
    </row>
    <row r="155" spans="1:9" x14ac:dyDescent="0.25">
      <c r="A155" s="128" t="s">
        <v>222</v>
      </c>
      <c r="B155" s="128" t="s">
        <v>223</v>
      </c>
      <c r="C155" s="128" t="s">
        <v>174</v>
      </c>
      <c r="D155" s="128" t="s">
        <v>174</v>
      </c>
      <c r="E155" s="128" t="s">
        <v>174</v>
      </c>
      <c r="F155" s="82">
        <v>-1010.65</v>
      </c>
      <c r="G155" s="84">
        <v>0</v>
      </c>
      <c r="H155" s="83" t="s">
        <v>174</v>
      </c>
    </row>
    <row r="156" spans="1:9" x14ac:dyDescent="0.25">
      <c r="A156" s="128" t="s">
        <v>222</v>
      </c>
      <c r="B156" s="128" t="s">
        <v>223</v>
      </c>
      <c r="C156" s="128" t="s">
        <v>174</v>
      </c>
      <c r="D156" s="128" t="s">
        <v>174</v>
      </c>
      <c r="E156" s="128" t="s">
        <v>174</v>
      </c>
      <c r="F156" s="82">
        <v>-514.16999999999996</v>
      </c>
      <c r="G156" s="84">
        <v>0</v>
      </c>
      <c r="H156" s="83" t="s">
        <v>174</v>
      </c>
    </row>
    <row r="157" spans="1:9" x14ac:dyDescent="0.25">
      <c r="A157" s="128" t="s">
        <v>222</v>
      </c>
      <c r="B157" s="128" t="s">
        <v>223</v>
      </c>
      <c r="C157" s="128" t="s">
        <v>174</v>
      </c>
      <c r="D157" s="128" t="s">
        <v>174</v>
      </c>
      <c r="E157" s="128" t="s">
        <v>174</v>
      </c>
      <c r="F157" s="85">
        <v>-2381.71</v>
      </c>
      <c r="G157" s="84">
        <v>0</v>
      </c>
      <c r="H157" s="83" t="s">
        <v>174</v>
      </c>
    </row>
    <row r="158" spans="1:9" x14ac:dyDescent="0.25">
      <c r="F158" s="82">
        <f>SUM(F48:F157)</f>
        <v>65058.35</v>
      </c>
      <c r="I158" t="s">
        <v>224</v>
      </c>
    </row>
    <row r="160" spans="1:9" x14ac:dyDescent="0.25">
      <c r="E160" t="s">
        <v>137</v>
      </c>
      <c r="F160" s="82">
        <f>F158+F46+F44</f>
        <v>72993.81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4BC3F-6DC0-4526-806F-F22F516A7F26}">
  <sheetPr codeName="Sheet4"/>
  <dimension ref="A1:L103"/>
  <sheetViews>
    <sheetView zoomScale="70" zoomScaleNormal="7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36.85546875" customWidth="1"/>
    <col min="2" max="2" width="17.5703125" customWidth="1"/>
    <col min="3" max="3" width="28.5703125" customWidth="1"/>
    <col min="4" max="4" width="54.28515625" customWidth="1"/>
    <col min="5" max="5" width="22.28515625" customWidth="1"/>
    <col min="6" max="6" width="12.7109375" customWidth="1"/>
    <col min="7" max="7" width="19.28515625" bestFit="1" customWidth="1"/>
    <col min="10" max="10" width="8.42578125" customWidth="1"/>
    <col min="11" max="11" width="10.7109375" customWidth="1"/>
    <col min="12" max="12" width="14.28515625" bestFit="1" customWidth="1"/>
  </cols>
  <sheetData>
    <row r="1" spans="1:12" x14ac:dyDescent="0.25">
      <c r="A1" s="125" t="s">
        <v>339</v>
      </c>
    </row>
    <row r="2" spans="1:12" x14ac:dyDescent="0.25">
      <c r="A2" s="125" t="s">
        <v>333</v>
      </c>
    </row>
    <row r="4" spans="1:12" ht="60" x14ac:dyDescent="0.25">
      <c r="A4" s="5" t="s">
        <v>0</v>
      </c>
      <c r="B4" s="5" t="s">
        <v>1</v>
      </c>
      <c r="C4" s="5" t="s">
        <v>2</v>
      </c>
      <c r="D4" s="5" t="s">
        <v>3</v>
      </c>
      <c r="E4" s="80" t="s">
        <v>225</v>
      </c>
      <c r="F4" s="80" t="s">
        <v>226</v>
      </c>
      <c r="G4" s="80" t="s">
        <v>227</v>
      </c>
      <c r="K4" s="76"/>
      <c r="L4" s="77"/>
    </row>
    <row r="5" spans="1:12" x14ac:dyDescent="0.25">
      <c r="A5" s="81" t="s">
        <v>7</v>
      </c>
      <c r="B5" s="6" t="s">
        <v>5</v>
      </c>
      <c r="C5" s="6" t="s">
        <v>228</v>
      </c>
      <c r="D5" s="6" t="s">
        <v>8</v>
      </c>
      <c r="E5" s="6" t="s">
        <v>229</v>
      </c>
      <c r="F5" s="36">
        <v>0.03</v>
      </c>
      <c r="G5" s="49">
        <f>F5*2080</f>
        <v>62.4</v>
      </c>
      <c r="K5" s="38"/>
      <c r="L5" s="78"/>
    </row>
    <row r="6" spans="1:12" x14ac:dyDescent="0.25">
      <c r="A6" s="81" t="s">
        <v>12</v>
      </c>
      <c r="B6" s="6" t="s">
        <v>5</v>
      </c>
      <c r="C6" s="6" t="s">
        <v>228</v>
      </c>
      <c r="D6" s="6" t="s">
        <v>13</v>
      </c>
      <c r="E6" s="6" t="s">
        <v>229</v>
      </c>
      <c r="F6" s="36">
        <v>0.05</v>
      </c>
      <c r="G6" s="49">
        <f t="shared" ref="G6:G67" si="0">F6*2080</f>
        <v>104</v>
      </c>
      <c r="J6" s="37"/>
      <c r="K6" s="38"/>
      <c r="L6" s="78"/>
    </row>
    <row r="7" spans="1:12" x14ac:dyDescent="0.25">
      <c r="A7" s="81" t="s">
        <v>24</v>
      </c>
      <c r="B7" s="6" t="s">
        <v>5</v>
      </c>
      <c r="C7" s="6" t="s">
        <v>230</v>
      </c>
      <c r="D7" s="6" t="s">
        <v>25</v>
      </c>
      <c r="E7" s="6" t="s">
        <v>229</v>
      </c>
      <c r="F7" s="36">
        <v>0</v>
      </c>
      <c r="G7" s="49">
        <f t="shared" si="0"/>
        <v>0</v>
      </c>
      <c r="J7" s="37"/>
      <c r="K7" s="79"/>
      <c r="L7" s="78"/>
    </row>
    <row r="8" spans="1:12" x14ac:dyDescent="0.25">
      <c r="A8" s="81" t="s">
        <v>38</v>
      </c>
      <c r="B8" s="6" t="s">
        <v>5</v>
      </c>
      <c r="C8" s="6" t="s">
        <v>228</v>
      </c>
      <c r="D8" s="6" t="s">
        <v>39</v>
      </c>
      <c r="E8" s="6" t="s">
        <v>229</v>
      </c>
      <c r="F8" s="36">
        <v>0.05</v>
      </c>
      <c r="G8" s="49">
        <f t="shared" si="0"/>
        <v>104</v>
      </c>
      <c r="J8" s="37"/>
      <c r="K8" s="38"/>
      <c r="L8" s="78"/>
    </row>
    <row r="9" spans="1:12" x14ac:dyDescent="0.25">
      <c r="A9" s="81" t="s">
        <v>42</v>
      </c>
      <c r="B9" s="6" t="s">
        <v>5</v>
      </c>
      <c r="C9" s="6" t="s">
        <v>230</v>
      </c>
      <c r="D9" s="6" t="s">
        <v>43</v>
      </c>
      <c r="E9" s="6" t="s">
        <v>229</v>
      </c>
      <c r="F9" s="36">
        <v>0.03</v>
      </c>
      <c r="G9" s="49">
        <f t="shared" si="0"/>
        <v>62.4</v>
      </c>
      <c r="K9" s="38"/>
      <c r="L9" s="78"/>
    </row>
    <row r="10" spans="1:12" x14ac:dyDescent="0.25">
      <c r="A10" s="81" t="s">
        <v>44</v>
      </c>
      <c r="B10" s="6" t="s">
        <v>5</v>
      </c>
      <c r="C10" s="6" t="s">
        <v>228</v>
      </c>
      <c r="D10" s="6" t="s">
        <v>45</v>
      </c>
      <c r="E10" s="6" t="s">
        <v>229</v>
      </c>
      <c r="F10" s="36">
        <v>0.1</v>
      </c>
      <c r="G10" s="49">
        <f t="shared" si="0"/>
        <v>208</v>
      </c>
      <c r="K10" s="38"/>
      <c r="L10" s="78"/>
    </row>
    <row r="11" spans="1:12" x14ac:dyDescent="0.25">
      <c r="A11" s="81" t="s">
        <v>46</v>
      </c>
      <c r="B11" s="6" t="s">
        <v>5</v>
      </c>
      <c r="C11" s="6" t="s">
        <v>228</v>
      </c>
      <c r="D11" s="6" t="s">
        <v>43</v>
      </c>
      <c r="E11" s="6" t="s">
        <v>229</v>
      </c>
      <c r="F11" s="36">
        <v>0.05</v>
      </c>
      <c r="G11" s="49">
        <f t="shared" si="0"/>
        <v>104</v>
      </c>
      <c r="K11" s="38"/>
      <c r="L11" s="78"/>
    </row>
    <row r="12" spans="1:12" x14ac:dyDescent="0.25">
      <c r="A12" s="81" t="s">
        <v>49</v>
      </c>
      <c r="B12" s="6" t="s">
        <v>5</v>
      </c>
      <c r="C12" s="6" t="s">
        <v>228</v>
      </c>
      <c r="D12" s="6" t="s">
        <v>50</v>
      </c>
      <c r="E12" s="6" t="s">
        <v>229</v>
      </c>
      <c r="F12" s="36">
        <v>0</v>
      </c>
      <c r="G12" s="49">
        <f t="shared" si="0"/>
        <v>0</v>
      </c>
      <c r="K12" s="38"/>
      <c r="L12" s="78"/>
    </row>
    <row r="13" spans="1:12" x14ac:dyDescent="0.25">
      <c r="A13" s="81" t="s">
        <v>58</v>
      </c>
      <c r="B13" s="6" t="s">
        <v>5</v>
      </c>
      <c r="C13" s="6" t="s">
        <v>230</v>
      </c>
      <c r="D13" s="6" t="s">
        <v>59</v>
      </c>
      <c r="E13" s="6" t="s">
        <v>229</v>
      </c>
      <c r="F13" s="36">
        <v>0.03</v>
      </c>
      <c r="G13" s="49">
        <f t="shared" si="0"/>
        <v>62.4</v>
      </c>
      <c r="K13" s="38"/>
      <c r="L13" s="78"/>
    </row>
    <row r="14" spans="1:12" x14ac:dyDescent="0.25">
      <c r="A14" s="81" t="s">
        <v>62</v>
      </c>
      <c r="B14" s="6" t="s">
        <v>5</v>
      </c>
      <c r="C14" s="6" t="s">
        <v>230</v>
      </c>
      <c r="D14" s="6" t="s">
        <v>13</v>
      </c>
      <c r="E14" s="6" t="s">
        <v>229</v>
      </c>
      <c r="F14" s="36">
        <v>0.05</v>
      </c>
      <c r="G14" s="49">
        <f t="shared" si="0"/>
        <v>104</v>
      </c>
      <c r="K14" s="38"/>
      <c r="L14" s="78"/>
    </row>
    <row r="15" spans="1:12" x14ac:dyDescent="0.25">
      <c r="A15" s="81" t="s">
        <v>80</v>
      </c>
      <c r="B15" s="6" t="s">
        <v>5</v>
      </c>
      <c r="C15" s="6" t="s">
        <v>230</v>
      </c>
      <c r="D15" s="6" t="s">
        <v>13</v>
      </c>
      <c r="E15" s="6" t="s">
        <v>229</v>
      </c>
      <c r="F15" s="36">
        <v>0.03</v>
      </c>
      <c r="G15" s="49">
        <f t="shared" si="0"/>
        <v>62.4</v>
      </c>
      <c r="K15" s="79"/>
      <c r="L15" s="78"/>
    </row>
    <row r="16" spans="1:12" x14ac:dyDescent="0.25">
      <c r="A16" s="81" t="s">
        <v>83</v>
      </c>
      <c r="B16" s="6" t="s">
        <v>5</v>
      </c>
      <c r="C16" s="6" t="s">
        <v>230</v>
      </c>
      <c r="D16" s="6" t="s">
        <v>84</v>
      </c>
      <c r="E16" s="6" t="s">
        <v>229</v>
      </c>
      <c r="F16" s="36">
        <v>0.01</v>
      </c>
      <c r="G16" s="49">
        <f t="shared" si="0"/>
        <v>20.8</v>
      </c>
      <c r="K16" s="79"/>
      <c r="L16" s="78"/>
    </row>
    <row r="17" spans="1:12" x14ac:dyDescent="0.25">
      <c r="A17" s="81" t="s">
        <v>92</v>
      </c>
      <c r="B17" s="6" t="s">
        <v>5</v>
      </c>
      <c r="C17" s="6" t="s">
        <v>228</v>
      </c>
      <c r="D17" s="6" t="s">
        <v>43</v>
      </c>
      <c r="E17" s="6" t="s">
        <v>229</v>
      </c>
      <c r="F17" s="36">
        <v>0.1</v>
      </c>
      <c r="G17" s="49">
        <f t="shared" si="0"/>
        <v>208</v>
      </c>
      <c r="K17" s="38"/>
      <c r="L17" s="78"/>
    </row>
    <row r="18" spans="1:12" x14ac:dyDescent="0.25">
      <c r="A18" s="81" t="s">
        <v>97</v>
      </c>
      <c r="B18" s="6" t="s">
        <v>5</v>
      </c>
      <c r="C18" s="6" t="s">
        <v>230</v>
      </c>
      <c r="D18" s="6" t="s">
        <v>98</v>
      </c>
      <c r="E18" s="6" t="s">
        <v>229</v>
      </c>
      <c r="F18" s="36">
        <v>0.03</v>
      </c>
      <c r="G18" s="49">
        <f t="shared" si="0"/>
        <v>62.4</v>
      </c>
      <c r="K18" s="79"/>
      <c r="L18" s="78"/>
    </row>
    <row r="19" spans="1:12" x14ac:dyDescent="0.25">
      <c r="A19" s="81" t="s">
        <v>111</v>
      </c>
      <c r="B19" s="6" t="s">
        <v>5</v>
      </c>
      <c r="C19" s="6" t="s">
        <v>230</v>
      </c>
      <c r="D19" s="6" t="s">
        <v>112</v>
      </c>
      <c r="E19" s="6" t="s">
        <v>229</v>
      </c>
      <c r="F19" s="36">
        <v>0.02</v>
      </c>
      <c r="G19" s="49">
        <f t="shared" si="0"/>
        <v>41.6</v>
      </c>
      <c r="K19" s="79"/>
      <c r="L19" s="78"/>
    </row>
    <row r="20" spans="1:12" x14ac:dyDescent="0.25">
      <c r="A20" s="81" t="s">
        <v>121</v>
      </c>
      <c r="B20" s="6" t="s">
        <v>5</v>
      </c>
      <c r="C20" s="6" t="s">
        <v>228</v>
      </c>
      <c r="D20" s="6" t="s">
        <v>122</v>
      </c>
      <c r="E20" s="6" t="s">
        <v>229</v>
      </c>
      <c r="F20" s="36">
        <v>0.05</v>
      </c>
      <c r="G20" s="49">
        <f t="shared" si="0"/>
        <v>104</v>
      </c>
      <c r="K20" s="38"/>
      <c r="L20" s="78"/>
    </row>
    <row r="21" spans="1:12" x14ac:dyDescent="0.25">
      <c r="A21" s="81" t="s">
        <v>70</v>
      </c>
      <c r="B21" s="6" t="s">
        <v>5</v>
      </c>
      <c r="C21" s="6" t="s">
        <v>71</v>
      </c>
      <c r="D21" s="6" t="s">
        <v>72</v>
      </c>
      <c r="E21" s="6" t="s">
        <v>229</v>
      </c>
      <c r="F21" s="36">
        <v>0.05</v>
      </c>
      <c r="G21" s="49">
        <f t="shared" si="0"/>
        <v>104</v>
      </c>
    </row>
    <row r="22" spans="1:12" x14ac:dyDescent="0.25">
      <c r="A22" s="81" t="s">
        <v>74</v>
      </c>
      <c r="B22" s="6" t="s">
        <v>5</v>
      </c>
      <c r="C22" s="6" t="s">
        <v>71</v>
      </c>
      <c r="D22" s="6" t="s">
        <v>75</v>
      </c>
      <c r="E22" s="6" t="s">
        <v>229</v>
      </c>
      <c r="F22" s="36">
        <v>0.05</v>
      </c>
      <c r="G22" s="49">
        <f t="shared" si="0"/>
        <v>104</v>
      </c>
    </row>
    <row r="23" spans="1:12" x14ac:dyDescent="0.25">
      <c r="A23" s="81" t="s">
        <v>76</v>
      </c>
      <c r="B23" s="6" t="s">
        <v>5</v>
      </c>
      <c r="C23" s="6" t="s">
        <v>71</v>
      </c>
      <c r="D23" s="6" t="s">
        <v>77</v>
      </c>
      <c r="E23" s="6" t="s">
        <v>229</v>
      </c>
      <c r="F23" s="36">
        <v>0.05</v>
      </c>
      <c r="G23" s="49">
        <f t="shared" si="0"/>
        <v>104</v>
      </c>
    </row>
    <row r="24" spans="1:12" x14ac:dyDescent="0.25">
      <c r="A24" s="81" t="s">
        <v>113</v>
      </c>
      <c r="B24" s="6" t="s">
        <v>5</v>
      </c>
      <c r="C24" s="6" t="s">
        <v>71</v>
      </c>
      <c r="D24" s="6" t="s">
        <v>114</v>
      </c>
      <c r="E24" s="6" t="s">
        <v>229</v>
      </c>
      <c r="F24" s="36">
        <v>0</v>
      </c>
      <c r="G24" s="49">
        <f t="shared" si="0"/>
        <v>0</v>
      </c>
    </row>
    <row r="25" spans="1:12" x14ac:dyDescent="0.25">
      <c r="A25" s="81" t="s">
        <v>17</v>
      </c>
      <c r="B25" s="6" t="s">
        <v>5</v>
      </c>
      <c r="C25" s="6" t="s">
        <v>18</v>
      </c>
      <c r="D25" s="6" t="s">
        <v>19</v>
      </c>
      <c r="E25" s="6" t="s">
        <v>229</v>
      </c>
      <c r="F25" s="36">
        <v>0</v>
      </c>
      <c r="G25" s="49">
        <f t="shared" si="0"/>
        <v>0</v>
      </c>
    </row>
    <row r="26" spans="1:12" x14ac:dyDescent="0.25">
      <c r="A26" s="81" t="s">
        <v>26</v>
      </c>
      <c r="B26" s="6" t="s">
        <v>5</v>
      </c>
      <c r="C26" s="6" t="s">
        <v>18</v>
      </c>
      <c r="D26" s="6" t="s">
        <v>27</v>
      </c>
      <c r="E26" s="6" t="s">
        <v>229</v>
      </c>
      <c r="F26" s="36">
        <v>7.0000000000000007E-2</v>
      </c>
      <c r="G26" s="49">
        <f t="shared" si="0"/>
        <v>145.60000000000002</v>
      </c>
    </row>
    <row r="27" spans="1:12" x14ac:dyDescent="0.25">
      <c r="A27" s="81" t="s">
        <v>28</v>
      </c>
      <c r="B27" s="6" t="s">
        <v>5</v>
      </c>
      <c r="C27" s="6" t="s">
        <v>18</v>
      </c>
      <c r="D27" s="6" t="s">
        <v>29</v>
      </c>
      <c r="E27" s="6" t="s">
        <v>229</v>
      </c>
      <c r="F27" s="36">
        <v>0</v>
      </c>
      <c r="G27" s="49">
        <f t="shared" si="0"/>
        <v>0</v>
      </c>
    </row>
    <row r="28" spans="1:12" x14ac:dyDescent="0.25">
      <c r="A28" s="81" t="s">
        <v>32</v>
      </c>
      <c r="B28" s="6" t="s">
        <v>5</v>
      </c>
      <c r="C28" s="6" t="s">
        <v>18</v>
      </c>
      <c r="D28" s="6" t="s">
        <v>33</v>
      </c>
      <c r="E28" s="6" t="s">
        <v>229</v>
      </c>
      <c r="F28" s="36">
        <v>0.25</v>
      </c>
      <c r="G28" s="49">
        <f t="shared" si="0"/>
        <v>520</v>
      </c>
    </row>
    <row r="29" spans="1:12" x14ac:dyDescent="0.25">
      <c r="A29" s="81" t="s">
        <v>34</v>
      </c>
      <c r="B29" s="6" t="s">
        <v>5</v>
      </c>
      <c r="C29" s="6" t="s">
        <v>18</v>
      </c>
      <c r="D29" s="6" t="s">
        <v>35</v>
      </c>
      <c r="E29" s="6" t="s">
        <v>229</v>
      </c>
      <c r="F29" s="36">
        <v>0.2</v>
      </c>
      <c r="G29" s="49">
        <f t="shared" si="0"/>
        <v>416</v>
      </c>
    </row>
    <row r="30" spans="1:12" x14ac:dyDescent="0.25">
      <c r="A30" s="81" t="s">
        <v>73</v>
      </c>
      <c r="B30" s="6" t="s">
        <v>5</v>
      </c>
      <c r="C30" s="6" t="s">
        <v>18</v>
      </c>
      <c r="D30" s="6" t="s">
        <v>29</v>
      </c>
      <c r="E30" s="6" t="s">
        <v>229</v>
      </c>
      <c r="F30" s="36">
        <v>0.25</v>
      </c>
      <c r="G30" s="49">
        <f t="shared" si="0"/>
        <v>520</v>
      </c>
    </row>
    <row r="31" spans="1:12" x14ac:dyDescent="0.25">
      <c r="A31" s="81" t="s">
        <v>85</v>
      </c>
      <c r="B31" s="6" t="s">
        <v>5</v>
      </c>
      <c r="C31" s="6" t="s">
        <v>18</v>
      </c>
      <c r="D31" s="6" t="s">
        <v>86</v>
      </c>
      <c r="E31" s="6" t="s">
        <v>229</v>
      </c>
      <c r="F31" s="36">
        <v>0.2</v>
      </c>
      <c r="G31" s="49">
        <f t="shared" si="0"/>
        <v>416</v>
      </c>
    </row>
    <row r="32" spans="1:12" x14ac:dyDescent="0.25">
      <c r="A32" s="81" t="s">
        <v>87</v>
      </c>
      <c r="B32" s="6" t="s">
        <v>5</v>
      </c>
      <c r="C32" s="6" t="s">
        <v>18</v>
      </c>
      <c r="D32" s="6" t="s">
        <v>88</v>
      </c>
      <c r="E32" s="6" t="s">
        <v>229</v>
      </c>
      <c r="F32" s="36">
        <v>0</v>
      </c>
      <c r="G32" s="49">
        <f t="shared" si="0"/>
        <v>0</v>
      </c>
    </row>
    <row r="33" spans="1:7" x14ac:dyDescent="0.25">
      <c r="A33" s="81" t="s">
        <v>107</v>
      </c>
      <c r="B33" s="6" t="s">
        <v>5</v>
      </c>
      <c r="C33" s="6" t="s">
        <v>18</v>
      </c>
      <c r="D33" s="6" t="s">
        <v>29</v>
      </c>
      <c r="E33" s="6" t="s">
        <v>229</v>
      </c>
      <c r="F33" s="36">
        <v>0</v>
      </c>
      <c r="G33" s="49">
        <f t="shared" si="0"/>
        <v>0</v>
      </c>
    </row>
    <row r="34" spans="1:7" x14ac:dyDescent="0.25">
      <c r="A34" s="81" t="s">
        <v>117</v>
      </c>
      <c r="B34" s="6" t="s">
        <v>5</v>
      </c>
      <c r="C34" s="6" t="s">
        <v>18</v>
      </c>
      <c r="D34" s="6" t="s">
        <v>86</v>
      </c>
      <c r="E34" s="6" t="s">
        <v>229</v>
      </c>
      <c r="F34" s="36">
        <v>0.2</v>
      </c>
      <c r="G34" s="49">
        <f t="shared" si="0"/>
        <v>416</v>
      </c>
    </row>
    <row r="35" spans="1:7" x14ac:dyDescent="0.25">
      <c r="A35" s="1" t="s">
        <v>231</v>
      </c>
      <c r="B35" s="6" t="s">
        <v>5</v>
      </c>
      <c r="C35" s="6" t="s">
        <v>18</v>
      </c>
      <c r="D35" s="6" t="s">
        <v>232</v>
      </c>
      <c r="E35" s="6" t="s">
        <v>229</v>
      </c>
      <c r="F35" s="36">
        <v>0.1</v>
      </c>
      <c r="G35" s="4">
        <f t="shared" si="0"/>
        <v>208</v>
      </c>
    </row>
    <row r="36" spans="1:7" x14ac:dyDescent="0.25">
      <c r="A36" s="1" t="s">
        <v>233</v>
      </c>
      <c r="B36" s="6" t="s">
        <v>5</v>
      </c>
      <c r="C36" s="6" t="s">
        <v>18</v>
      </c>
      <c r="D36" s="6" t="s">
        <v>234</v>
      </c>
      <c r="E36" s="6" t="s">
        <v>229</v>
      </c>
      <c r="F36" s="36">
        <v>0.1</v>
      </c>
      <c r="G36" s="4">
        <f t="shared" si="0"/>
        <v>208</v>
      </c>
    </row>
    <row r="37" spans="1:7" x14ac:dyDescent="0.25">
      <c r="A37" s="1" t="s">
        <v>235</v>
      </c>
      <c r="B37" s="6" t="s">
        <v>5</v>
      </c>
      <c r="C37" s="6" t="s">
        <v>18</v>
      </c>
      <c r="D37" s="6" t="s">
        <v>236</v>
      </c>
      <c r="E37" s="6" t="s">
        <v>229</v>
      </c>
      <c r="F37" s="9">
        <v>0.05</v>
      </c>
      <c r="G37" s="4">
        <f t="shared" si="0"/>
        <v>104</v>
      </c>
    </row>
    <row r="38" spans="1:7" x14ac:dyDescent="0.25">
      <c r="A38" s="1" t="s">
        <v>237</v>
      </c>
      <c r="B38" s="6" t="s">
        <v>5</v>
      </c>
      <c r="C38" s="6" t="s">
        <v>18</v>
      </c>
      <c r="D38" s="6" t="s">
        <v>238</v>
      </c>
      <c r="E38" s="6" t="s">
        <v>229</v>
      </c>
      <c r="F38" s="9">
        <v>0.05</v>
      </c>
      <c r="G38" s="4">
        <f t="shared" si="0"/>
        <v>104</v>
      </c>
    </row>
    <row r="39" spans="1:7" x14ac:dyDescent="0.25">
      <c r="A39" s="1" t="s">
        <v>55</v>
      </c>
      <c r="B39" s="6" t="s">
        <v>5</v>
      </c>
      <c r="C39" s="6" t="s">
        <v>56</v>
      </c>
      <c r="D39" s="6" t="s">
        <v>57</v>
      </c>
      <c r="E39" s="6" t="s">
        <v>229</v>
      </c>
      <c r="F39" s="9">
        <v>0.1</v>
      </c>
      <c r="G39" s="4">
        <f t="shared" si="0"/>
        <v>208</v>
      </c>
    </row>
    <row r="40" spans="1:7" x14ac:dyDescent="0.25">
      <c r="A40" s="1" t="s">
        <v>81</v>
      </c>
      <c r="B40" s="6" t="s">
        <v>5</v>
      </c>
      <c r="C40" s="6" t="s">
        <v>56</v>
      </c>
      <c r="D40" s="6" t="s">
        <v>82</v>
      </c>
      <c r="E40" s="6" t="s">
        <v>229</v>
      </c>
      <c r="F40" s="9">
        <v>0.25</v>
      </c>
      <c r="G40" s="4">
        <f t="shared" si="0"/>
        <v>520</v>
      </c>
    </row>
    <row r="41" spans="1:7" x14ac:dyDescent="0.25">
      <c r="A41" s="1" t="s">
        <v>89</v>
      </c>
      <c r="B41" s="6" t="s">
        <v>5</v>
      </c>
      <c r="C41" s="6" t="s">
        <v>54</v>
      </c>
      <c r="D41" s="6" t="s">
        <v>25</v>
      </c>
      <c r="E41" s="6" t="s">
        <v>229</v>
      </c>
      <c r="F41" s="9">
        <v>0.1</v>
      </c>
      <c r="G41" s="4">
        <f t="shared" si="0"/>
        <v>208</v>
      </c>
    </row>
    <row r="42" spans="1:7" x14ac:dyDescent="0.25">
      <c r="A42" s="1" t="s">
        <v>99</v>
      </c>
      <c r="B42" s="6" t="s">
        <v>5</v>
      </c>
      <c r="C42" s="6" t="s">
        <v>54</v>
      </c>
      <c r="D42" s="6" t="s">
        <v>43</v>
      </c>
      <c r="E42" s="6" t="s">
        <v>229</v>
      </c>
      <c r="F42" s="9">
        <v>0.25</v>
      </c>
      <c r="G42" s="4">
        <f t="shared" si="0"/>
        <v>520</v>
      </c>
    </row>
    <row r="43" spans="1:7" x14ac:dyDescent="0.25">
      <c r="A43" s="1" t="s">
        <v>100</v>
      </c>
      <c r="B43" s="6" t="s">
        <v>5</v>
      </c>
      <c r="C43" s="6" t="s">
        <v>54</v>
      </c>
      <c r="D43" s="6" t="s">
        <v>39</v>
      </c>
      <c r="E43" s="6" t="s">
        <v>229</v>
      </c>
      <c r="F43" s="9">
        <v>0.1</v>
      </c>
      <c r="G43" s="4">
        <f t="shared" si="0"/>
        <v>208</v>
      </c>
    </row>
    <row r="44" spans="1:7" x14ac:dyDescent="0.25">
      <c r="A44" s="1" t="s">
        <v>110</v>
      </c>
      <c r="B44" s="6" t="s">
        <v>5</v>
      </c>
      <c r="C44" s="6" t="s">
        <v>54</v>
      </c>
      <c r="D44" s="6" t="s">
        <v>43</v>
      </c>
      <c r="E44" s="6" t="s">
        <v>229</v>
      </c>
      <c r="F44" s="9">
        <v>0.25</v>
      </c>
      <c r="G44" s="4">
        <f t="shared" si="0"/>
        <v>520</v>
      </c>
    </row>
    <row r="45" spans="1:7" x14ac:dyDescent="0.25">
      <c r="A45" s="1" t="s">
        <v>53</v>
      </c>
      <c r="B45" s="6" t="s">
        <v>5</v>
      </c>
      <c r="C45" s="6" t="s">
        <v>54</v>
      </c>
      <c r="D45" s="6" t="s">
        <v>39</v>
      </c>
      <c r="E45" s="6" t="s">
        <v>229</v>
      </c>
      <c r="F45" s="9">
        <v>0.25</v>
      </c>
      <c r="G45" s="4">
        <f t="shared" si="0"/>
        <v>520</v>
      </c>
    </row>
    <row r="46" spans="1:7" x14ac:dyDescent="0.25">
      <c r="A46" s="1" t="s">
        <v>60</v>
      </c>
      <c r="B46" s="6" t="s">
        <v>5</v>
      </c>
      <c r="C46" s="6" t="s">
        <v>54</v>
      </c>
      <c r="D46" s="6" t="s">
        <v>61</v>
      </c>
      <c r="E46" s="6" t="s">
        <v>229</v>
      </c>
      <c r="F46" s="9">
        <v>0.25</v>
      </c>
      <c r="G46" s="4">
        <f t="shared" si="0"/>
        <v>520</v>
      </c>
    </row>
    <row r="47" spans="1:7" x14ac:dyDescent="0.25">
      <c r="A47" s="1" t="s">
        <v>14</v>
      </c>
      <c r="B47" s="6" t="s">
        <v>5</v>
      </c>
      <c r="C47" s="6" t="s">
        <v>15</v>
      </c>
      <c r="D47" s="6" t="s">
        <v>16</v>
      </c>
      <c r="E47" s="6" t="s">
        <v>229</v>
      </c>
      <c r="F47" s="9">
        <v>0.45</v>
      </c>
      <c r="G47" s="4">
        <f t="shared" si="0"/>
        <v>936</v>
      </c>
    </row>
    <row r="48" spans="1:7" x14ac:dyDescent="0.25">
      <c r="A48" s="1" t="s">
        <v>30</v>
      </c>
      <c r="B48" s="6" t="s">
        <v>5</v>
      </c>
      <c r="C48" s="6" t="s">
        <v>15</v>
      </c>
      <c r="D48" s="6" t="s">
        <v>31</v>
      </c>
      <c r="E48" s="6" t="s">
        <v>229</v>
      </c>
      <c r="F48" s="9">
        <v>0.03</v>
      </c>
      <c r="G48" s="4">
        <f t="shared" si="0"/>
        <v>62.4</v>
      </c>
    </row>
    <row r="49" spans="1:12" x14ac:dyDescent="0.25">
      <c r="A49" s="1" t="s">
        <v>118</v>
      </c>
      <c r="B49" s="6" t="s">
        <v>5</v>
      </c>
      <c r="C49" s="6" t="s">
        <v>15</v>
      </c>
      <c r="D49" s="6" t="s">
        <v>119</v>
      </c>
      <c r="E49" s="6" t="s">
        <v>229</v>
      </c>
      <c r="F49" s="9">
        <v>0.5</v>
      </c>
      <c r="G49" s="4">
        <f t="shared" si="0"/>
        <v>1040</v>
      </c>
    </row>
    <row r="50" spans="1:12" x14ac:dyDescent="0.25">
      <c r="A50" s="1" t="s">
        <v>63</v>
      </c>
      <c r="B50" s="6" t="s">
        <v>5</v>
      </c>
      <c r="C50" s="6" t="s">
        <v>64</v>
      </c>
      <c r="D50" s="6" t="s">
        <v>65</v>
      </c>
      <c r="E50" s="6" t="s">
        <v>229</v>
      </c>
      <c r="F50" s="9">
        <v>0.05</v>
      </c>
      <c r="G50" s="4">
        <f t="shared" si="0"/>
        <v>104</v>
      </c>
    </row>
    <row r="51" spans="1:12" x14ac:dyDescent="0.25">
      <c r="A51" s="1" t="s">
        <v>103</v>
      </c>
      <c r="B51" s="6" t="s">
        <v>5</v>
      </c>
      <c r="C51" s="6" t="s">
        <v>64</v>
      </c>
      <c r="D51" s="6" t="s">
        <v>104</v>
      </c>
      <c r="E51" s="6" t="s">
        <v>229</v>
      </c>
      <c r="F51" s="9">
        <v>0.1</v>
      </c>
      <c r="G51" s="4">
        <f t="shared" si="0"/>
        <v>208</v>
      </c>
    </row>
    <row r="52" spans="1:12" x14ac:dyDescent="0.25">
      <c r="A52" s="1" t="s">
        <v>9</v>
      </c>
      <c r="B52" s="6" t="s">
        <v>5</v>
      </c>
      <c r="C52" s="6" t="s">
        <v>10</v>
      </c>
      <c r="D52" s="6" t="s">
        <v>11</v>
      </c>
      <c r="E52" s="6" t="s">
        <v>229</v>
      </c>
      <c r="F52" s="9">
        <v>0.03</v>
      </c>
      <c r="G52" s="4">
        <f t="shared" si="0"/>
        <v>62.4</v>
      </c>
    </row>
    <row r="53" spans="1:12" x14ac:dyDescent="0.25">
      <c r="A53" s="1" t="s">
        <v>20</v>
      </c>
      <c r="B53" s="6" t="s">
        <v>5</v>
      </c>
      <c r="C53" s="6" t="s">
        <v>10</v>
      </c>
      <c r="D53" s="6" t="s">
        <v>21</v>
      </c>
      <c r="E53" s="6" t="s">
        <v>229</v>
      </c>
      <c r="F53" s="9">
        <v>0</v>
      </c>
      <c r="G53" s="4">
        <f t="shared" si="0"/>
        <v>0</v>
      </c>
    </row>
    <row r="54" spans="1:12" x14ac:dyDescent="0.25">
      <c r="A54" s="1" t="s">
        <v>36</v>
      </c>
      <c r="B54" s="6" t="s">
        <v>5</v>
      </c>
      <c r="C54" s="6" t="s">
        <v>10</v>
      </c>
      <c r="D54" s="7" t="s">
        <v>37</v>
      </c>
      <c r="E54" s="6" t="s">
        <v>229</v>
      </c>
      <c r="F54" s="9">
        <v>0.01</v>
      </c>
      <c r="G54" s="4">
        <f t="shared" si="0"/>
        <v>20.8</v>
      </c>
    </row>
    <row r="55" spans="1:12" x14ac:dyDescent="0.25">
      <c r="A55" s="1" t="s">
        <v>51</v>
      </c>
      <c r="B55" s="6" t="s">
        <v>5</v>
      </c>
      <c r="C55" s="6" t="s">
        <v>10</v>
      </c>
      <c r="D55" s="6" t="s">
        <v>52</v>
      </c>
      <c r="E55" s="6" t="s">
        <v>229</v>
      </c>
      <c r="F55" s="9">
        <v>0.1</v>
      </c>
      <c r="G55" s="4">
        <f t="shared" si="0"/>
        <v>208</v>
      </c>
    </row>
    <row r="56" spans="1:12" x14ac:dyDescent="0.25">
      <c r="A56" s="1" t="s">
        <v>66</v>
      </c>
      <c r="B56" s="6" t="s">
        <v>5</v>
      </c>
      <c r="C56" s="6" t="s">
        <v>10</v>
      </c>
      <c r="D56" s="6" t="s">
        <v>67</v>
      </c>
      <c r="E56" s="6" t="s">
        <v>229</v>
      </c>
      <c r="F56" s="9">
        <v>0.17</v>
      </c>
      <c r="G56" s="4">
        <f t="shared" si="0"/>
        <v>353.6</v>
      </c>
    </row>
    <row r="57" spans="1:12" x14ac:dyDescent="0.25">
      <c r="A57" s="1" t="s">
        <v>68</v>
      </c>
      <c r="B57" s="6" t="s">
        <v>5</v>
      </c>
      <c r="C57" s="6" t="s">
        <v>10</v>
      </c>
      <c r="D57" s="6" t="s">
        <v>69</v>
      </c>
      <c r="E57" s="6" t="s">
        <v>229</v>
      </c>
      <c r="F57" s="9">
        <v>0</v>
      </c>
      <c r="G57" s="4">
        <f t="shared" si="0"/>
        <v>0</v>
      </c>
    </row>
    <row r="58" spans="1:12" x14ac:dyDescent="0.25">
      <c r="A58" s="1" t="s">
        <v>90</v>
      </c>
      <c r="B58" s="6" t="s">
        <v>5</v>
      </c>
      <c r="C58" s="6" t="s">
        <v>10</v>
      </c>
      <c r="D58" s="6" t="s">
        <v>91</v>
      </c>
      <c r="E58" s="6" t="s">
        <v>229</v>
      </c>
      <c r="F58" s="9">
        <v>0.05</v>
      </c>
      <c r="G58" s="4">
        <f t="shared" si="0"/>
        <v>104</v>
      </c>
      <c r="L58" s="2"/>
    </row>
    <row r="59" spans="1:12" x14ac:dyDescent="0.25">
      <c r="A59" s="1" t="s">
        <v>93</v>
      </c>
      <c r="B59" s="6" t="s">
        <v>5</v>
      </c>
      <c r="C59" s="6" t="s">
        <v>10</v>
      </c>
      <c r="D59" s="6" t="s">
        <v>94</v>
      </c>
      <c r="E59" s="6" t="s">
        <v>229</v>
      </c>
      <c r="F59" s="9">
        <v>0.17</v>
      </c>
      <c r="G59" s="4">
        <f t="shared" si="0"/>
        <v>353.6</v>
      </c>
      <c r="L59" s="2"/>
    </row>
    <row r="60" spans="1:12" x14ac:dyDescent="0.25">
      <c r="A60" s="1" t="s">
        <v>120</v>
      </c>
      <c r="B60" s="6" t="s">
        <v>5</v>
      </c>
      <c r="C60" s="6" t="s">
        <v>10</v>
      </c>
      <c r="D60" s="6" t="s">
        <v>91</v>
      </c>
      <c r="E60" s="6" t="s">
        <v>229</v>
      </c>
      <c r="F60" s="9">
        <v>0.02</v>
      </c>
      <c r="G60" s="4">
        <f t="shared" si="0"/>
        <v>41.6</v>
      </c>
      <c r="J60" s="2"/>
      <c r="L60" s="2"/>
    </row>
    <row r="61" spans="1:12" x14ac:dyDescent="0.25">
      <c r="A61" s="1" t="s">
        <v>4</v>
      </c>
      <c r="B61" s="6" t="s">
        <v>5</v>
      </c>
      <c r="C61" s="6" t="s">
        <v>6</v>
      </c>
      <c r="D61" s="6" t="s">
        <v>239</v>
      </c>
      <c r="E61" s="6" t="s">
        <v>229</v>
      </c>
      <c r="F61" s="11">
        <v>0.4</v>
      </c>
      <c r="G61" s="4">
        <f>F61*(2080/2)</f>
        <v>416</v>
      </c>
      <c r="L61" s="2"/>
    </row>
    <row r="62" spans="1:12" x14ac:dyDescent="0.25">
      <c r="A62" s="1" t="s">
        <v>22</v>
      </c>
      <c r="B62" s="6" t="s">
        <v>5</v>
      </c>
      <c r="C62" s="6" t="s">
        <v>6</v>
      </c>
      <c r="D62" s="6" t="s">
        <v>23</v>
      </c>
      <c r="E62" s="6" t="s">
        <v>229</v>
      </c>
      <c r="F62" s="11">
        <v>0.05</v>
      </c>
      <c r="G62" s="4">
        <f t="shared" si="0"/>
        <v>104</v>
      </c>
      <c r="L62" s="2"/>
    </row>
    <row r="63" spans="1:12" x14ac:dyDescent="0.25">
      <c r="A63" s="1" t="s">
        <v>40</v>
      </c>
      <c r="B63" s="6" t="s">
        <v>5</v>
      </c>
      <c r="C63" s="6" t="s">
        <v>6</v>
      </c>
      <c r="D63" s="6" t="s">
        <v>41</v>
      </c>
      <c r="E63" s="6" t="s">
        <v>229</v>
      </c>
      <c r="F63" s="11">
        <v>0.25</v>
      </c>
      <c r="G63" s="4">
        <f t="shared" si="0"/>
        <v>520</v>
      </c>
      <c r="L63" s="3"/>
    </row>
    <row r="64" spans="1:12" x14ac:dyDescent="0.25">
      <c r="A64" s="1" t="s">
        <v>47</v>
      </c>
      <c r="B64" s="6" t="s">
        <v>5</v>
      </c>
      <c r="C64" s="6" t="s">
        <v>6</v>
      </c>
      <c r="D64" s="7" t="s">
        <v>48</v>
      </c>
      <c r="E64" s="6" t="s">
        <v>229</v>
      </c>
      <c r="F64" s="11">
        <v>0.01</v>
      </c>
      <c r="G64" s="4">
        <f t="shared" si="0"/>
        <v>20.8</v>
      </c>
      <c r="J64" s="10"/>
      <c r="L64" s="4"/>
    </row>
    <row r="65" spans="1:11" x14ac:dyDescent="0.25">
      <c r="A65" s="1" t="s">
        <v>78</v>
      </c>
      <c r="B65" s="6" t="s">
        <v>5</v>
      </c>
      <c r="C65" s="6" t="s">
        <v>6</v>
      </c>
      <c r="D65" s="6" t="s">
        <v>79</v>
      </c>
      <c r="E65" s="6" t="s">
        <v>229</v>
      </c>
      <c r="F65" s="11">
        <v>0.03</v>
      </c>
      <c r="G65" s="4">
        <f t="shared" si="0"/>
        <v>62.4</v>
      </c>
      <c r="K65" s="8"/>
    </row>
    <row r="66" spans="1:11" x14ac:dyDescent="0.25">
      <c r="A66" s="1" t="s">
        <v>95</v>
      </c>
      <c r="B66" s="6" t="s">
        <v>5</v>
      </c>
      <c r="C66" s="6" t="s">
        <v>6</v>
      </c>
      <c r="D66" s="6" t="s">
        <v>96</v>
      </c>
      <c r="E66" s="6" t="s">
        <v>229</v>
      </c>
      <c r="F66" s="11">
        <v>0.2</v>
      </c>
      <c r="G66" s="4">
        <f t="shared" si="0"/>
        <v>416</v>
      </c>
    </row>
    <row r="67" spans="1:11" x14ac:dyDescent="0.25">
      <c r="A67" s="1" t="s">
        <v>101</v>
      </c>
      <c r="B67" s="6" t="s">
        <v>5</v>
      </c>
      <c r="C67" s="6" t="s">
        <v>6</v>
      </c>
      <c r="D67" s="6" t="s">
        <v>102</v>
      </c>
      <c r="E67" s="6" t="s">
        <v>229</v>
      </c>
      <c r="F67" s="11">
        <v>0.25</v>
      </c>
      <c r="G67" s="4">
        <f t="shared" si="0"/>
        <v>520</v>
      </c>
    </row>
    <row r="68" spans="1:11" x14ac:dyDescent="0.25">
      <c r="A68" s="1" t="s">
        <v>105</v>
      </c>
      <c r="B68" s="6" t="s">
        <v>5</v>
      </c>
      <c r="C68" s="6" t="s">
        <v>6</v>
      </c>
      <c r="D68" s="6" t="s">
        <v>106</v>
      </c>
      <c r="E68" s="6" t="s">
        <v>229</v>
      </c>
      <c r="F68" s="11">
        <v>0.05</v>
      </c>
      <c r="G68" s="4">
        <f t="shared" ref="G68:G71" si="1">F68*2080</f>
        <v>104</v>
      </c>
    </row>
    <row r="69" spans="1:11" x14ac:dyDescent="0.25">
      <c r="A69" s="1" t="s">
        <v>108</v>
      </c>
      <c r="B69" s="6" t="s">
        <v>5</v>
      </c>
      <c r="C69" s="6" t="s">
        <v>6</v>
      </c>
      <c r="D69" s="6" t="s">
        <v>109</v>
      </c>
      <c r="E69" s="6" t="s">
        <v>229</v>
      </c>
      <c r="F69" s="11">
        <v>0.05</v>
      </c>
      <c r="G69" s="4">
        <f t="shared" si="1"/>
        <v>104</v>
      </c>
    </row>
    <row r="70" spans="1:11" x14ac:dyDescent="0.25">
      <c r="A70" s="1" t="s">
        <v>115</v>
      </c>
      <c r="B70" s="6" t="s">
        <v>5</v>
      </c>
      <c r="C70" s="6" t="s">
        <v>6</v>
      </c>
      <c r="D70" s="6" t="s">
        <v>116</v>
      </c>
      <c r="E70" s="6" t="s">
        <v>229</v>
      </c>
      <c r="F70" s="11">
        <v>0.2</v>
      </c>
      <c r="G70" s="4">
        <f t="shared" si="1"/>
        <v>416</v>
      </c>
    </row>
    <row r="71" spans="1:11" x14ac:dyDescent="0.25">
      <c r="A71" s="1" t="s">
        <v>240</v>
      </c>
      <c r="B71" s="6" t="s">
        <v>5</v>
      </c>
      <c r="C71" s="6" t="s">
        <v>241</v>
      </c>
      <c r="D71" s="6" t="s">
        <v>102</v>
      </c>
      <c r="E71" s="6" t="s">
        <v>229</v>
      </c>
      <c r="F71" s="11">
        <v>0.05</v>
      </c>
      <c r="G71" s="4">
        <f t="shared" si="1"/>
        <v>104</v>
      </c>
    </row>
    <row r="72" spans="1:11" ht="24" customHeight="1" x14ac:dyDescent="0.25">
      <c r="A72" s="1"/>
      <c r="B72" s="6"/>
      <c r="C72" s="6"/>
      <c r="D72" s="6"/>
      <c r="E72" s="6"/>
      <c r="F72" s="11"/>
      <c r="G72" s="15">
        <f>SUM(G5:G71)</f>
        <v>14185.599999999999</v>
      </c>
      <c r="H72" s="12" t="s">
        <v>242</v>
      </c>
    </row>
    <row r="73" spans="1:11" x14ac:dyDescent="0.25">
      <c r="G73" s="12"/>
      <c r="H73" s="12"/>
    </row>
    <row r="74" spans="1:11" x14ac:dyDescent="0.25">
      <c r="F74" s="22"/>
    </row>
    <row r="75" spans="1:11" x14ac:dyDescent="0.25">
      <c r="F75" s="23"/>
    </row>
    <row r="76" spans="1:11" x14ac:dyDescent="0.25">
      <c r="F76" s="23"/>
    </row>
    <row r="82" spans="4:8" x14ac:dyDescent="0.25">
      <c r="D82" s="123" t="s">
        <v>243</v>
      </c>
      <c r="E82" s="124"/>
    </row>
    <row r="86" spans="4:8" x14ac:dyDescent="0.25">
      <c r="D86" s="19" t="s">
        <v>244</v>
      </c>
      <c r="E86" t="s">
        <v>245</v>
      </c>
    </row>
    <row r="87" spans="4:8" x14ac:dyDescent="0.25">
      <c r="D87" s="20" t="s">
        <v>5</v>
      </c>
      <c r="E87" s="21">
        <v>14185.599999999999</v>
      </c>
      <c r="G87" s="13" t="s">
        <v>5</v>
      </c>
    </row>
    <row r="88" spans="4:8" x14ac:dyDescent="0.25">
      <c r="D88" s="20" t="s">
        <v>246</v>
      </c>
      <c r="E88" s="21">
        <v>14185.599999999999</v>
      </c>
      <c r="G88" s="15">
        <f>GETPIVOTDATA("Estimated Hours",$D$86,"Company","FPL")</f>
        <v>14185.599999999999</v>
      </c>
      <c r="H88" s="12" t="s">
        <v>247</v>
      </c>
    </row>
    <row r="89" spans="4:8" x14ac:dyDescent="0.25">
      <c r="G89" s="16">
        <v>150000</v>
      </c>
      <c r="H89" s="12" t="s">
        <v>248</v>
      </c>
    </row>
    <row r="90" spans="4:8" x14ac:dyDescent="0.25">
      <c r="G90" s="17">
        <v>0.4662</v>
      </c>
      <c r="H90" s="12" t="s">
        <v>249</v>
      </c>
    </row>
    <row r="91" spans="4:8" x14ac:dyDescent="0.25">
      <c r="G91" s="14">
        <f>G89*(1+G90)</f>
        <v>219930</v>
      </c>
      <c r="H91" s="12" t="s">
        <v>250</v>
      </c>
    </row>
    <row r="92" spans="4:8" x14ac:dyDescent="0.25">
      <c r="G92" s="14">
        <f>G91/2080</f>
        <v>105.73557692307692</v>
      </c>
      <c r="H92" s="12" t="s">
        <v>251</v>
      </c>
    </row>
    <row r="93" spans="4:8" x14ac:dyDescent="0.25">
      <c r="G93" s="12"/>
      <c r="H93" s="12"/>
    </row>
    <row r="94" spans="4:8" x14ac:dyDescent="0.25">
      <c r="G94" s="18">
        <f>G92*G88</f>
        <v>1499922.5999999999</v>
      </c>
      <c r="H94" s="12" t="s">
        <v>252</v>
      </c>
    </row>
    <row r="96" spans="4:8" x14ac:dyDescent="0.25">
      <c r="G96" s="5"/>
    </row>
    <row r="97" spans="7:8" x14ac:dyDescent="0.25">
      <c r="G97" s="90"/>
      <c r="H97" s="12"/>
    </row>
    <row r="98" spans="7:8" x14ac:dyDescent="0.25">
      <c r="G98" s="91"/>
      <c r="H98" s="12"/>
    </row>
    <row r="99" spans="7:8" x14ac:dyDescent="0.25">
      <c r="G99" s="92"/>
      <c r="H99" s="12"/>
    </row>
    <row r="100" spans="7:8" x14ac:dyDescent="0.25">
      <c r="G100" s="14"/>
      <c r="H100" s="12"/>
    </row>
    <row r="101" spans="7:8" x14ac:dyDescent="0.25">
      <c r="G101" s="14"/>
      <c r="H101" s="12"/>
    </row>
    <row r="102" spans="7:8" x14ac:dyDescent="0.25">
      <c r="G102" s="12"/>
      <c r="H102" s="12"/>
    </row>
    <row r="103" spans="7:8" x14ac:dyDescent="0.25">
      <c r="G103" s="91"/>
      <c r="H103" s="12"/>
    </row>
  </sheetData>
  <autoFilter ref="A4:L72" xr:uid="{03E4BC3F-6DC0-4526-806F-F22F516A7F26}"/>
  <sortState xmlns:xlrd2="http://schemas.microsoft.com/office/spreadsheetml/2017/richdata2" ref="A5:D76">
    <sortCondition ref="C4"/>
  </sortState>
  <mergeCells count="1">
    <mergeCell ref="D82:E82"/>
  </mergeCells>
  <hyperlinks>
    <hyperlink ref="A5" r:id="rId2" xr:uid="{E744A312-EC3F-48BD-92F8-0B58F2C22045}"/>
    <hyperlink ref="A61" r:id="rId3" xr:uid="{0F9A8511-15BA-4BE4-A34A-B39A341C138C}"/>
    <hyperlink ref="A52" r:id="rId4" xr:uid="{1E13588F-B677-4F42-BE64-D12DB1863BB3}"/>
    <hyperlink ref="A47" r:id="rId5" xr:uid="{1CBB2C05-86AD-4B28-BE79-C65A92DA5587}"/>
    <hyperlink ref="A25" r:id="rId6" xr:uid="{BBEFA856-D173-4131-828D-18AC4CFFB3B9}"/>
    <hyperlink ref="A53" r:id="rId7" xr:uid="{3639C984-D15A-40F6-808E-85CD1F7A57FC}"/>
    <hyperlink ref="A62" r:id="rId8" xr:uid="{6DEDFF94-626C-4FAC-8A53-8D06B5DC4A1D}"/>
    <hyperlink ref="A7" r:id="rId9" xr:uid="{F26CF1CA-BC6E-4CAB-A5F8-1295D2E02ECD}"/>
    <hyperlink ref="A26" r:id="rId10" xr:uid="{0379F169-78C4-4AB9-98FB-048178F0967B}"/>
    <hyperlink ref="A27" r:id="rId11" xr:uid="{23E1CD65-E791-4A6D-8293-84D874585777}"/>
    <hyperlink ref="A48" r:id="rId12" xr:uid="{435BF4D4-98F9-4C65-A82A-EAE7390315BA}"/>
    <hyperlink ref="A28" r:id="rId13" xr:uid="{E57BC8C6-3DDD-4025-89C9-17AD7CCCE7D3}"/>
    <hyperlink ref="A29" r:id="rId14" xr:uid="{11872A35-2F91-4101-9F10-DDB84E47E278}"/>
    <hyperlink ref="A54" r:id="rId15" xr:uid="{2612E9F5-9614-401F-9F21-92ACAF251BEA}"/>
    <hyperlink ref="A63" r:id="rId16" xr:uid="{53A2D5B8-2A1E-4CE8-96DC-83781F83913A}"/>
    <hyperlink ref="A9" r:id="rId17" xr:uid="{C48910FC-E132-4BE4-A600-CFBB06A62B93}"/>
    <hyperlink ref="A10" r:id="rId18" xr:uid="{C47845E6-31CC-4EA4-977B-ABFE62D3B4B2}"/>
    <hyperlink ref="A64" r:id="rId19" xr:uid="{E6EEC66A-8AC5-4292-BC2E-313C444A3B67}"/>
    <hyperlink ref="A12" r:id="rId20" xr:uid="{ABBBCE34-E4FD-46B3-ACA2-2803D43390CD}"/>
    <hyperlink ref="A55" r:id="rId21" xr:uid="{4BE73857-85B2-47F5-AB9E-F007FFC61A9F}"/>
    <hyperlink ref="A45" r:id="rId22" xr:uid="{27C28241-2C4C-45DF-BDDA-ADE97C0A06FE}"/>
    <hyperlink ref="A39" r:id="rId23" xr:uid="{AB4DBC2E-2406-4508-83C2-CDE6D31E3154}"/>
    <hyperlink ref="A13" r:id="rId24" xr:uid="{029F3FCE-8E55-40F7-AC6C-27FAD90BA356}"/>
    <hyperlink ref="A20" r:id="rId25" xr:uid="{E693DC53-3736-42A8-928F-31163FE03D65}"/>
    <hyperlink ref="A46" r:id="rId26" xr:uid="{7416397E-BE69-4E90-A8A9-4F9F9418B25E}"/>
    <hyperlink ref="A14" r:id="rId27" xr:uid="{0803CBC5-9DE6-4E8A-9B9C-1756BE8A0BF3}"/>
    <hyperlink ref="A50" r:id="rId28" xr:uid="{E9BCD4D2-7862-4907-982C-BF20CF281D4F}"/>
    <hyperlink ref="A56" r:id="rId29" xr:uid="{0931B4D2-0EDB-48C9-9C77-69FDE1F39C48}"/>
    <hyperlink ref="A57" r:id="rId30" xr:uid="{F4EBD0B4-6686-4C68-82CA-C347FE1CC1A2}"/>
    <hyperlink ref="A21" r:id="rId31" xr:uid="{FFC17D1C-F3C3-416C-89BB-D47F0743789F}"/>
    <hyperlink ref="A30" r:id="rId32" xr:uid="{E26DA92E-581E-4570-85E8-96BEDFEC651E}"/>
    <hyperlink ref="A22" r:id="rId33" xr:uid="{CE5C0D67-0A0F-4641-BF6C-7CE39D9C7089}"/>
    <hyperlink ref="A23" r:id="rId34" xr:uid="{8B67CD91-3937-403A-BF85-F53F594985C5}"/>
    <hyperlink ref="A15" r:id="rId35" xr:uid="{2328567A-1C08-453A-9F6B-60EF7E827BDD}"/>
    <hyperlink ref="A40" r:id="rId36" xr:uid="{547C1346-FAD6-43F5-BAA2-285A92CBEAFF}"/>
    <hyperlink ref="A16" r:id="rId37" xr:uid="{98B33952-1F29-46E4-9005-DE257E182AC5}"/>
    <hyperlink ref="A31" r:id="rId38" xr:uid="{F5E9A247-EA12-4582-95B4-FBB1D288CE56}"/>
    <hyperlink ref="A32" r:id="rId39" xr:uid="{95011015-EF37-4E79-8CD2-E6566CF99B23}"/>
    <hyperlink ref="A41" r:id="rId40" xr:uid="{D2BE4EA6-E55E-4855-A8E1-845FA5F5B46B}"/>
    <hyperlink ref="A58" r:id="rId41" xr:uid="{86D997F7-7A69-429F-836F-507FBBFF79C2}"/>
    <hyperlink ref="A17" r:id="rId42" xr:uid="{3E9C0E93-1F64-4013-95E3-8BA359B8CE21}"/>
    <hyperlink ref="A59" r:id="rId43" xr:uid="{1382AED2-3D03-4D6B-B7CE-6A24F8983D01}"/>
    <hyperlink ref="A66" r:id="rId44" xr:uid="{0887643E-6C78-4B12-B0F4-907096511454}"/>
    <hyperlink ref="A18" r:id="rId45" xr:uid="{1A277495-D8D6-4552-89BB-DF63A44DABAA}"/>
    <hyperlink ref="A42" r:id="rId46" xr:uid="{E5D05FF1-49EC-46F6-8CD0-8578F7E80631}"/>
    <hyperlink ref="A43" r:id="rId47" xr:uid="{665E01E3-BE2F-4FFD-861E-A146D99C23D7}"/>
    <hyperlink ref="A67" r:id="rId48" xr:uid="{370B60A9-820D-4E46-B22B-AC48426889C4}"/>
    <hyperlink ref="A51" r:id="rId49" xr:uid="{FAD540E9-8D9D-45EE-99D3-BA1700EB5936}"/>
    <hyperlink ref="A68" r:id="rId50" xr:uid="{8B7720DB-E6D3-4503-9857-242BC4D86F8D}"/>
    <hyperlink ref="A33" r:id="rId51" xr:uid="{EF4DF7B8-7A48-4D99-8B1D-6AE6240236AA}"/>
    <hyperlink ref="A69" r:id="rId52" xr:uid="{83838D2F-BD73-4B50-801F-8120707FF792}"/>
    <hyperlink ref="A44" r:id="rId53" xr:uid="{961F9D12-8D2E-4BCE-A1B3-41447125640A}"/>
    <hyperlink ref="A19" r:id="rId54" xr:uid="{A8F3B99A-967D-463F-9FA6-EF36CB63315C}"/>
    <hyperlink ref="A24" r:id="rId55" xr:uid="{C3A22458-A1A3-44A3-9D51-F01A6D6A0724}"/>
    <hyperlink ref="A70" r:id="rId56" xr:uid="{832888E5-D1E3-4784-9439-01F5271D19B2}"/>
    <hyperlink ref="A34" r:id="rId57" xr:uid="{2D427545-750C-45DF-91C1-EAD243B23D06}"/>
    <hyperlink ref="A60" r:id="rId58" xr:uid="{80072812-8F63-48DD-95D4-E4AA41121418}"/>
    <hyperlink ref="A49" r:id="rId59" xr:uid="{3BA1C379-1AFC-4350-83AE-82B659D40B30}"/>
    <hyperlink ref="A65" r:id="rId60" xr:uid="{5B604016-99E2-45E3-8631-26E0A1453906}"/>
    <hyperlink ref="A8" r:id="rId61" xr:uid="{94184C23-8959-4895-A2B1-20396CDFAC36}"/>
    <hyperlink ref="A6" r:id="rId62" xr:uid="{C8A085CC-3A20-4CE1-97F2-35C3456AD3A0}"/>
    <hyperlink ref="A11" r:id="rId63" xr:uid="{450E182A-873C-4F6B-A5D6-8D6C53BD9E5E}"/>
    <hyperlink ref="A35" r:id="rId64" xr:uid="{8C31529B-5CB0-43EB-A44E-B2E9A3C18EE6}"/>
    <hyperlink ref="A36" r:id="rId65" xr:uid="{6F536FFF-7746-45E8-A107-6CD2F94B4B9C}"/>
    <hyperlink ref="A37" r:id="rId66" xr:uid="{FBA5E5AB-FCB7-49BB-8161-C3CA81B490EB}"/>
    <hyperlink ref="A38" r:id="rId67" xr:uid="{FE40829A-3854-4C9D-99DC-2B569F30D8F5}"/>
    <hyperlink ref="A71" r:id="rId68" xr:uid="{799E9706-D0AD-4D44-A553-A7E1FF2E66D1}"/>
  </hyperlinks>
  <pageMargins left="0.7" right="0.7" top="0.75" bottom="0.75" header="0.3" footer="0.3"/>
  <pageSetup orientation="portrait" r:id="rId69"/>
  <customProperties>
    <customPr name="_pios_id" r:id="rId70"/>
  </customProperties>
  <drawing r:id="rId7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EDA4F-6FDF-46BE-8800-993E5C1EED6B}">
  <dimension ref="A1:I23"/>
  <sheetViews>
    <sheetView workbookViewId="0"/>
  </sheetViews>
  <sheetFormatPr defaultRowHeight="15" x14ac:dyDescent="0.25"/>
  <cols>
    <col min="1" max="1" width="38" customWidth="1"/>
    <col min="3" max="3" width="9.140625" style="6"/>
  </cols>
  <sheetData>
    <row r="1" spans="1:9" x14ac:dyDescent="0.25">
      <c r="A1" s="125" t="s">
        <v>340</v>
      </c>
    </row>
    <row r="2" spans="1:9" x14ac:dyDescent="0.25">
      <c r="A2" s="125" t="s">
        <v>333</v>
      </c>
    </row>
    <row r="3" spans="1:9" x14ac:dyDescent="0.25">
      <c r="A3" s="64"/>
      <c r="B3" s="64"/>
      <c r="C3" s="70" t="s">
        <v>253</v>
      </c>
      <c r="D3" s="64" t="s">
        <v>137</v>
      </c>
      <c r="E3" s="64"/>
      <c r="F3" s="64"/>
      <c r="G3" s="64"/>
      <c r="H3" s="64"/>
      <c r="I3" s="64"/>
    </row>
    <row r="4" spans="1:9" x14ac:dyDescent="0.25">
      <c r="A4" s="64" t="s">
        <v>254</v>
      </c>
      <c r="B4" s="65">
        <v>150</v>
      </c>
      <c r="C4" s="70">
        <v>2</v>
      </c>
      <c r="D4" s="65">
        <f>B4*C4</f>
        <v>300</v>
      </c>
      <c r="E4" s="64"/>
      <c r="F4" s="64"/>
      <c r="G4" s="64"/>
      <c r="H4" s="64"/>
      <c r="I4" s="64"/>
    </row>
    <row r="5" spans="1:9" x14ac:dyDescent="0.25">
      <c r="A5" s="64" t="s">
        <v>255</v>
      </c>
      <c r="B5" s="65">
        <v>75</v>
      </c>
      <c r="C5" s="70">
        <v>2</v>
      </c>
      <c r="D5" s="65">
        <f>B5*C5</f>
        <v>150</v>
      </c>
      <c r="E5" s="64"/>
      <c r="F5" s="64"/>
      <c r="G5" s="64"/>
      <c r="H5" s="64"/>
      <c r="I5" s="64"/>
    </row>
    <row r="6" spans="1:9" x14ac:dyDescent="0.25">
      <c r="A6" s="64" t="s">
        <v>256</v>
      </c>
      <c r="B6" s="65">
        <v>300</v>
      </c>
      <c r="C6" s="70"/>
      <c r="D6" s="67">
        <f>B6</f>
        <v>300</v>
      </c>
      <c r="E6" s="64"/>
      <c r="F6" s="64"/>
      <c r="G6" s="64"/>
      <c r="H6" s="64"/>
      <c r="I6" s="64"/>
    </row>
    <row r="7" spans="1:9" x14ac:dyDescent="0.25">
      <c r="A7" s="64"/>
      <c r="B7" s="64"/>
      <c r="C7" s="70"/>
      <c r="D7" s="65">
        <f>SUM(D4:D6)</f>
        <v>750</v>
      </c>
      <c r="E7" s="64" t="s">
        <v>257</v>
      </c>
      <c r="F7" s="64"/>
      <c r="G7" s="64"/>
      <c r="H7" s="64"/>
      <c r="I7" s="64"/>
    </row>
    <row r="8" spans="1:9" x14ac:dyDescent="0.25">
      <c r="A8" s="64"/>
      <c r="B8" s="64"/>
      <c r="C8" s="70"/>
      <c r="D8" s="64"/>
      <c r="E8" s="64"/>
      <c r="F8" s="64"/>
      <c r="G8" s="64"/>
      <c r="H8" s="64"/>
      <c r="I8" s="64"/>
    </row>
    <row r="9" spans="1:9" x14ac:dyDescent="0.25">
      <c r="A9" s="64" t="s">
        <v>258</v>
      </c>
      <c r="B9" s="64">
        <v>6</v>
      </c>
      <c r="C9" s="70"/>
      <c r="D9" s="64"/>
      <c r="E9" s="64"/>
      <c r="F9" s="64"/>
      <c r="G9" s="64"/>
      <c r="H9" s="64"/>
      <c r="I9" s="64"/>
    </row>
    <row r="10" spans="1:9" x14ac:dyDescent="0.25">
      <c r="A10" s="64" t="s">
        <v>259</v>
      </c>
      <c r="B10" s="64">
        <v>6</v>
      </c>
      <c r="C10" s="70"/>
      <c r="D10" s="64"/>
      <c r="E10" s="64"/>
      <c r="F10" s="64"/>
      <c r="G10" s="64"/>
      <c r="H10" s="64"/>
      <c r="I10" s="64"/>
    </row>
    <row r="11" spans="1:9" x14ac:dyDescent="0.25">
      <c r="A11" s="64" t="s">
        <v>260</v>
      </c>
      <c r="B11" s="64">
        <v>2</v>
      </c>
      <c r="C11" s="70"/>
      <c r="D11" s="64"/>
      <c r="E11" s="64"/>
      <c r="F11" s="64"/>
      <c r="G11" s="64"/>
      <c r="H11" s="64"/>
      <c r="I11" s="64"/>
    </row>
    <row r="12" spans="1:9" x14ac:dyDescent="0.25">
      <c r="A12" s="64" t="s">
        <v>261</v>
      </c>
      <c r="B12" s="64">
        <v>5</v>
      </c>
      <c r="C12" s="70"/>
      <c r="D12" s="64"/>
      <c r="E12" s="64"/>
      <c r="F12" s="64"/>
      <c r="G12" s="64"/>
      <c r="H12" s="64"/>
      <c r="I12" s="64"/>
    </row>
    <row r="13" spans="1:9" x14ac:dyDescent="0.25">
      <c r="A13" s="64" t="s">
        <v>262</v>
      </c>
      <c r="B13" s="66">
        <v>1</v>
      </c>
      <c r="C13" s="70"/>
      <c r="D13" s="64"/>
      <c r="E13" s="64"/>
      <c r="F13" s="64"/>
      <c r="G13" s="64"/>
      <c r="H13" s="64"/>
      <c r="I13" s="64"/>
    </row>
    <row r="14" spans="1:9" x14ac:dyDescent="0.25">
      <c r="A14" s="64"/>
      <c r="B14" s="64">
        <f>SUM(B9:B13)</f>
        <v>20</v>
      </c>
      <c r="C14" s="75" t="s">
        <v>263</v>
      </c>
      <c r="D14" s="64"/>
      <c r="E14" s="64"/>
      <c r="F14" s="64"/>
      <c r="G14" s="64"/>
      <c r="H14" s="64"/>
      <c r="I14" s="64"/>
    </row>
    <row r="15" spans="1:9" x14ac:dyDescent="0.25">
      <c r="A15" s="64"/>
      <c r="B15" s="64"/>
      <c r="C15" s="70"/>
      <c r="D15" s="64"/>
      <c r="E15" s="64"/>
      <c r="F15" s="64"/>
      <c r="G15" s="64"/>
      <c r="H15" s="64"/>
      <c r="I15" s="64"/>
    </row>
    <row r="16" spans="1:9" x14ac:dyDescent="0.25">
      <c r="A16" s="64" t="s">
        <v>264</v>
      </c>
      <c r="B16" s="64"/>
      <c r="C16" s="70"/>
      <c r="D16" s="65">
        <f>D7*B14</f>
        <v>15000</v>
      </c>
      <c r="E16" s="64"/>
      <c r="F16" s="64"/>
      <c r="G16" s="64"/>
      <c r="H16" s="64"/>
      <c r="I16" s="64"/>
    </row>
    <row r="17" spans="1:9" x14ac:dyDescent="0.25">
      <c r="A17" s="64" t="s">
        <v>265</v>
      </c>
      <c r="B17" s="65">
        <v>300</v>
      </c>
      <c r="C17" s="70">
        <v>2</v>
      </c>
      <c r="D17" s="65">
        <f>B17*C17</f>
        <v>600</v>
      </c>
      <c r="E17" s="64"/>
      <c r="F17" s="64"/>
      <c r="G17" s="64"/>
      <c r="H17" s="64"/>
      <c r="I17" s="64"/>
    </row>
    <row r="18" spans="1:9" x14ac:dyDescent="0.25">
      <c r="A18" s="64" t="s">
        <v>266</v>
      </c>
      <c r="B18" s="65">
        <v>1000</v>
      </c>
      <c r="C18" s="70">
        <v>2</v>
      </c>
      <c r="D18" s="65">
        <f>B18*C18</f>
        <v>2000</v>
      </c>
      <c r="E18" s="64" t="s">
        <v>267</v>
      </c>
      <c r="F18" s="64"/>
      <c r="G18" s="64"/>
      <c r="H18" s="64"/>
      <c r="I18" s="64"/>
    </row>
    <row r="19" spans="1:9" x14ac:dyDescent="0.25">
      <c r="A19" s="64" t="s">
        <v>268</v>
      </c>
      <c r="B19" s="64"/>
      <c r="C19" s="70"/>
      <c r="D19" s="74">
        <v>600</v>
      </c>
      <c r="E19" s="64"/>
      <c r="F19" s="64"/>
      <c r="G19" s="64"/>
      <c r="H19" s="64"/>
      <c r="I19" s="64"/>
    </row>
    <row r="20" spans="1:9" x14ac:dyDescent="0.25">
      <c r="A20" s="64"/>
      <c r="B20" s="64"/>
      <c r="C20" s="70"/>
      <c r="D20" s="64"/>
      <c r="E20" s="64"/>
      <c r="F20" s="64"/>
      <c r="G20" s="64"/>
      <c r="H20" s="64"/>
      <c r="I20" s="64"/>
    </row>
    <row r="21" spans="1:9" x14ac:dyDescent="0.25">
      <c r="A21" s="68" t="s">
        <v>269</v>
      </c>
      <c r="B21" s="64"/>
      <c r="C21" s="71"/>
      <c r="D21" s="69">
        <f>SUM(D16:D19)</f>
        <v>18200</v>
      </c>
      <c r="E21" s="64"/>
      <c r="F21" s="64"/>
      <c r="G21" s="64"/>
      <c r="H21" s="64"/>
      <c r="I21" s="64"/>
    </row>
    <row r="22" spans="1:9" x14ac:dyDescent="0.25">
      <c r="A22" s="64"/>
      <c r="B22" s="64"/>
      <c r="C22" s="70"/>
      <c r="D22" s="64"/>
      <c r="E22" s="64"/>
      <c r="F22" s="64"/>
      <c r="G22" s="64"/>
      <c r="H22" s="64"/>
      <c r="I22" s="64"/>
    </row>
    <row r="23" spans="1:9" x14ac:dyDescent="0.25">
      <c r="A23" s="72" t="s">
        <v>270</v>
      </c>
      <c r="B23" s="64"/>
      <c r="C23" s="70"/>
      <c r="D23" s="64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7A482-C243-45EB-9B4B-C41A7C2C1E24}">
  <dimension ref="A1:G23"/>
  <sheetViews>
    <sheetView workbookViewId="0"/>
  </sheetViews>
  <sheetFormatPr defaultRowHeight="15" x14ac:dyDescent="0.25"/>
  <cols>
    <col min="1" max="1" width="45.42578125" customWidth="1"/>
    <col min="2" max="2" width="12.42578125" style="50" customWidth="1"/>
    <col min="3" max="3" width="11" customWidth="1"/>
    <col min="4" max="4" width="13.5703125" customWidth="1"/>
    <col min="5" max="5" width="39.140625" customWidth="1"/>
  </cols>
  <sheetData>
    <row r="1" spans="1:7" x14ac:dyDescent="0.25">
      <c r="A1" s="125" t="s">
        <v>341</v>
      </c>
    </row>
    <row r="2" spans="1:7" x14ac:dyDescent="0.25">
      <c r="A2" s="125" t="s">
        <v>333</v>
      </c>
    </row>
    <row r="3" spans="1:7" x14ac:dyDescent="0.25">
      <c r="A3" t="s">
        <v>271</v>
      </c>
    </row>
    <row r="5" spans="1:7" x14ac:dyDescent="0.25">
      <c r="A5" s="12" t="s">
        <v>272</v>
      </c>
      <c r="G5" s="12" t="s">
        <v>273</v>
      </c>
    </row>
    <row r="6" spans="1:7" x14ac:dyDescent="0.25">
      <c r="A6" s="51" t="s">
        <v>274</v>
      </c>
      <c r="B6" s="54" t="s">
        <v>275</v>
      </c>
      <c r="C6" s="54" t="s">
        <v>276</v>
      </c>
      <c r="D6" s="54" t="s">
        <v>277</v>
      </c>
      <c r="E6" s="56" t="s">
        <v>278</v>
      </c>
    </row>
    <row r="7" spans="1:7" x14ac:dyDescent="0.25">
      <c r="A7" s="52" t="s">
        <v>279</v>
      </c>
      <c r="B7" s="55">
        <v>24</v>
      </c>
      <c r="C7" s="53">
        <v>1</v>
      </c>
      <c r="D7" s="55">
        <v>24</v>
      </c>
      <c r="E7" s="52" t="s">
        <v>280</v>
      </c>
    </row>
    <row r="8" spans="1:7" x14ac:dyDescent="0.25">
      <c r="A8" s="52" t="s">
        <v>281</v>
      </c>
      <c r="B8" s="55">
        <v>493</v>
      </c>
      <c r="C8" s="53">
        <v>0.6</v>
      </c>
      <c r="D8" s="55">
        <v>295.8</v>
      </c>
      <c r="E8" s="52" t="s">
        <v>282</v>
      </c>
    </row>
    <row r="9" spans="1:7" x14ac:dyDescent="0.25">
      <c r="A9" s="52" t="s">
        <v>283</v>
      </c>
      <c r="B9" s="55">
        <v>173</v>
      </c>
      <c r="C9" s="53">
        <v>1</v>
      </c>
      <c r="D9" s="55">
        <v>173</v>
      </c>
      <c r="E9" s="52" t="s">
        <v>284</v>
      </c>
    </row>
    <row r="10" spans="1:7" x14ac:dyDescent="0.25">
      <c r="A10" s="52" t="s">
        <v>285</v>
      </c>
      <c r="B10" s="55">
        <v>551</v>
      </c>
      <c r="C10" s="53">
        <v>2</v>
      </c>
      <c r="D10" s="55">
        <v>1102</v>
      </c>
      <c r="E10" s="52" t="s">
        <v>286</v>
      </c>
    </row>
    <row r="11" spans="1:7" x14ac:dyDescent="0.25">
      <c r="A11" s="52" t="s">
        <v>287</v>
      </c>
      <c r="B11" s="55">
        <v>286</v>
      </c>
      <c r="C11" s="53">
        <v>2</v>
      </c>
      <c r="D11" s="55">
        <v>572</v>
      </c>
      <c r="E11" s="52" t="s">
        <v>288</v>
      </c>
    </row>
    <row r="12" spans="1:7" x14ac:dyDescent="0.25">
      <c r="A12" s="52" t="s">
        <v>289</v>
      </c>
      <c r="B12" s="55">
        <v>1527</v>
      </c>
      <c r="C12" s="51" t="s">
        <v>274</v>
      </c>
      <c r="D12" s="55">
        <v>2166.8000000000002</v>
      </c>
      <c r="E12" s="51" t="s">
        <v>274</v>
      </c>
    </row>
    <row r="14" spans="1:7" x14ac:dyDescent="0.25">
      <c r="A14" t="s">
        <v>290</v>
      </c>
      <c r="D14" s="37">
        <f>D12*12</f>
        <v>26001.600000000002</v>
      </c>
    </row>
    <row r="15" spans="1:7" x14ac:dyDescent="0.25">
      <c r="A15" t="s">
        <v>291</v>
      </c>
      <c r="D15" s="50">
        <f>(((D14*0.05)*0.85)+((D14*0.24)*0.15))*1.075</f>
        <v>2194.2100200000004</v>
      </c>
      <c r="E15" t="s">
        <v>292</v>
      </c>
    </row>
    <row r="16" spans="1:7" x14ac:dyDescent="0.25">
      <c r="A16" t="s">
        <v>293</v>
      </c>
      <c r="D16" s="50">
        <f>D18-D15</f>
        <v>1805.7899799999996</v>
      </c>
    </row>
    <row r="18" spans="1:5" x14ac:dyDescent="0.25">
      <c r="C18" s="89" t="s">
        <v>294</v>
      </c>
      <c r="D18" s="61">
        <v>4000</v>
      </c>
    </row>
    <row r="20" spans="1:5" x14ac:dyDescent="0.25">
      <c r="A20" s="12"/>
      <c r="C20" s="89" t="s">
        <v>295</v>
      </c>
      <c r="D20" s="61">
        <v>36000</v>
      </c>
      <c r="E20" t="s">
        <v>296</v>
      </c>
    </row>
    <row r="23" spans="1:5" x14ac:dyDescent="0.25">
      <c r="C23" s="89" t="s">
        <v>297</v>
      </c>
      <c r="D23" s="61">
        <f>SUM(D18:D20)</f>
        <v>40000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138C9-DD5D-4080-8399-A765AEE7C9AB}">
  <sheetPr codeName="Sheet3"/>
  <dimension ref="A1:H2"/>
  <sheetViews>
    <sheetView workbookViewId="0"/>
  </sheetViews>
  <sheetFormatPr defaultRowHeight="15" x14ac:dyDescent="0.25"/>
  <sheetData>
    <row r="1" spans="1:8" x14ac:dyDescent="0.25">
      <c r="A1" s="125" t="s">
        <v>342</v>
      </c>
      <c r="H1">
        <f ca="1">_xlfn.SHEETS()</f>
        <v>9</v>
      </c>
    </row>
    <row r="2" spans="1:8" x14ac:dyDescent="0.25">
      <c r="A2" s="125" t="s">
        <v>333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WP</vt:lpstr>
      <vt:lpstr>Deferred Debit</vt:lpstr>
      <vt:lpstr>Support &gt;&gt;&gt;</vt:lpstr>
      <vt:lpstr>Total Rate Case Exp Estimate</vt:lpstr>
      <vt:lpstr>2021 expenses</vt:lpstr>
      <vt:lpstr>payroll</vt:lpstr>
      <vt:lpstr>Travel</vt:lpstr>
      <vt:lpstr>Other</vt:lpstr>
      <vt:lpstr>C-13 from 2017 Rate Case</vt:lpstr>
      <vt:lpstr>'2021 expenses'!DATA1</vt:lpstr>
      <vt:lpstr>'2021 expenses'!DATA2</vt:lpstr>
      <vt:lpstr>'2021 expenses'!DATA3</vt:lpstr>
      <vt:lpstr>'2021 expenses'!DATA4</vt:lpstr>
      <vt:lpstr>'2021 expenses'!DATA5</vt:lpstr>
      <vt:lpstr>'2021 expenses'!DATA6</vt:lpstr>
      <vt:lpstr>'2021 expenses'!DATA7</vt:lpstr>
      <vt:lpstr>'2021 expenses'!DATA8</vt:lpstr>
      <vt:lpstr>'2021 expenses'!TEST0</vt:lpstr>
      <vt:lpstr>'2021 expenses'!TESTHKEY</vt:lpstr>
      <vt:lpstr>'2021 expenses'!TESTKEYS</vt:lpstr>
      <vt:lpstr>'2021 expenses'!TESTVKEY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2022-06-30T02:45:05Z</dcterms:created>
  <dcterms:modified xsi:type="dcterms:W3CDTF">2022-06-30T02:45:31Z</dcterms:modified>
  <cp:category/>
  <cp:contentStatus/>
</cp:coreProperties>
</file>