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71A6EF2B-9C25-4FD3-883C-42D408CAB33C}" xr6:coauthVersionLast="46" xr6:coauthVersionMax="46" xr10:uidLastSave="{00000000-0000-0000-0000-000000000000}"/>
  <bookViews>
    <workbookView xWindow="31560" yWindow="870" windowWidth="21600" windowHeight="11385" tabRatio="842" firstSheet="1" activeTab="1" xr2:uid="{0D62771D-6B76-483B-8329-C0A0E255E3DD}"/>
  </bookViews>
  <sheets>
    <sheet name="2017 E-6 MFR" sheetId="1" state="hidden" r:id="rId1"/>
    <sheet name="WP" sheetId="21" r:id="rId2"/>
    <sheet name="Support &gt;&gt;&gt;" sheetId="22" r:id="rId3"/>
    <sheet name="SAFE 2023 (Base)" sheetId="19" r:id="rId4"/>
    <sheet name="SAFE Property Taxes - Increment" sheetId="20" r:id="rId5"/>
    <sheet name="Total SAFE" sheetId="5" r:id="rId6"/>
    <sheet name="Incremental 2023 SAFE (Clause)" sheetId="9" r:id="rId7"/>
  </sheets>
  <externalReferences>
    <externalReference r:id="rId8"/>
  </externalReferences>
  <definedNames>
    <definedName name="\A">[1]COSH3!#REF!</definedName>
    <definedName name="\D">'[1]Ideal COSH1'!#REF!</definedName>
    <definedName name="\H">[1]COSH2!#REF!</definedName>
    <definedName name="\P">[1]COSH3!#REF!</definedName>
    <definedName name="Alloc">[1]Scenarios!#REF!</definedName>
    <definedName name="Assign">[1]Scenarios!#REF!</definedName>
    <definedName name="Method">[1]Scenarios!#REF!</definedName>
    <definedName name="OMAssign">'[1]Rate Design'!$C$62</definedName>
    <definedName name="Return">[1]Scenarios!#REF!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9" l="1"/>
  <c r="G40" i="9" s="1"/>
  <c r="G34" i="9"/>
  <c r="G23" i="9" s="1"/>
  <c r="G11" i="9" s="1"/>
  <c r="G71" i="9" s="1"/>
  <c r="G58" i="9" s="1"/>
  <c r="G35" i="9"/>
  <c r="G24" i="9" s="1"/>
  <c r="G12" i="9" s="1"/>
  <c r="G72" i="9" s="1"/>
  <c r="G59" i="9" s="1"/>
  <c r="G36" i="9"/>
  <c r="G25" i="9" s="1"/>
  <c r="G13" i="9" s="1"/>
  <c r="G73" i="9" s="1"/>
  <c r="G60" i="9" s="1"/>
  <c r="G37" i="9"/>
  <c r="G26" i="9" s="1"/>
  <c r="G14" i="9" s="1"/>
  <c r="G74" i="9" s="1"/>
  <c r="G61" i="9" s="1"/>
  <c r="G38" i="9"/>
  <c r="G27" i="9" s="1"/>
  <c r="G15" i="9" s="1"/>
  <c r="G75" i="9" s="1"/>
  <c r="G62" i="9" s="1"/>
  <c r="G39" i="9"/>
  <c r="G28" i="9" s="1"/>
  <c r="G16" i="9" s="1"/>
  <c r="G76" i="9" s="1"/>
  <c r="G63" i="9" s="1"/>
  <c r="G44" i="9"/>
  <c r="G51" i="9" s="1"/>
  <c r="G45" i="9"/>
  <c r="G47" i="9"/>
  <c r="G48" i="9"/>
  <c r="G49" i="9"/>
  <c r="N27" i="20"/>
  <c r="G22" i="9" l="1"/>
  <c r="N25" i="20"/>
  <c r="O89" i="5"/>
  <c r="N89" i="5"/>
  <c r="M89" i="5"/>
  <c r="L89" i="5"/>
  <c r="K89" i="5"/>
  <c r="J89" i="5"/>
  <c r="I89" i="5"/>
  <c r="H89" i="5"/>
  <c r="G89" i="5"/>
  <c r="F89" i="5"/>
  <c r="E89" i="5"/>
  <c r="D89" i="5"/>
  <c r="M18" i="20"/>
  <c r="M20" i="20" s="1"/>
  <c r="L18" i="20"/>
  <c r="L20" i="20" s="1"/>
  <c r="K18" i="20"/>
  <c r="K20" i="20" s="1"/>
  <c r="J18" i="20"/>
  <c r="J20" i="20" s="1"/>
  <c r="I18" i="20"/>
  <c r="I20" i="20" s="1"/>
  <c r="H18" i="20"/>
  <c r="H20" i="20" s="1"/>
  <c r="G18" i="20"/>
  <c r="G20" i="20" s="1"/>
  <c r="F18" i="20"/>
  <c r="F20" i="20" s="1"/>
  <c r="E18" i="20"/>
  <c r="E20" i="20" s="1"/>
  <c r="D18" i="20"/>
  <c r="D20" i="20" s="1"/>
  <c r="C18" i="20"/>
  <c r="C20" i="20" s="1"/>
  <c r="B18" i="20"/>
  <c r="B20" i="20" s="1"/>
  <c r="N20" i="20" s="1"/>
  <c r="N8" i="20"/>
  <c r="M6" i="20"/>
  <c r="L6" i="20"/>
  <c r="K6" i="20"/>
  <c r="J6" i="20"/>
  <c r="I6" i="20"/>
  <c r="H6" i="20"/>
  <c r="G6" i="20"/>
  <c r="F6" i="20"/>
  <c r="E6" i="20"/>
  <c r="D6" i="20"/>
  <c r="C6" i="20"/>
  <c r="B6" i="20"/>
  <c r="B8" i="20"/>
  <c r="F8" i="20"/>
  <c r="M8" i="20"/>
  <c r="L8" i="20"/>
  <c r="K8" i="20"/>
  <c r="J8" i="20"/>
  <c r="I8" i="20"/>
  <c r="H8" i="20"/>
  <c r="G8" i="20"/>
  <c r="E8" i="20"/>
  <c r="D8" i="20"/>
  <c r="C8" i="20"/>
  <c r="G10" i="9" l="1"/>
  <c r="G29" i="9"/>
  <c r="D84" i="5"/>
  <c r="E84" i="5"/>
  <c r="F84" i="5"/>
  <c r="G84" i="5"/>
  <c r="H84" i="5"/>
  <c r="I84" i="5"/>
  <c r="J84" i="5"/>
  <c r="K84" i="5"/>
  <c r="L84" i="5"/>
  <c r="M84" i="5"/>
  <c r="N84" i="5"/>
  <c r="O84" i="5"/>
  <c r="C84" i="5"/>
  <c r="P75" i="9"/>
  <c r="C80" i="19"/>
  <c r="C79" i="19"/>
  <c r="C78" i="19"/>
  <c r="C77" i="19"/>
  <c r="C76" i="19"/>
  <c r="C75" i="19"/>
  <c r="C77" i="9"/>
  <c r="C64" i="9"/>
  <c r="O39" i="9"/>
  <c r="O28" i="9" s="1"/>
  <c r="N39" i="9"/>
  <c r="M39" i="9"/>
  <c r="L39" i="9"/>
  <c r="K39" i="9"/>
  <c r="J39" i="9"/>
  <c r="I39" i="9"/>
  <c r="H39" i="9"/>
  <c r="F39" i="9"/>
  <c r="E39" i="9"/>
  <c r="D39" i="9"/>
  <c r="O38" i="9"/>
  <c r="N38" i="9"/>
  <c r="M38" i="9"/>
  <c r="L38" i="9"/>
  <c r="K38" i="9"/>
  <c r="J38" i="9"/>
  <c r="I38" i="9"/>
  <c r="H38" i="9"/>
  <c r="F38" i="9"/>
  <c r="E38" i="9"/>
  <c r="D38" i="9"/>
  <c r="D27" i="9" s="1"/>
  <c r="D15" i="9" s="1"/>
  <c r="D75" i="9" s="1"/>
  <c r="D62" i="9" s="1"/>
  <c r="O37" i="9"/>
  <c r="N37" i="9"/>
  <c r="M37" i="9"/>
  <c r="L37" i="9"/>
  <c r="K37" i="9"/>
  <c r="J37" i="9"/>
  <c r="I37" i="9"/>
  <c r="H37" i="9"/>
  <c r="F37" i="9"/>
  <c r="E37" i="9"/>
  <c r="D37" i="9"/>
  <c r="D26" i="9" s="1"/>
  <c r="D14" i="9" s="1"/>
  <c r="D74" i="9" s="1"/>
  <c r="D61" i="9" s="1"/>
  <c r="O36" i="9"/>
  <c r="N36" i="9"/>
  <c r="M36" i="9"/>
  <c r="L36" i="9"/>
  <c r="K36" i="9"/>
  <c r="J36" i="9"/>
  <c r="I36" i="9"/>
  <c r="H36" i="9"/>
  <c r="F36" i="9"/>
  <c r="E36" i="9"/>
  <c r="D36" i="9"/>
  <c r="D25" i="9" s="1"/>
  <c r="D13" i="9" s="1"/>
  <c r="D73" i="9" s="1"/>
  <c r="D60" i="9" s="1"/>
  <c r="O35" i="9"/>
  <c r="O24" i="9" s="1"/>
  <c r="N35" i="9"/>
  <c r="N24" i="9" s="1"/>
  <c r="M35" i="9"/>
  <c r="L35" i="9"/>
  <c r="L24" i="9" s="1"/>
  <c r="K35" i="9"/>
  <c r="K24" i="9" s="1"/>
  <c r="J35" i="9"/>
  <c r="J24" i="9" s="1"/>
  <c r="I35" i="9"/>
  <c r="I24" i="9" s="1"/>
  <c r="H35" i="9"/>
  <c r="H24" i="9" s="1"/>
  <c r="F35" i="9"/>
  <c r="F24" i="9" s="1"/>
  <c r="E35" i="9"/>
  <c r="D35" i="9"/>
  <c r="D24" i="9" s="1"/>
  <c r="D12" i="9" s="1"/>
  <c r="O34" i="9"/>
  <c r="N34" i="9"/>
  <c r="M34" i="9"/>
  <c r="L34" i="9"/>
  <c r="K34" i="9"/>
  <c r="J34" i="9"/>
  <c r="I34" i="9"/>
  <c r="H34" i="9"/>
  <c r="F34" i="9"/>
  <c r="E34" i="9"/>
  <c r="D34" i="9"/>
  <c r="D23" i="9" s="1"/>
  <c r="D11" i="9" s="1"/>
  <c r="D71" i="9" s="1"/>
  <c r="D58" i="9" s="1"/>
  <c r="N28" i="9"/>
  <c r="M28" i="9"/>
  <c r="L28" i="9"/>
  <c r="K28" i="9"/>
  <c r="J28" i="9"/>
  <c r="I28" i="9"/>
  <c r="H28" i="9"/>
  <c r="F28" i="9"/>
  <c r="E28" i="9"/>
  <c r="D28" i="9"/>
  <c r="D16" i="9" s="1"/>
  <c r="M24" i="9"/>
  <c r="E24" i="9"/>
  <c r="C64" i="19"/>
  <c r="C63" i="19"/>
  <c r="C62" i="19"/>
  <c r="C61" i="19"/>
  <c r="C60" i="19"/>
  <c r="C51" i="19"/>
  <c r="C50" i="19"/>
  <c r="C49" i="19"/>
  <c r="D26" i="19" s="1"/>
  <c r="C48" i="19"/>
  <c r="C47" i="19"/>
  <c r="C46" i="19"/>
  <c r="C40" i="19"/>
  <c r="C39" i="19"/>
  <c r="C38" i="19"/>
  <c r="C37" i="19"/>
  <c r="C36" i="19"/>
  <c r="C35" i="19"/>
  <c r="D28" i="19"/>
  <c r="D51" i="19" s="1"/>
  <c r="D27" i="19"/>
  <c r="C16" i="19"/>
  <c r="C15" i="19"/>
  <c r="C14" i="19"/>
  <c r="C13" i="19"/>
  <c r="C12" i="19"/>
  <c r="C11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C29" i="19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C17" i="9"/>
  <c r="C29" i="9"/>
  <c r="C40" i="9"/>
  <c r="C51" i="9"/>
  <c r="E18" i="5"/>
  <c r="F18" i="5"/>
  <c r="I18" i="5"/>
  <c r="J18" i="5"/>
  <c r="M18" i="5"/>
  <c r="N18" i="5"/>
  <c r="D18" i="5"/>
  <c r="G18" i="5"/>
  <c r="H18" i="5"/>
  <c r="K18" i="5"/>
  <c r="L18" i="5"/>
  <c r="O18" i="5"/>
  <c r="C18" i="5"/>
  <c r="D30" i="19"/>
  <c r="E30" i="19"/>
  <c r="F30" i="19"/>
  <c r="G30" i="19"/>
  <c r="H30" i="19"/>
  <c r="I30" i="19"/>
  <c r="J30" i="19"/>
  <c r="K30" i="19"/>
  <c r="L30" i="19"/>
  <c r="M30" i="19"/>
  <c r="N30" i="19"/>
  <c r="O30" i="19"/>
  <c r="E33" i="9"/>
  <c r="F33" i="9"/>
  <c r="H33" i="9"/>
  <c r="I33" i="9"/>
  <c r="J33" i="9"/>
  <c r="K33" i="9"/>
  <c r="L33" i="9"/>
  <c r="M33" i="9"/>
  <c r="N33" i="9"/>
  <c r="O33" i="9"/>
  <c r="D33" i="9"/>
  <c r="D22" i="9" s="1"/>
  <c r="D10" i="9" s="1"/>
  <c r="C34" i="19"/>
  <c r="C74" i="19"/>
  <c r="C45" i="19"/>
  <c r="D22" i="19" s="1"/>
  <c r="C59" i="19"/>
  <c r="C10" i="19"/>
  <c r="G70" i="9" l="1"/>
  <c r="G17" i="9"/>
  <c r="E16" i="9"/>
  <c r="E12" i="9"/>
  <c r="E72" i="9" s="1"/>
  <c r="D74" i="19"/>
  <c r="D59" i="19" s="1"/>
  <c r="D72" i="9"/>
  <c r="D59" i="9" s="1"/>
  <c r="D76" i="9"/>
  <c r="D63" i="9" s="1"/>
  <c r="D14" i="19"/>
  <c r="D78" i="19"/>
  <c r="D63" i="19" s="1"/>
  <c r="C66" i="19"/>
  <c r="C72" i="5" s="1"/>
  <c r="D50" i="19"/>
  <c r="E27" i="19" s="1"/>
  <c r="D79" i="19"/>
  <c r="D64" i="19" s="1"/>
  <c r="F16" i="9"/>
  <c r="E76" i="9"/>
  <c r="C81" i="19"/>
  <c r="C85" i="5" s="1"/>
  <c r="D80" i="19"/>
  <c r="D65" i="19" s="1"/>
  <c r="C52" i="19"/>
  <c r="C59" i="5" s="1"/>
  <c r="D23" i="19"/>
  <c r="D24" i="19"/>
  <c r="C41" i="19"/>
  <c r="C46" i="5" s="1"/>
  <c r="E28" i="19"/>
  <c r="D25" i="19"/>
  <c r="D77" i="19" s="1"/>
  <c r="D62" i="19" s="1"/>
  <c r="D49" i="19"/>
  <c r="D15" i="19"/>
  <c r="D16" i="19"/>
  <c r="D10" i="19"/>
  <c r="C33" i="5"/>
  <c r="M40" i="9"/>
  <c r="M46" i="5" s="1"/>
  <c r="E40" i="9"/>
  <c r="E46" i="5" s="1"/>
  <c r="N40" i="9"/>
  <c r="N46" i="5" s="1"/>
  <c r="J40" i="9"/>
  <c r="J46" i="5" s="1"/>
  <c r="F40" i="9"/>
  <c r="F46" i="5" s="1"/>
  <c r="L40" i="9"/>
  <c r="L46" i="5" s="1"/>
  <c r="H40" i="9"/>
  <c r="H46" i="5" s="1"/>
  <c r="O40" i="9"/>
  <c r="O46" i="5" s="1"/>
  <c r="K40" i="9"/>
  <c r="K46" i="5" s="1"/>
  <c r="G46" i="5"/>
  <c r="I40" i="9"/>
  <c r="I46" i="5" s="1"/>
  <c r="D29" i="9"/>
  <c r="D45" i="19"/>
  <c r="D44" i="9" s="1"/>
  <c r="C17" i="19"/>
  <c r="C19" i="5" s="1"/>
  <c r="D17" i="9"/>
  <c r="D40" i="9"/>
  <c r="D46" i="5" s="1"/>
  <c r="G77" i="9" l="1"/>
  <c r="G57" i="9"/>
  <c r="G64" i="9" s="1"/>
  <c r="G81" i="9" s="1"/>
  <c r="D13" i="19"/>
  <c r="E59" i="9"/>
  <c r="F12" i="9"/>
  <c r="E63" i="9"/>
  <c r="D48" i="19"/>
  <c r="E50" i="19"/>
  <c r="F27" i="19" s="1"/>
  <c r="E79" i="19"/>
  <c r="E64" i="19" s="1"/>
  <c r="D12" i="19"/>
  <c r="D76" i="19"/>
  <c r="D61" i="19" s="1"/>
  <c r="D46" i="19"/>
  <c r="D75" i="19"/>
  <c r="F76" i="9"/>
  <c r="F63" i="9" s="1"/>
  <c r="E51" i="19"/>
  <c r="F28" i="19" s="1"/>
  <c r="E80" i="19"/>
  <c r="E65" i="19" s="1"/>
  <c r="D29" i="19"/>
  <c r="D47" i="19"/>
  <c r="E24" i="19" s="1"/>
  <c r="E16" i="19"/>
  <c r="D11" i="19"/>
  <c r="E15" i="19"/>
  <c r="D48" i="9"/>
  <c r="E26" i="9" s="1"/>
  <c r="E14" i="9" s="1"/>
  <c r="E26" i="19"/>
  <c r="D47" i="9"/>
  <c r="E25" i="9" s="1"/>
  <c r="E13" i="9" s="1"/>
  <c r="E25" i="19"/>
  <c r="D49" i="9"/>
  <c r="E27" i="9" s="1"/>
  <c r="E15" i="9" s="1"/>
  <c r="E22" i="19"/>
  <c r="D70" i="9"/>
  <c r="M285" i="1"/>
  <c r="J285" i="1"/>
  <c r="M284" i="1"/>
  <c r="J284" i="1"/>
  <c r="M283" i="1"/>
  <c r="J283" i="1"/>
  <c r="M282" i="1"/>
  <c r="J282" i="1"/>
  <c r="K280" i="1"/>
  <c r="H280" i="1"/>
  <c r="G280" i="1"/>
  <c r="F280" i="1"/>
  <c r="E280" i="1"/>
  <c r="D280" i="1"/>
  <c r="D286" i="1" s="1"/>
  <c r="A280" i="1"/>
  <c r="A282" i="1" s="1"/>
  <c r="A284" i="1" s="1"/>
  <c r="A285" i="1" s="1"/>
  <c r="A286" i="1" s="1"/>
  <c r="M279" i="1"/>
  <c r="L279" i="1"/>
  <c r="L280" i="1" s="1"/>
  <c r="J279" i="1"/>
  <c r="I279" i="1"/>
  <c r="I280" i="1" s="1"/>
  <c r="A279" i="1"/>
  <c r="M278" i="1"/>
  <c r="J278" i="1"/>
  <c r="A278" i="1"/>
  <c r="M277" i="1"/>
  <c r="J277" i="1"/>
  <c r="A277" i="1"/>
  <c r="M276" i="1"/>
  <c r="J276" i="1"/>
  <c r="A276" i="1"/>
  <c r="M275" i="1"/>
  <c r="J275" i="1"/>
  <c r="G274" i="1"/>
  <c r="F274" i="1"/>
  <c r="E274" i="1"/>
  <c r="D274" i="1"/>
  <c r="K273" i="1"/>
  <c r="H273" i="1"/>
  <c r="L272" i="1"/>
  <c r="D272" i="1"/>
  <c r="C272" i="1"/>
  <c r="L271" i="1"/>
  <c r="C271" i="1"/>
  <c r="L270" i="1"/>
  <c r="C270" i="1"/>
  <c r="L269" i="1"/>
  <c r="L260" i="1"/>
  <c r="K260" i="1"/>
  <c r="I260" i="1"/>
  <c r="H260" i="1"/>
  <c r="H261" i="1" s="1"/>
  <c r="H286" i="1" s="1"/>
  <c r="G260" i="1"/>
  <c r="G261" i="1" s="1"/>
  <c r="G286" i="1" s="1"/>
  <c r="F260" i="1"/>
  <c r="F261" i="1" s="1"/>
  <c r="F286" i="1" s="1"/>
  <c r="E260" i="1"/>
  <c r="E261" i="1" s="1"/>
  <c r="E286" i="1" s="1"/>
  <c r="D260" i="1"/>
  <c r="D261" i="1" s="1"/>
  <c r="M259" i="1"/>
  <c r="J259" i="1"/>
  <c r="M258" i="1"/>
  <c r="J258" i="1"/>
  <c r="M257" i="1"/>
  <c r="J257" i="1"/>
  <c r="M256" i="1"/>
  <c r="J256" i="1"/>
  <c r="M255" i="1"/>
  <c r="J255" i="1"/>
  <c r="M254" i="1"/>
  <c r="J254" i="1"/>
  <c r="M253" i="1"/>
  <c r="J253" i="1"/>
  <c r="M252" i="1"/>
  <c r="J252" i="1"/>
  <c r="M251" i="1"/>
  <c r="J251" i="1"/>
  <c r="M250" i="1"/>
  <c r="J250" i="1"/>
  <c r="M249" i="1"/>
  <c r="J249" i="1"/>
  <c r="M248" i="1"/>
  <c r="J248" i="1"/>
  <c r="M247" i="1"/>
  <c r="J247" i="1"/>
  <c r="M246" i="1"/>
  <c r="M260" i="1" s="1"/>
  <c r="J246" i="1"/>
  <c r="J260" i="1" s="1"/>
  <c r="M245" i="1"/>
  <c r="L245" i="1"/>
  <c r="K245" i="1"/>
  <c r="K261" i="1" s="1"/>
  <c r="K286" i="1" s="1"/>
  <c r="I245" i="1"/>
  <c r="H245" i="1"/>
  <c r="G245" i="1"/>
  <c r="F245" i="1"/>
  <c r="E245" i="1"/>
  <c r="D245" i="1"/>
  <c r="M244" i="1"/>
  <c r="J244" i="1"/>
  <c r="M243" i="1"/>
  <c r="J243" i="1"/>
  <c r="A243" i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M242" i="1"/>
  <c r="J242" i="1"/>
  <c r="A242" i="1"/>
  <c r="M241" i="1"/>
  <c r="J241" i="1"/>
  <c r="A241" i="1"/>
  <c r="M240" i="1"/>
  <c r="J240" i="1"/>
  <c r="M239" i="1"/>
  <c r="J239" i="1"/>
  <c r="A239" i="1"/>
  <c r="M238" i="1"/>
  <c r="J238" i="1"/>
  <c r="A238" i="1"/>
  <c r="M237" i="1"/>
  <c r="J237" i="1"/>
  <c r="J245" i="1" s="1"/>
  <c r="G236" i="1"/>
  <c r="F236" i="1"/>
  <c r="E236" i="1"/>
  <c r="D236" i="1"/>
  <c r="K235" i="1"/>
  <c r="H235" i="1"/>
  <c r="L234" i="1"/>
  <c r="D234" i="1"/>
  <c r="C234" i="1"/>
  <c r="L233" i="1"/>
  <c r="C233" i="1"/>
  <c r="L232" i="1"/>
  <c r="C232" i="1"/>
  <c r="L231" i="1"/>
  <c r="L219" i="1"/>
  <c r="K219" i="1"/>
  <c r="I219" i="1"/>
  <c r="H219" i="1"/>
  <c r="G219" i="1"/>
  <c r="F219" i="1"/>
  <c r="E219" i="1"/>
  <c r="D219" i="1"/>
  <c r="M218" i="1"/>
  <c r="J218" i="1"/>
  <c r="M217" i="1"/>
  <c r="J217" i="1"/>
  <c r="M216" i="1"/>
  <c r="J216" i="1"/>
  <c r="J219" i="1" s="1"/>
  <c r="M215" i="1"/>
  <c r="J215" i="1"/>
  <c r="M214" i="1"/>
  <c r="J214" i="1"/>
  <c r="M213" i="1"/>
  <c r="M219" i="1" s="1"/>
  <c r="J213" i="1"/>
  <c r="L212" i="1"/>
  <c r="K212" i="1"/>
  <c r="I212" i="1"/>
  <c r="H212" i="1"/>
  <c r="G212" i="1"/>
  <c r="F212" i="1"/>
  <c r="E212" i="1"/>
  <c r="D212" i="1"/>
  <c r="M211" i="1"/>
  <c r="J211" i="1"/>
  <c r="M210" i="1"/>
  <c r="J210" i="1"/>
  <c r="M209" i="1"/>
  <c r="J209" i="1"/>
  <c r="M208" i="1"/>
  <c r="J208" i="1"/>
  <c r="M207" i="1"/>
  <c r="J207" i="1"/>
  <c r="M206" i="1"/>
  <c r="J206" i="1"/>
  <c r="M205" i="1"/>
  <c r="J205" i="1"/>
  <c r="M204" i="1"/>
  <c r="J204" i="1"/>
  <c r="M203" i="1"/>
  <c r="J203" i="1"/>
  <c r="M202" i="1"/>
  <c r="J202" i="1"/>
  <c r="M201" i="1"/>
  <c r="J201" i="1"/>
  <c r="M200" i="1"/>
  <c r="J200" i="1"/>
  <c r="M199" i="1"/>
  <c r="J199" i="1"/>
  <c r="M198" i="1"/>
  <c r="J198" i="1"/>
  <c r="M197" i="1"/>
  <c r="J197" i="1"/>
  <c r="M196" i="1"/>
  <c r="J196" i="1"/>
  <c r="M195" i="1"/>
  <c r="J195" i="1"/>
  <c r="M194" i="1"/>
  <c r="J194" i="1"/>
  <c r="M193" i="1"/>
  <c r="J193" i="1"/>
  <c r="M192" i="1"/>
  <c r="J192" i="1"/>
  <c r="M191" i="1"/>
  <c r="J191" i="1"/>
  <c r="M190" i="1"/>
  <c r="M212" i="1" s="1"/>
  <c r="J190" i="1"/>
  <c r="J212" i="1" s="1"/>
  <c r="L188" i="1"/>
  <c r="K188" i="1"/>
  <c r="I188" i="1"/>
  <c r="H188" i="1"/>
  <c r="G188" i="1"/>
  <c r="F188" i="1"/>
  <c r="E188" i="1"/>
  <c r="D188" i="1"/>
  <c r="M187" i="1"/>
  <c r="J187" i="1"/>
  <c r="J188" i="1" s="1"/>
  <c r="M186" i="1"/>
  <c r="J186" i="1"/>
  <c r="M185" i="1"/>
  <c r="J185" i="1"/>
  <c r="M184" i="1"/>
  <c r="M188" i="1" s="1"/>
  <c r="J184" i="1"/>
  <c r="L182" i="1"/>
  <c r="K182" i="1"/>
  <c r="I182" i="1"/>
  <c r="H182" i="1"/>
  <c r="G182" i="1"/>
  <c r="F182" i="1"/>
  <c r="E182" i="1"/>
  <c r="D182" i="1"/>
  <c r="M181" i="1"/>
  <c r="J181" i="1"/>
  <c r="M180" i="1"/>
  <c r="J180" i="1"/>
  <c r="M179" i="1"/>
  <c r="J179" i="1"/>
  <c r="M178" i="1"/>
  <c r="J178" i="1"/>
  <c r="M177" i="1"/>
  <c r="J177" i="1"/>
  <c r="M176" i="1"/>
  <c r="J176" i="1"/>
  <c r="M175" i="1"/>
  <c r="J175" i="1"/>
  <c r="M174" i="1"/>
  <c r="M182" i="1" s="1"/>
  <c r="J174" i="1"/>
  <c r="J182" i="1" s="1"/>
  <c r="M173" i="1"/>
  <c r="J173" i="1"/>
  <c r="M172" i="1"/>
  <c r="J172" i="1"/>
  <c r="K170" i="1"/>
  <c r="H170" i="1"/>
  <c r="G170" i="1"/>
  <c r="F170" i="1"/>
  <c r="E170" i="1"/>
  <c r="D170" i="1"/>
  <c r="A170" i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4" i="1" s="1"/>
  <c r="A185" i="1" s="1"/>
  <c r="A186" i="1" s="1"/>
  <c r="A187" i="1" s="1"/>
  <c r="A188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M169" i="1"/>
  <c r="J169" i="1"/>
  <c r="I169" i="1"/>
  <c r="A169" i="1"/>
  <c r="M168" i="1"/>
  <c r="J168" i="1"/>
  <c r="I168" i="1"/>
  <c r="A168" i="1"/>
  <c r="M167" i="1"/>
  <c r="J167" i="1"/>
  <c r="I167" i="1"/>
  <c r="A167" i="1"/>
  <c r="M166" i="1"/>
  <c r="M170" i="1" s="1"/>
  <c r="L166" i="1"/>
  <c r="L170" i="1" s="1"/>
  <c r="J166" i="1"/>
  <c r="J170" i="1" s="1"/>
  <c r="I166" i="1"/>
  <c r="I170" i="1" s="1"/>
  <c r="H163" i="1"/>
  <c r="G163" i="1"/>
  <c r="F163" i="1"/>
  <c r="E163" i="1"/>
  <c r="D163" i="1"/>
  <c r="K162" i="1"/>
  <c r="H162" i="1"/>
  <c r="L161" i="1"/>
  <c r="D161" i="1"/>
  <c r="C161" i="1"/>
  <c r="L160" i="1"/>
  <c r="C160" i="1"/>
  <c r="L159" i="1"/>
  <c r="C159" i="1"/>
  <c r="L158" i="1"/>
  <c r="M145" i="1"/>
  <c r="J145" i="1"/>
  <c r="I143" i="1"/>
  <c r="H143" i="1"/>
  <c r="G143" i="1"/>
  <c r="F143" i="1"/>
  <c r="E143" i="1"/>
  <c r="D143" i="1"/>
  <c r="M142" i="1"/>
  <c r="J142" i="1"/>
  <c r="M141" i="1"/>
  <c r="J141" i="1"/>
  <c r="M140" i="1"/>
  <c r="J140" i="1"/>
  <c r="L139" i="1"/>
  <c r="L143" i="1" s="1"/>
  <c r="K139" i="1"/>
  <c r="K143" i="1" s="1"/>
  <c r="I139" i="1"/>
  <c r="H139" i="1"/>
  <c r="G139" i="1"/>
  <c r="F139" i="1"/>
  <c r="E139" i="1"/>
  <c r="D139" i="1"/>
  <c r="M138" i="1"/>
  <c r="J138" i="1"/>
  <c r="M137" i="1"/>
  <c r="J137" i="1"/>
  <c r="M136" i="1"/>
  <c r="J136" i="1"/>
  <c r="M135" i="1"/>
  <c r="J135" i="1"/>
  <c r="M134" i="1"/>
  <c r="J134" i="1"/>
  <c r="M133" i="1"/>
  <c r="J133" i="1"/>
  <c r="M132" i="1"/>
  <c r="J132" i="1"/>
  <c r="M131" i="1"/>
  <c r="J131" i="1"/>
  <c r="M130" i="1"/>
  <c r="J130" i="1"/>
  <c r="M129" i="1"/>
  <c r="J129" i="1"/>
  <c r="M128" i="1"/>
  <c r="J128" i="1"/>
  <c r="M127" i="1"/>
  <c r="J127" i="1"/>
  <c r="M126" i="1"/>
  <c r="J126" i="1"/>
  <c r="M125" i="1"/>
  <c r="J125" i="1"/>
  <c r="M124" i="1"/>
  <c r="J124" i="1"/>
  <c r="B124" i="1"/>
  <c r="M123" i="1"/>
  <c r="J123" i="1"/>
  <c r="M122" i="1"/>
  <c r="J122" i="1"/>
  <c r="M121" i="1"/>
  <c r="M139" i="1" s="1"/>
  <c r="M143" i="1" s="1"/>
  <c r="J121" i="1"/>
  <c r="J139" i="1" s="1"/>
  <c r="M120" i="1"/>
  <c r="J120" i="1"/>
  <c r="M119" i="1"/>
  <c r="J119" i="1"/>
  <c r="M118" i="1"/>
  <c r="J118" i="1"/>
  <c r="M117" i="1"/>
  <c r="J117" i="1"/>
  <c r="L116" i="1"/>
  <c r="K116" i="1"/>
  <c r="I116" i="1"/>
  <c r="H116" i="1"/>
  <c r="G116" i="1"/>
  <c r="F116" i="1"/>
  <c r="E116" i="1"/>
  <c r="D116" i="1"/>
  <c r="M115" i="1"/>
  <c r="J115" i="1"/>
  <c r="M114" i="1"/>
  <c r="J114" i="1"/>
  <c r="M113" i="1"/>
  <c r="J113" i="1"/>
  <c r="M112" i="1"/>
  <c r="J112" i="1"/>
  <c r="M111" i="1"/>
  <c r="J111" i="1"/>
  <c r="M110" i="1"/>
  <c r="J110" i="1"/>
  <c r="M109" i="1"/>
  <c r="J109" i="1"/>
  <c r="M108" i="1"/>
  <c r="J108" i="1"/>
  <c r="M107" i="1"/>
  <c r="J107" i="1"/>
  <c r="M106" i="1"/>
  <c r="J106" i="1"/>
  <c r="M105" i="1"/>
  <c r="J105" i="1"/>
  <c r="M104" i="1"/>
  <c r="J104" i="1"/>
  <c r="M103" i="1"/>
  <c r="J103" i="1"/>
  <c r="M102" i="1"/>
  <c r="J102" i="1"/>
  <c r="M101" i="1"/>
  <c r="J101" i="1"/>
  <c r="M100" i="1"/>
  <c r="J100" i="1"/>
  <c r="M99" i="1"/>
  <c r="J99" i="1"/>
  <c r="M98" i="1"/>
  <c r="J98" i="1"/>
  <c r="M97" i="1"/>
  <c r="J97" i="1"/>
  <c r="M96" i="1"/>
  <c r="J96" i="1"/>
  <c r="M95" i="1"/>
  <c r="J95" i="1"/>
  <c r="M94" i="1"/>
  <c r="J94" i="1"/>
  <c r="M93" i="1"/>
  <c r="J93" i="1"/>
  <c r="M92" i="1"/>
  <c r="J92" i="1"/>
  <c r="J116" i="1" s="1"/>
  <c r="M91" i="1"/>
  <c r="J91" i="1"/>
  <c r="M90" i="1"/>
  <c r="J90" i="1"/>
  <c r="M89" i="1"/>
  <c r="J89" i="1"/>
  <c r="M88" i="1"/>
  <c r="J88" i="1"/>
  <c r="M87" i="1"/>
  <c r="M116" i="1" s="1"/>
  <c r="J87" i="1"/>
  <c r="A87" i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L86" i="1"/>
  <c r="K86" i="1"/>
  <c r="I86" i="1"/>
  <c r="H86" i="1"/>
  <c r="G86" i="1"/>
  <c r="F86" i="1"/>
  <c r="E86" i="1"/>
  <c r="D86" i="1"/>
  <c r="A86" i="1"/>
  <c r="M85" i="1"/>
  <c r="J85" i="1"/>
  <c r="M84" i="1"/>
  <c r="J84" i="1"/>
  <c r="M83" i="1"/>
  <c r="M86" i="1" s="1"/>
  <c r="J83" i="1"/>
  <c r="J86" i="1" s="1"/>
  <c r="G82" i="1"/>
  <c r="F82" i="1"/>
  <c r="E82" i="1"/>
  <c r="D82" i="1"/>
  <c r="K81" i="1"/>
  <c r="H81" i="1"/>
  <c r="L80" i="1"/>
  <c r="D80" i="1"/>
  <c r="C80" i="1"/>
  <c r="L79" i="1"/>
  <c r="C79" i="1"/>
  <c r="L78" i="1"/>
  <c r="C78" i="1"/>
  <c r="L77" i="1"/>
  <c r="L72" i="1"/>
  <c r="L144" i="1" s="1"/>
  <c r="L146" i="1" s="1"/>
  <c r="K72" i="1"/>
  <c r="I72" i="1"/>
  <c r="I144" i="1" s="1"/>
  <c r="I146" i="1" s="1"/>
  <c r="H72" i="1"/>
  <c r="H144" i="1" s="1"/>
  <c r="H146" i="1" s="1"/>
  <c r="G72" i="1"/>
  <c r="G144" i="1" s="1"/>
  <c r="G146" i="1" s="1"/>
  <c r="F72" i="1"/>
  <c r="F144" i="1" s="1"/>
  <c r="F146" i="1" s="1"/>
  <c r="M71" i="1"/>
  <c r="J71" i="1"/>
  <c r="M70" i="1"/>
  <c r="J70" i="1"/>
  <c r="M69" i="1"/>
  <c r="J69" i="1"/>
  <c r="M68" i="1"/>
  <c r="J68" i="1"/>
  <c r="L66" i="1"/>
  <c r="K66" i="1"/>
  <c r="I66" i="1"/>
  <c r="H66" i="1"/>
  <c r="G66" i="1"/>
  <c r="F66" i="1"/>
  <c r="E66" i="1"/>
  <c r="D66" i="1"/>
  <c r="M65" i="1"/>
  <c r="J65" i="1"/>
  <c r="M64" i="1"/>
  <c r="J64" i="1"/>
  <c r="M63" i="1"/>
  <c r="J63" i="1"/>
  <c r="M62" i="1"/>
  <c r="J62" i="1"/>
  <c r="M61" i="1"/>
  <c r="J61" i="1"/>
  <c r="M60" i="1"/>
  <c r="J60" i="1"/>
  <c r="M59" i="1"/>
  <c r="J59" i="1"/>
  <c r="M58" i="1"/>
  <c r="J58" i="1"/>
  <c r="M57" i="1"/>
  <c r="J57" i="1"/>
  <c r="M56" i="1"/>
  <c r="J56" i="1"/>
  <c r="M55" i="1"/>
  <c r="J55" i="1"/>
  <c r="M54" i="1"/>
  <c r="J54" i="1"/>
  <c r="M53" i="1"/>
  <c r="J53" i="1"/>
  <c r="M52" i="1"/>
  <c r="J52" i="1"/>
  <c r="M51" i="1"/>
  <c r="J51" i="1"/>
  <c r="C51" i="1"/>
  <c r="C124" i="1" s="1"/>
  <c r="M50" i="1"/>
  <c r="J50" i="1"/>
  <c r="M49" i="1"/>
  <c r="J49" i="1"/>
  <c r="M48" i="1"/>
  <c r="J48" i="1"/>
  <c r="M47" i="1"/>
  <c r="J47" i="1"/>
  <c r="M46" i="1"/>
  <c r="J46" i="1"/>
  <c r="M45" i="1"/>
  <c r="J45" i="1"/>
  <c r="M44" i="1"/>
  <c r="M66" i="1" s="1"/>
  <c r="J44" i="1"/>
  <c r="J66" i="1" s="1"/>
  <c r="L43" i="1"/>
  <c r="K43" i="1"/>
  <c r="I43" i="1"/>
  <c r="H43" i="1"/>
  <c r="G43" i="1"/>
  <c r="F43" i="1"/>
  <c r="E43" i="1"/>
  <c r="D43" i="1"/>
  <c r="D72" i="1" s="1"/>
  <c r="D144" i="1" s="1"/>
  <c r="D146" i="1" s="1"/>
  <c r="M42" i="1"/>
  <c r="J42" i="1"/>
  <c r="M41" i="1"/>
  <c r="J41" i="1"/>
  <c r="M40" i="1"/>
  <c r="J40" i="1"/>
  <c r="M39" i="1"/>
  <c r="J39" i="1"/>
  <c r="M38" i="1"/>
  <c r="J38" i="1"/>
  <c r="M37" i="1"/>
  <c r="J37" i="1"/>
  <c r="M36" i="1"/>
  <c r="J36" i="1"/>
  <c r="M35" i="1"/>
  <c r="J35" i="1"/>
  <c r="M34" i="1"/>
  <c r="J34" i="1"/>
  <c r="M33" i="1"/>
  <c r="J33" i="1"/>
  <c r="M32" i="1"/>
  <c r="J32" i="1"/>
  <c r="M31" i="1"/>
  <c r="J31" i="1"/>
  <c r="M30" i="1"/>
  <c r="J30" i="1"/>
  <c r="M29" i="1"/>
  <c r="J29" i="1"/>
  <c r="M28" i="1"/>
  <c r="J28" i="1"/>
  <c r="M27" i="1"/>
  <c r="J27" i="1"/>
  <c r="M26" i="1"/>
  <c r="J26" i="1"/>
  <c r="M25" i="1"/>
  <c r="J25" i="1"/>
  <c r="M24" i="1"/>
  <c r="J24" i="1"/>
  <c r="M23" i="1"/>
  <c r="J23" i="1"/>
  <c r="M22" i="1"/>
  <c r="J22" i="1"/>
  <c r="M21" i="1"/>
  <c r="J21" i="1"/>
  <c r="M20" i="1"/>
  <c r="J20" i="1"/>
  <c r="M19" i="1"/>
  <c r="J19" i="1"/>
  <c r="M18" i="1"/>
  <c r="J18" i="1"/>
  <c r="M17" i="1"/>
  <c r="J17" i="1"/>
  <c r="M16" i="1"/>
  <c r="J16" i="1"/>
  <c r="M15" i="1"/>
  <c r="M43" i="1" s="1"/>
  <c r="M72" i="1" s="1"/>
  <c r="J15" i="1"/>
  <c r="J43" i="1" s="1"/>
  <c r="J72" i="1" s="1"/>
  <c r="M14" i="1"/>
  <c r="L14" i="1"/>
  <c r="K14" i="1"/>
  <c r="I14" i="1"/>
  <c r="J14" i="1" s="1"/>
  <c r="H14" i="1"/>
  <c r="G14" i="1"/>
  <c r="F14" i="1"/>
  <c r="E14" i="1"/>
  <c r="E72" i="1" s="1"/>
  <c r="E144" i="1" s="1"/>
  <c r="E146" i="1" s="1"/>
  <c r="D14" i="1"/>
  <c r="M13" i="1"/>
  <c r="J13" i="1"/>
  <c r="A13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M12" i="1"/>
  <c r="L12" i="1"/>
  <c r="K12" i="1"/>
  <c r="J12" i="1"/>
  <c r="I12" i="1"/>
  <c r="H12" i="1"/>
  <c r="G12" i="1"/>
  <c r="F12" i="1"/>
  <c r="E12" i="1"/>
  <c r="D12" i="1"/>
  <c r="M11" i="1"/>
  <c r="J11" i="1"/>
  <c r="M10" i="1"/>
  <c r="J10" i="1"/>
  <c r="M9" i="1"/>
  <c r="J9" i="1"/>
  <c r="D17" i="19" l="1"/>
  <c r="D19" i="19" s="1"/>
  <c r="F72" i="9"/>
  <c r="F59" i="9" s="1"/>
  <c r="E48" i="19"/>
  <c r="E77" i="19"/>
  <c r="E62" i="19" s="1"/>
  <c r="E12" i="19"/>
  <c r="E76" i="19"/>
  <c r="D57" i="9"/>
  <c r="D64" i="9" s="1"/>
  <c r="D81" i="9" s="1"/>
  <c r="D77" i="9"/>
  <c r="E75" i="9"/>
  <c r="E73" i="9"/>
  <c r="E60" i="9" s="1"/>
  <c r="F51" i="19"/>
  <c r="F80" i="19"/>
  <c r="F65" i="19" s="1"/>
  <c r="H16" i="9"/>
  <c r="E45" i="19"/>
  <c r="E44" i="9" s="1"/>
  <c r="E74" i="19"/>
  <c r="F50" i="19"/>
  <c r="F79" i="19"/>
  <c r="F64" i="19" s="1"/>
  <c r="E14" i="19"/>
  <c r="E78" i="19"/>
  <c r="E63" i="19" s="1"/>
  <c r="D60" i="19"/>
  <c r="D81" i="19"/>
  <c r="D84" i="19" s="1"/>
  <c r="E74" i="9"/>
  <c r="E61" i="9" s="1"/>
  <c r="H12" i="9"/>
  <c r="E61" i="19"/>
  <c r="E47" i="19"/>
  <c r="F16" i="19"/>
  <c r="F25" i="19"/>
  <c r="G28" i="19"/>
  <c r="E13" i="19"/>
  <c r="E49" i="19"/>
  <c r="D45" i="9"/>
  <c r="E23" i="9" s="1"/>
  <c r="E11" i="9" s="1"/>
  <c r="D52" i="19"/>
  <c r="D55" i="19" s="1"/>
  <c r="E23" i="19"/>
  <c r="F15" i="19"/>
  <c r="E47" i="9"/>
  <c r="F25" i="9" s="1"/>
  <c r="F13" i="9" s="1"/>
  <c r="D19" i="5"/>
  <c r="D33" i="5"/>
  <c r="E49" i="9"/>
  <c r="F27" i="9" s="1"/>
  <c r="F15" i="9" s="1"/>
  <c r="E22" i="9"/>
  <c r="E10" i="9" s="1"/>
  <c r="E10" i="19"/>
  <c r="M261" i="1"/>
  <c r="J144" i="1"/>
  <c r="J146" i="1" s="1"/>
  <c r="M144" i="1"/>
  <c r="M146" i="1" s="1"/>
  <c r="K144" i="1"/>
  <c r="K146" i="1" s="1"/>
  <c r="I261" i="1"/>
  <c r="I286" i="1" s="1"/>
  <c r="L261" i="1"/>
  <c r="J280" i="1"/>
  <c r="J286" i="1" s="1"/>
  <c r="J143" i="1"/>
  <c r="J261" i="1"/>
  <c r="L286" i="1"/>
  <c r="M280" i="1"/>
  <c r="D85" i="5" l="1"/>
  <c r="F75" i="9"/>
  <c r="F73" i="9"/>
  <c r="F60" i="9" s="1"/>
  <c r="F48" i="19"/>
  <c r="G25" i="19" s="1"/>
  <c r="F77" i="19"/>
  <c r="F62" i="19" s="1"/>
  <c r="I16" i="9"/>
  <c r="H76" i="9"/>
  <c r="H63" i="9" s="1"/>
  <c r="E62" i="9"/>
  <c r="E46" i="19"/>
  <c r="E75" i="19"/>
  <c r="E81" i="19" s="1"/>
  <c r="E84" i="19" s="1"/>
  <c r="E71" i="9"/>
  <c r="E58" i="9" s="1"/>
  <c r="E59" i="19"/>
  <c r="G51" i="19"/>
  <c r="H28" i="19" s="1"/>
  <c r="G80" i="19"/>
  <c r="G65" i="19" s="1"/>
  <c r="I12" i="9"/>
  <c r="H72" i="9"/>
  <c r="H59" i="9" s="1"/>
  <c r="E60" i="19"/>
  <c r="D66" i="19"/>
  <c r="F13" i="19"/>
  <c r="F24" i="19"/>
  <c r="F47" i="19" s="1"/>
  <c r="G24" i="19" s="1"/>
  <c r="G16" i="19"/>
  <c r="F26" i="19"/>
  <c r="E48" i="9"/>
  <c r="F26" i="9" s="1"/>
  <c r="F14" i="9" s="1"/>
  <c r="E29" i="19"/>
  <c r="E11" i="19"/>
  <c r="G27" i="19"/>
  <c r="G79" i="19" s="1"/>
  <c r="G64" i="19" s="1"/>
  <c r="F22" i="9"/>
  <c r="F10" i="9" s="1"/>
  <c r="D51" i="9"/>
  <c r="D59" i="5" s="1"/>
  <c r="F22" i="19"/>
  <c r="F74" i="19" s="1"/>
  <c r="E29" i="9"/>
  <c r="M286" i="1"/>
  <c r="M290" i="1" s="1"/>
  <c r="D72" i="5" l="1"/>
  <c r="D69" i="19"/>
  <c r="F47" i="9"/>
  <c r="F62" i="9"/>
  <c r="G48" i="19"/>
  <c r="G77" i="19"/>
  <c r="H51" i="19"/>
  <c r="I28" i="19" s="1"/>
  <c r="H80" i="19"/>
  <c r="F14" i="19"/>
  <c r="F78" i="19"/>
  <c r="F63" i="19" s="1"/>
  <c r="F59" i="19"/>
  <c r="E66" i="19"/>
  <c r="E69" i="19" s="1"/>
  <c r="H65" i="19"/>
  <c r="J12" i="9"/>
  <c r="I72" i="9"/>
  <c r="I59" i="9" s="1"/>
  <c r="J16" i="9"/>
  <c r="I76" i="9"/>
  <c r="I63" i="9" s="1"/>
  <c r="G47" i="19"/>
  <c r="H24" i="19" s="1"/>
  <c r="F12" i="19"/>
  <c r="G12" i="19" s="1"/>
  <c r="F76" i="19"/>
  <c r="F61" i="19" s="1"/>
  <c r="F74" i="9"/>
  <c r="F61" i="9" s="1"/>
  <c r="G13" i="19"/>
  <c r="H16" i="19"/>
  <c r="H25" i="19"/>
  <c r="G15" i="19"/>
  <c r="G50" i="19"/>
  <c r="F49" i="19"/>
  <c r="G26" i="19" s="1"/>
  <c r="F23" i="19"/>
  <c r="F75" i="19" s="1"/>
  <c r="E52" i="19"/>
  <c r="E55" i="19" s="1"/>
  <c r="H25" i="9"/>
  <c r="H13" i="9" s="1"/>
  <c r="E45" i="9"/>
  <c r="F49" i="9"/>
  <c r="E17" i="19"/>
  <c r="E19" i="19" s="1"/>
  <c r="F10" i="19"/>
  <c r="F45" i="19"/>
  <c r="F44" i="9" s="1"/>
  <c r="E17" i="9"/>
  <c r="E33" i="5"/>
  <c r="E70" i="9"/>
  <c r="E77" i="9" s="1"/>
  <c r="E85" i="5" s="1"/>
  <c r="F81" i="19" l="1"/>
  <c r="F84" i="19" s="1"/>
  <c r="H12" i="19"/>
  <c r="F60" i="19"/>
  <c r="F66" i="19" s="1"/>
  <c r="F69" i="19" s="1"/>
  <c r="G14" i="19"/>
  <c r="G78" i="19"/>
  <c r="G63" i="19" s="1"/>
  <c r="I16" i="19"/>
  <c r="I80" i="19"/>
  <c r="I65" i="19" s="1"/>
  <c r="H73" i="9"/>
  <c r="H48" i="19"/>
  <c r="I25" i="19" s="1"/>
  <c r="H77" i="19"/>
  <c r="E51" i="9"/>
  <c r="E59" i="5" s="1"/>
  <c r="F23" i="9"/>
  <c r="F11" i="9" s="1"/>
  <c r="K12" i="9"/>
  <c r="J72" i="9"/>
  <c r="J59" i="9" s="1"/>
  <c r="H47" i="19"/>
  <c r="I24" i="19" s="1"/>
  <c r="H76" i="19"/>
  <c r="G76" i="19"/>
  <c r="G61" i="19" s="1"/>
  <c r="H61" i="19" s="1"/>
  <c r="K16" i="9"/>
  <c r="J76" i="9"/>
  <c r="J63" i="9" s="1"/>
  <c r="G62" i="19"/>
  <c r="I51" i="19"/>
  <c r="F29" i="19"/>
  <c r="F46" i="19"/>
  <c r="G49" i="19"/>
  <c r="H26" i="19" s="1"/>
  <c r="H13" i="19"/>
  <c r="F11" i="19"/>
  <c r="F17" i="19" s="1"/>
  <c r="F19" i="19" s="1"/>
  <c r="H47" i="9"/>
  <c r="I25" i="9" s="1"/>
  <c r="I13" i="9" s="1"/>
  <c r="F48" i="9"/>
  <c r="E19" i="5"/>
  <c r="H27" i="19"/>
  <c r="E57" i="9"/>
  <c r="E64" i="9" s="1"/>
  <c r="E72" i="5" s="1"/>
  <c r="G22" i="19"/>
  <c r="F70" i="9"/>
  <c r="E81" i="9" l="1"/>
  <c r="H60" i="9"/>
  <c r="I77" i="19"/>
  <c r="H62" i="19"/>
  <c r="I62" i="19" s="1"/>
  <c r="F29" i="9"/>
  <c r="F33" i="5" s="1"/>
  <c r="I73" i="9"/>
  <c r="H14" i="19"/>
  <c r="H78" i="19"/>
  <c r="H63" i="19" s="1"/>
  <c r="I47" i="19"/>
  <c r="J24" i="19" s="1"/>
  <c r="I76" i="19"/>
  <c r="I61" i="19" s="1"/>
  <c r="I12" i="19"/>
  <c r="H15" i="19"/>
  <c r="H79" i="19"/>
  <c r="H64" i="19" s="1"/>
  <c r="L16" i="9"/>
  <c r="K76" i="9"/>
  <c r="K63" i="9" s="1"/>
  <c r="F71" i="9"/>
  <c r="F58" i="9" s="1"/>
  <c r="L12" i="9"/>
  <c r="K72" i="9"/>
  <c r="K59" i="9" s="1"/>
  <c r="G45" i="19"/>
  <c r="G74" i="19"/>
  <c r="I13" i="19"/>
  <c r="I48" i="19"/>
  <c r="J25" i="19" s="1"/>
  <c r="J28" i="19"/>
  <c r="H50" i="19"/>
  <c r="H49" i="19"/>
  <c r="F17" i="9"/>
  <c r="G23" i="19"/>
  <c r="F52" i="19"/>
  <c r="F55" i="19" s="1"/>
  <c r="H26" i="9"/>
  <c r="H14" i="9" s="1"/>
  <c r="H27" i="9"/>
  <c r="H15" i="9" s="1"/>
  <c r="F45" i="9"/>
  <c r="G10" i="19"/>
  <c r="F57" i="9"/>
  <c r="I60" i="9" l="1"/>
  <c r="F19" i="5"/>
  <c r="F64" i="9"/>
  <c r="F72" i="5" s="1"/>
  <c r="I47" i="9"/>
  <c r="J25" i="9" s="1"/>
  <c r="J13" i="9" s="1"/>
  <c r="J47" i="19"/>
  <c r="K24" i="19" s="1"/>
  <c r="F77" i="9"/>
  <c r="F85" i="5" s="1"/>
  <c r="J73" i="9"/>
  <c r="H75" i="9"/>
  <c r="H62" i="9" s="1"/>
  <c r="J16" i="19"/>
  <c r="J80" i="19"/>
  <c r="J65" i="19" s="1"/>
  <c r="M12" i="9"/>
  <c r="L72" i="9"/>
  <c r="L59" i="9" s="1"/>
  <c r="J12" i="19"/>
  <c r="J76" i="19"/>
  <c r="J61" i="19" s="1"/>
  <c r="G29" i="19"/>
  <c r="G75" i="19"/>
  <c r="G60" i="19" s="1"/>
  <c r="H74" i="9"/>
  <c r="H61" i="9" s="1"/>
  <c r="G59" i="19"/>
  <c r="J13" i="19"/>
  <c r="J77" i="19"/>
  <c r="J62" i="19" s="1"/>
  <c r="M16" i="9"/>
  <c r="L76" i="9"/>
  <c r="L63" i="9" s="1"/>
  <c r="J48" i="19"/>
  <c r="K25" i="19" s="1"/>
  <c r="K47" i="19"/>
  <c r="I27" i="19"/>
  <c r="G46" i="19"/>
  <c r="H23" i="9" s="1"/>
  <c r="H11" i="9" s="1"/>
  <c r="J51" i="19"/>
  <c r="G11" i="19"/>
  <c r="F51" i="9"/>
  <c r="F59" i="5" s="1"/>
  <c r="H49" i="9"/>
  <c r="I27" i="9" s="1"/>
  <c r="I15" i="9" s="1"/>
  <c r="J47" i="9"/>
  <c r="K25" i="9" s="1"/>
  <c r="K13" i="9" s="1"/>
  <c r="H22" i="19"/>
  <c r="H74" i="19" s="1"/>
  <c r="K12" i="19" l="1"/>
  <c r="F81" i="9"/>
  <c r="H23" i="19"/>
  <c r="H75" i="19" s="1"/>
  <c r="H71" i="9"/>
  <c r="H58" i="9" s="1"/>
  <c r="K73" i="9"/>
  <c r="K13" i="19"/>
  <c r="K77" i="19"/>
  <c r="K62" i="19" s="1"/>
  <c r="H60" i="19"/>
  <c r="N12" i="9"/>
  <c r="M72" i="9"/>
  <c r="M59" i="9" s="1"/>
  <c r="G52" i="19"/>
  <c r="G55" i="19" s="1"/>
  <c r="K76" i="19"/>
  <c r="K61" i="19" s="1"/>
  <c r="N16" i="9"/>
  <c r="M76" i="9"/>
  <c r="M63" i="9" s="1"/>
  <c r="G81" i="19"/>
  <c r="G84" i="19" s="1"/>
  <c r="I75" i="9"/>
  <c r="I15" i="19"/>
  <c r="I79" i="19"/>
  <c r="I64" i="19" s="1"/>
  <c r="H59" i="19"/>
  <c r="G66" i="19"/>
  <c r="G69" i="19" s="1"/>
  <c r="H81" i="19"/>
  <c r="H84" i="19" s="1"/>
  <c r="H11" i="19"/>
  <c r="K48" i="19"/>
  <c r="L25" i="19" s="1"/>
  <c r="J60" i="9"/>
  <c r="G17" i="19"/>
  <c r="G19" i="19" s="1"/>
  <c r="H29" i="19"/>
  <c r="K28" i="19"/>
  <c r="L24" i="19"/>
  <c r="I50" i="19"/>
  <c r="H46" i="19"/>
  <c r="I26" i="19"/>
  <c r="I78" i="19" s="1"/>
  <c r="I63" i="19" s="1"/>
  <c r="H10" i="19"/>
  <c r="H45" i="19"/>
  <c r="H44" i="9" s="1"/>
  <c r="G33" i="5"/>
  <c r="H22" i="9"/>
  <c r="H10" i="9" s="1"/>
  <c r="G59" i="5" l="1"/>
  <c r="G85" i="5"/>
  <c r="O12" i="9"/>
  <c r="O72" i="9" s="1"/>
  <c r="N72" i="9"/>
  <c r="N59" i="9" s="1"/>
  <c r="L13" i="19"/>
  <c r="L77" i="19"/>
  <c r="L62" i="19" s="1"/>
  <c r="K47" i="9"/>
  <c r="L25" i="9" s="1"/>
  <c r="L13" i="9" s="1"/>
  <c r="O16" i="9"/>
  <c r="O76" i="9" s="1"/>
  <c r="N76" i="9"/>
  <c r="N63" i="9" s="1"/>
  <c r="L12" i="19"/>
  <c r="L76" i="19"/>
  <c r="L61" i="19" s="1"/>
  <c r="K16" i="19"/>
  <c r="K80" i="19"/>
  <c r="K65" i="19" s="1"/>
  <c r="H66" i="19"/>
  <c r="H69" i="19" s="1"/>
  <c r="L48" i="19"/>
  <c r="M25" i="19" s="1"/>
  <c r="K60" i="9"/>
  <c r="I62" i="9"/>
  <c r="G19" i="5"/>
  <c r="L47" i="19"/>
  <c r="J27" i="19"/>
  <c r="K51" i="19"/>
  <c r="I14" i="19"/>
  <c r="I49" i="19"/>
  <c r="J26" i="19" s="1"/>
  <c r="I23" i="19"/>
  <c r="I11" i="19" s="1"/>
  <c r="H45" i="9"/>
  <c r="I23" i="9" s="1"/>
  <c r="I11" i="9" s="1"/>
  <c r="I49" i="9"/>
  <c r="J27" i="9" s="1"/>
  <c r="J15" i="9" s="1"/>
  <c r="H52" i="19"/>
  <c r="H55" i="19" s="1"/>
  <c r="H48" i="9"/>
  <c r="I26" i="9" s="1"/>
  <c r="I14" i="9" s="1"/>
  <c r="H17" i="19"/>
  <c r="H19" i="19" s="1"/>
  <c r="H29" i="9"/>
  <c r="H70" i="9"/>
  <c r="H77" i="9" s="1"/>
  <c r="H85" i="5" s="1"/>
  <c r="I22" i="19"/>
  <c r="G72" i="5"/>
  <c r="L47" i="9" l="1"/>
  <c r="M25" i="9" s="1"/>
  <c r="O59" i="9"/>
  <c r="M48" i="19"/>
  <c r="N25" i="19" s="1"/>
  <c r="N48" i="19" s="1"/>
  <c r="O25" i="19" s="1"/>
  <c r="M24" i="19"/>
  <c r="M47" i="19" s="1"/>
  <c r="N24" i="19" s="1"/>
  <c r="O63" i="9"/>
  <c r="I71" i="9"/>
  <c r="I58" i="9" s="1"/>
  <c r="J15" i="19"/>
  <c r="J79" i="19"/>
  <c r="J64" i="19" s="1"/>
  <c r="J75" i="9"/>
  <c r="J62" i="9" s="1"/>
  <c r="M13" i="9"/>
  <c r="L73" i="9"/>
  <c r="L60" i="9" s="1"/>
  <c r="I46" i="19"/>
  <c r="J23" i="19" s="1"/>
  <c r="J75" i="19" s="1"/>
  <c r="I75" i="19"/>
  <c r="I60" i="19" s="1"/>
  <c r="J60" i="19" s="1"/>
  <c r="I45" i="19"/>
  <c r="I44" i="9" s="1"/>
  <c r="I74" i="19"/>
  <c r="I74" i="9"/>
  <c r="I61" i="9" s="1"/>
  <c r="J14" i="19"/>
  <c r="J78" i="19"/>
  <c r="J63" i="19" s="1"/>
  <c r="M13" i="19"/>
  <c r="N13" i="19" s="1"/>
  <c r="M77" i="19"/>
  <c r="M62" i="19" s="1"/>
  <c r="I29" i="19"/>
  <c r="J49" i="19"/>
  <c r="J50" i="19"/>
  <c r="L28" i="19"/>
  <c r="I48" i="9"/>
  <c r="J26" i="9" s="1"/>
  <c r="J14" i="9" s="1"/>
  <c r="M47" i="9"/>
  <c r="N25" i="9" s="1"/>
  <c r="H33" i="5"/>
  <c r="H17" i="9"/>
  <c r="H57" i="9"/>
  <c r="H64" i="9" s="1"/>
  <c r="H72" i="5" s="1"/>
  <c r="I10" i="19"/>
  <c r="H51" i="9"/>
  <c r="H59" i="5" s="1"/>
  <c r="I22" i="9"/>
  <c r="I10" i="9" s="1"/>
  <c r="J11" i="19" l="1"/>
  <c r="I52" i="19"/>
  <c r="I55" i="19" s="1"/>
  <c r="H19" i="5"/>
  <c r="H81" i="9"/>
  <c r="N77" i="19"/>
  <c r="N62" i="19"/>
  <c r="M76" i="19"/>
  <c r="M61" i="19" s="1"/>
  <c r="I45" i="9"/>
  <c r="J23" i="9" s="1"/>
  <c r="J11" i="9" s="1"/>
  <c r="J71" i="9" s="1"/>
  <c r="J58" i="9" s="1"/>
  <c r="M12" i="19"/>
  <c r="N76" i="19" s="1"/>
  <c r="O13" i="19"/>
  <c r="O77" i="19"/>
  <c r="N47" i="19"/>
  <c r="O24" i="19" s="1"/>
  <c r="J74" i="9"/>
  <c r="J61" i="9" s="1"/>
  <c r="I81" i="19"/>
  <c r="I84" i="19" s="1"/>
  <c r="I59" i="19"/>
  <c r="L16" i="19"/>
  <c r="L80" i="19"/>
  <c r="L65" i="19" s="1"/>
  <c r="J46" i="19"/>
  <c r="J45" i="9" s="1"/>
  <c r="K23" i="9" s="1"/>
  <c r="N13" i="9"/>
  <c r="M73" i="9"/>
  <c r="M60" i="9" s="1"/>
  <c r="N12" i="19"/>
  <c r="K27" i="19"/>
  <c r="J49" i="9"/>
  <c r="K27" i="9" s="1"/>
  <c r="K15" i="9" s="1"/>
  <c r="L51" i="19"/>
  <c r="O48" i="19"/>
  <c r="O47" i="9" s="1"/>
  <c r="N47" i="9"/>
  <c r="O25" i="9" s="1"/>
  <c r="I29" i="9"/>
  <c r="I17" i="19"/>
  <c r="I19" i="19" s="1"/>
  <c r="J22" i="19"/>
  <c r="J74" i="19" s="1"/>
  <c r="J81" i="19" s="1"/>
  <c r="J84" i="19" s="1"/>
  <c r="O62" i="19" l="1"/>
  <c r="N61" i="19"/>
  <c r="K11" i="9"/>
  <c r="K71" i="9" s="1"/>
  <c r="K58" i="9" s="1"/>
  <c r="O47" i="19"/>
  <c r="O76" i="19"/>
  <c r="O61" i="19" s="1"/>
  <c r="K23" i="19"/>
  <c r="K46" i="19" s="1"/>
  <c r="K45" i="9" s="1"/>
  <c r="L23" i="9" s="1"/>
  <c r="K15" i="19"/>
  <c r="K79" i="19"/>
  <c r="K64" i="19" s="1"/>
  <c r="J59" i="19"/>
  <c r="I66" i="19"/>
  <c r="I69" i="19" s="1"/>
  <c r="K75" i="9"/>
  <c r="K62" i="9" s="1"/>
  <c r="O12" i="19"/>
  <c r="O13" i="9"/>
  <c r="O73" i="9" s="1"/>
  <c r="N73" i="9"/>
  <c r="J45" i="19"/>
  <c r="J44" i="9" s="1"/>
  <c r="J29" i="19"/>
  <c r="K50" i="19"/>
  <c r="L27" i="19" s="1"/>
  <c r="M28" i="19"/>
  <c r="I33" i="5"/>
  <c r="I70" i="9"/>
  <c r="I77" i="9" s="1"/>
  <c r="I85" i="5" s="1"/>
  <c r="J22" i="9"/>
  <c r="J10" i="9" s="1"/>
  <c r="I51" i="9"/>
  <c r="I59" i="5" s="1"/>
  <c r="J10" i="19"/>
  <c r="L11" i="9" l="1"/>
  <c r="L71" i="9"/>
  <c r="L58" i="9" s="1"/>
  <c r="N60" i="9"/>
  <c r="O60" i="9" s="1"/>
  <c r="L15" i="19"/>
  <c r="L79" i="19"/>
  <c r="L64" i="19" s="1"/>
  <c r="K49" i="9"/>
  <c r="L27" i="9" s="1"/>
  <c r="L15" i="9" s="1"/>
  <c r="M16" i="19"/>
  <c r="M80" i="19"/>
  <c r="M65" i="19" s="1"/>
  <c r="J66" i="19"/>
  <c r="J69" i="19" s="1"/>
  <c r="K11" i="19"/>
  <c r="K75" i="19"/>
  <c r="K60" i="19" s="1"/>
  <c r="L50" i="19"/>
  <c r="L49" i="9" s="1"/>
  <c r="M27" i="9" s="1"/>
  <c r="M51" i="19"/>
  <c r="L23" i="19"/>
  <c r="K26" i="19"/>
  <c r="J52" i="19"/>
  <c r="J55" i="19" s="1"/>
  <c r="J48" i="9"/>
  <c r="K26" i="9" s="1"/>
  <c r="K14" i="9" s="1"/>
  <c r="I17" i="9"/>
  <c r="J29" i="9"/>
  <c r="J17" i="19"/>
  <c r="J19" i="19" s="1"/>
  <c r="I57" i="9"/>
  <c r="I64" i="9" s="1"/>
  <c r="I72" i="5" s="1"/>
  <c r="K22" i="19"/>
  <c r="I19" i="5" l="1"/>
  <c r="I81" i="9"/>
  <c r="M15" i="9"/>
  <c r="L75" i="9"/>
  <c r="L62" i="9" s="1"/>
  <c r="K45" i="19"/>
  <c r="K44" i="9" s="1"/>
  <c r="K74" i="19"/>
  <c r="K49" i="19"/>
  <c r="K78" i="19"/>
  <c r="K63" i="19" s="1"/>
  <c r="L46" i="19"/>
  <c r="M23" i="19" s="1"/>
  <c r="L75" i="19"/>
  <c r="L60" i="19" s="1"/>
  <c r="K74" i="9"/>
  <c r="K61" i="9" s="1"/>
  <c r="M27" i="19"/>
  <c r="M50" i="19" s="1"/>
  <c r="L11" i="19"/>
  <c r="N28" i="19"/>
  <c r="K14" i="19"/>
  <c r="K29" i="19"/>
  <c r="J17" i="9"/>
  <c r="J33" i="5"/>
  <c r="K10" i="19"/>
  <c r="J70" i="9"/>
  <c r="J77" i="9" s="1"/>
  <c r="J85" i="5" s="1"/>
  <c r="J51" i="9"/>
  <c r="J59" i="5" s="1"/>
  <c r="K22" i="9"/>
  <c r="K10" i="9" s="1"/>
  <c r="J19" i="5" l="1"/>
  <c r="L45" i="9"/>
  <c r="M23" i="9" s="1"/>
  <c r="M11" i="9" s="1"/>
  <c r="M71" i="9" s="1"/>
  <c r="M58" i="9" s="1"/>
  <c r="M75" i="9"/>
  <c r="M62" i="9" s="1"/>
  <c r="K81" i="19"/>
  <c r="K84" i="19" s="1"/>
  <c r="K59" i="19"/>
  <c r="M46" i="19"/>
  <c r="N23" i="19" s="1"/>
  <c r="M75" i="19"/>
  <c r="M60" i="19" s="1"/>
  <c r="M15" i="19"/>
  <c r="M79" i="19"/>
  <c r="M64" i="19" s="1"/>
  <c r="N16" i="19"/>
  <c r="N80" i="19"/>
  <c r="N65" i="19" s="1"/>
  <c r="N51" i="19"/>
  <c r="O28" i="19" s="1"/>
  <c r="N27" i="19"/>
  <c r="M49" i="9"/>
  <c r="N27" i="9" s="1"/>
  <c r="N15" i="9" s="1"/>
  <c r="M45" i="9"/>
  <c r="N23" i="9" s="1"/>
  <c r="L26" i="19"/>
  <c r="L78" i="19" s="1"/>
  <c r="L63" i="19" s="1"/>
  <c r="K52" i="19"/>
  <c r="K55" i="19" s="1"/>
  <c r="M11" i="19"/>
  <c r="K48" i="9"/>
  <c r="L26" i="9" s="1"/>
  <c r="L14" i="9" s="1"/>
  <c r="K17" i="19"/>
  <c r="K19" i="19" s="1"/>
  <c r="K29" i="9"/>
  <c r="J57" i="9"/>
  <c r="J64" i="9" s="1"/>
  <c r="J72" i="5" s="1"/>
  <c r="L22" i="19"/>
  <c r="L74" i="19" s="1"/>
  <c r="N11" i="9" l="1"/>
  <c r="N71" i="9" s="1"/>
  <c r="N58" i="9" s="1"/>
  <c r="O80" i="19"/>
  <c r="J81" i="9"/>
  <c r="N15" i="19"/>
  <c r="N79" i="19"/>
  <c r="N64" i="19" s="1"/>
  <c r="N46" i="19"/>
  <c r="O23" i="19" s="1"/>
  <c r="N75" i="19"/>
  <c r="N60" i="19" s="1"/>
  <c r="N75" i="9"/>
  <c r="N62" i="9" s="1"/>
  <c r="L74" i="9"/>
  <c r="L61" i="9" s="1"/>
  <c r="O65" i="19"/>
  <c r="L81" i="19"/>
  <c r="L84" i="19" s="1"/>
  <c r="L59" i="19"/>
  <c r="K66" i="19"/>
  <c r="K69" i="19" s="1"/>
  <c r="O51" i="19"/>
  <c r="O16" i="19"/>
  <c r="N50" i="19"/>
  <c r="O27" i="19" s="1"/>
  <c r="L29" i="19"/>
  <c r="L49" i="19"/>
  <c r="M26" i="19" s="1"/>
  <c r="N11" i="19"/>
  <c r="L14" i="19"/>
  <c r="L10" i="19"/>
  <c r="L45" i="19"/>
  <c r="L44" i="9" s="1"/>
  <c r="K33" i="5"/>
  <c r="K70" i="9"/>
  <c r="L22" i="9"/>
  <c r="L10" i="9" s="1"/>
  <c r="K51" i="9"/>
  <c r="K59" i="5" s="1"/>
  <c r="N45" i="9" l="1"/>
  <c r="O23" i="9" s="1"/>
  <c r="O11" i="9" s="1"/>
  <c r="O71" i="9" s="1"/>
  <c r="M78" i="19"/>
  <c r="M63" i="19" s="1"/>
  <c r="K57" i="9"/>
  <c r="K64" i="9" s="1"/>
  <c r="K72" i="5" s="1"/>
  <c r="K77" i="9"/>
  <c r="K85" i="5" s="1"/>
  <c r="O58" i="9"/>
  <c r="O15" i="19"/>
  <c r="O79" i="19"/>
  <c r="O64" i="19" s="1"/>
  <c r="O46" i="19"/>
  <c r="O45" i="9" s="1"/>
  <c r="O75" i="19"/>
  <c r="O60" i="19" s="1"/>
  <c r="L66" i="19"/>
  <c r="L69" i="19" s="1"/>
  <c r="N49" i="9"/>
  <c r="O27" i="9" s="1"/>
  <c r="O15" i="9" s="1"/>
  <c r="O75" i="9" s="1"/>
  <c r="O62" i="9" s="1"/>
  <c r="M49" i="19"/>
  <c r="O50" i="19"/>
  <c r="L48" i="9"/>
  <c r="M26" i="9" s="1"/>
  <c r="M14" i="9" s="1"/>
  <c r="L52" i="19"/>
  <c r="L55" i="19" s="1"/>
  <c r="O11" i="19"/>
  <c r="M14" i="19"/>
  <c r="L29" i="9"/>
  <c r="K17" i="9"/>
  <c r="M22" i="19"/>
  <c r="L17" i="19"/>
  <c r="L19" i="19" s="1"/>
  <c r="K19" i="5" l="1"/>
  <c r="K81" i="9"/>
  <c r="M29" i="19"/>
  <c r="M74" i="19"/>
  <c r="M74" i="9"/>
  <c r="M61" i="9" s="1"/>
  <c r="O49" i="9"/>
  <c r="N26" i="19"/>
  <c r="N78" i="19" s="1"/>
  <c r="N63" i="19" s="1"/>
  <c r="M48" i="9"/>
  <c r="N26" i="9" s="1"/>
  <c r="N14" i="9" s="1"/>
  <c r="L33" i="5"/>
  <c r="M45" i="19"/>
  <c r="M44" i="9" s="1"/>
  <c r="L17" i="9"/>
  <c r="L70" i="9"/>
  <c r="M22" i="9"/>
  <c r="M10" i="9" s="1"/>
  <c r="L51" i="9"/>
  <c r="L59" i="5" s="1"/>
  <c r="M10" i="19"/>
  <c r="M52" i="19" l="1"/>
  <c r="M55" i="19" s="1"/>
  <c r="L19" i="5"/>
  <c r="N74" i="9"/>
  <c r="N61" i="9" s="1"/>
  <c r="M81" i="19"/>
  <c r="M84" i="19" s="1"/>
  <c r="M59" i="19"/>
  <c r="L57" i="9"/>
  <c r="L64" i="9" s="1"/>
  <c r="L72" i="5" s="1"/>
  <c r="L77" i="9"/>
  <c r="L85" i="5" s="1"/>
  <c r="N49" i="19"/>
  <c r="N14" i="19"/>
  <c r="N22" i="19"/>
  <c r="M51" i="9"/>
  <c r="M59" i="5" s="1"/>
  <c r="M17" i="19"/>
  <c r="M19" i="19" s="1"/>
  <c r="M29" i="9"/>
  <c r="L81" i="9" l="1"/>
  <c r="N10" i="19"/>
  <c r="N17" i="19" s="1"/>
  <c r="N19" i="19" s="1"/>
  <c r="N74" i="19"/>
  <c r="N81" i="19" s="1"/>
  <c r="N84" i="19" s="1"/>
  <c r="M66" i="19"/>
  <c r="M69" i="19" s="1"/>
  <c r="N29" i="19"/>
  <c r="O26" i="19"/>
  <c r="N48" i="9"/>
  <c r="O26" i="9" s="1"/>
  <c r="O14" i="9" s="1"/>
  <c r="N45" i="19"/>
  <c r="N44" i="9" s="1"/>
  <c r="N22" i="9"/>
  <c r="N10" i="9" s="1"/>
  <c r="M17" i="9"/>
  <c r="M33" i="5"/>
  <c r="M70" i="9"/>
  <c r="M77" i="9" s="1"/>
  <c r="M85" i="5" s="1"/>
  <c r="N59" i="19" l="1"/>
  <c r="M19" i="5"/>
  <c r="O74" i="9"/>
  <c r="N66" i="19"/>
  <c r="N69" i="19" s="1"/>
  <c r="O49" i="19"/>
  <c r="O78" i="19"/>
  <c r="O63" i="19" s="1"/>
  <c r="N52" i="19"/>
  <c r="N55" i="19" s="1"/>
  <c r="O22" i="19"/>
  <c r="O45" i="19" s="1"/>
  <c r="O44" i="9" s="1"/>
  <c r="O14" i="19"/>
  <c r="N29" i="9"/>
  <c r="N70" i="9"/>
  <c r="N77" i="9" s="1"/>
  <c r="N85" i="5" s="1"/>
  <c r="N51" i="9"/>
  <c r="M57" i="9"/>
  <c r="M64" i="9" s="1"/>
  <c r="M72" i="5" s="1"/>
  <c r="N59" i="5" l="1"/>
  <c r="M81" i="9"/>
  <c r="O10" i="19"/>
  <c r="O29" i="19"/>
  <c r="O74" i="19"/>
  <c r="O61" i="9"/>
  <c r="O48" i="9"/>
  <c r="O52" i="19"/>
  <c r="O55" i="19" s="1"/>
  <c r="Q55" i="19" s="1"/>
  <c r="N17" i="9"/>
  <c r="N33" i="5"/>
  <c r="O22" i="9"/>
  <c r="O10" i="9" s="1"/>
  <c r="O17" i="19"/>
  <c r="O19" i="19" s="1"/>
  <c r="Q19" i="19" s="1"/>
  <c r="N57" i="9"/>
  <c r="N64" i="9" s="1"/>
  <c r="N72" i="5" s="1"/>
  <c r="N19" i="5" l="1"/>
  <c r="N81" i="9"/>
  <c r="O81" i="19"/>
  <c r="O84" i="19" s="1"/>
  <c r="Q84" i="19" s="1"/>
  <c r="O59" i="19"/>
  <c r="O29" i="9"/>
  <c r="O17" i="9"/>
  <c r="O70" i="9"/>
  <c r="O77" i="9" s="1"/>
  <c r="O51" i="9"/>
  <c r="O59" i="5" s="1"/>
  <c r="O19" i="5" l="1"/>
  <c r="O66" i="19"/>
  <c r="O69" i="19" s="1"/>
  <c r="Q69" i="19" s="1"/>
  <c r="O85" i="5"/>
  <c r="O33" i="5"/>
  <c r="O57" i="9"/>
  <c r="O64" i="9" s="1"/>
  <c r="O81" i="9" s="1"/>
  <c r="O72" i="5" l="1"/>
</calcChain>
</file>

<file path=xl/sharedStrings.xml><?xml version="1.0" encoding="utf-8"?>
<sst xmlns="http://schemas.openxmlformats.org/spreadsheetml/2006/main" count="668" uniqueCount="295">
  <si>
    <t>SCHEDULE E-6</t>
  </si>
  <si>
    <t xml:space="preserve">   DERIVATION OF OVERALL COST OF SERVICE</t>
  </si>
  <si>
    <t>PAGE 1 OF 5</t>
  </si>
  <si>
    <t>FLORIDA PUBLIC SERVICE COMMISSION</t>
  </si>
  <si>
    <t xml:space="preserve">EXPLANATION:  PROVIDE A SCHEDULE SHOWING DERIVATION </t>
  </si>
  <si>
    <t>TYPE OF DATA SHOWN:</t>
  </si>
  <si>
    <t>OF RATE BASE. (PLANT)</t>
  </si>
  <si>
    <t>HISTORIC BASE YEAR DATA:  12/31/2016</t>
  </si>
  <si>
    <t xml:space="preserve">COMPANY: </t>
  </si>
  <si>
    <t>PIVOTAL UTILITY HOLDINGS, INC.</t>
  </si>
  <si>
    <t>PROJECTED TEST YEAR:      12/31/2018</t>
  </si>
  <si>
    <t>D/B/A FLORIDA CITY GAS</t>
  </si>
  <si>
    <t>PRIOR YEARS:   12/31/12 -12/31/2015</t>
  </si>
  <si>
    <t xml:space="preserve">DOCKET NO.: </t>
  </si>
  <si>
    <t>20170179-GU</t>
  </si>
  <si>
    <t>OPC ROG 8-175</t>
  </si>
  <si>
    <t>WITNESS:    M. J. MORLEY</t>
  </si>
  <si>
    <t>12/31/2016</t>
  </si>
  <si>
    <t>12/31/2018</t>
  </si>
  <si>
    <t>LINE NO.</t>
  </si>
  <si>
    <t>ACCT NO.</t>
  </si>
  <si>
    <t>PLANT</t>
  </si>
  <si>
    <t>12/31/2012</t>
  </si>
  <si>
    <t>12/31/2013</t>
  </si>
  <si>
    <t>12/31/2014</t>
  </si>
  <si>
    <t>12/31/2015</t>
  </si>
  <si>
    <t>PER BOOKS</t>
  </si>
  <si>
    <t>ADJUSTMENTS</t>
  </si>
  <si>
    <t>ADJUSTED</t>
  </si>
  <si>
    <t>ORGANIZATION</t>
  </si>
  <si>
    <t>FRANCHISES &amp; CONSENTS</t>
  </si>
  <si>
    <t>MISC. INTANGIBLE PLANT</t>
  </si>
  <si>
    <t>TOTAL INTANGIBLE PLANT</t>
  </si>
  <si>
    <t>LNG PLANT</t>
  </si>
  <si>
    <t>TOTAL STORAGE PLANT</t>
  </si>
  <si>
    <t>LAND AND LAND RIGHTS TRANSMISSION</t>
  </si>
  <si>
    <t>TRANSMISSION MAIN</t>
  </si>
  <si>
    <t>TRANSMISSION MAIN - STEEL</t>
  </si>
  <si>
    <t>MAINS - PLASTIC</t>
  </si>
  <si>
    <t>MEASURING &amp; REGULATING EQUIP</t>
  </si>
  <si>
    <t>LAND &amp; LAND RIGHTS</t>
  </si>
  <si>
    <t>LAND</t>
  </si>
  <si>
    <t>RIGHT OF WAY</t>
  </si>
  <si>
    <t>STRUCTURES &amp; IMPROVEMENTS</t>
  </si>
  <si>
    <t>MAINS</t>
  </si>
  <si>
    <t>MAINS - STEEL</t>
  </si>
  <si>
    <t>MAINS - CAST IRON</t>
  </si>
  <si>
    <t>MAINS - MISC</t>
  </si>
  <si>
    <t>MAINS - CIAC</t>
  </si>
  <si>
    <t>M&amp;R STATION EQUIPMENT - GENERAL</t>
  </si>
  <si>
    <t>M&amp;R STATION EQUIPMENT - GATE STATIONS</t>
  </si>
  <si>
    <t>SERVICES</t>
  </si>
  <si>
    <t>SERVICES - STEEL</t>
  </si>
  <si>
    <t>SERVICES - PLASTIC</t>
  </si>
  <si>
    <t>METERS</t>
  </si>
  <si>
    <t>METERS - ERTs</t>
  </si>
  <si>
    <t>METER &amp; REGULATOR INSTALLATIONS</t>
  </si>
  <si>
    <t>METER INSTALLATIONS - ERTs</t>
  </si>
  <si>
    <t>HOUSE REGULATORS</t>
  </si>
  <si>
    <t>HOUSE REGULATORS - INSTALLATION</t>
  </si>
  <si>
    <t>INDUSTRIAL M&amp;R STATION EQUIP</t>
  </si>
  <si>
    <t>OTHER DISTRIBUTION EQUIPMENT</t>
  </si>
  <si>
    <t>TOTAL DISTRIBUTION PLANT</t>
  </si>
  <si>
    <t>(1)</t>
  </si>
  <si>
    <t>OFFICE FURN &amp; EQUIPMENT</t>
  </si>
  <si>
    <t>COMPUTER EQUIPMENT</t>
  </si>
  <si>
    <t>COMPUTER SOFTWARE</t>
  </si>
  <si>
    <t>COMPUTER HARDWARE</t>
  </si>
  <si>
    <t>INDIVIDUAL EQUIPMENT</t>
  </si>
  <si>
    <t>TRANSPORTATION EQUIPMENT</t>
  </si>
  <si>
    <t>TRANSPORTATION - AUTO</t>
  </si>
  <si>
    <t>TRANSPORTATION - SERVICE TRUCK</t>
  </si>
  <si>
    <t>TRANSPORTATION - HEAVY TRUCK</t>
  </si>
  <si>
    <t>STORES EQUIPMENT</t>
  </si>
  <si>
    <t>TOOLS, SHOP, GARAGE EQUIPMENT</t>
  </si>
  <si>
    <t>NATURAL GAS VEHICLE EQUIPMENT</t>
  </si>
  <si>
    <t>LABORATORY EQUIPMENT</t>
  </si>
  <si>
    <t>POWER OPERATED EQUIPMENT</t>
  </si>
  <si>
    <t>TRACTORS</t>
  </si>
  <si>
    <t>COMMUNICATION EQUIPMENT</t>
  </si>
  <si>
    <t>MISCELLANEOUS EQUIPMENT</t>
  </si>
  <si>
    <t>OTHER TANGIBLE PROPERTY</t>
  </si>
  <si>
    <t>TOTAL GENERAL PLANT</t>
  </si>
  <si>
    <t>ARO</t>
  </si>
  <si>
    <t>GAS PLANT PURCHASED OR SOLD</t>
  </si>
  <si>
    <t>ACQUISITION ADJUSTMENT</t>
  </si>
  <si>
    <t>PROPERTY HELD FOR FUTURE USE</t>
  </si>
  <si>
    <t>CONSTRUCTION WORK IN PROGRESS</t>
  </si>
  <si>
    <t>TOTAL PLANT</t>
  </si>
  <si>
    <t>(1) This reflects the correction of the the common plant allocations identified in its response to OPC ROG 1-21 and POD 2-44. Specifically, the change in the shared use percentages.</t>
  </si>
  <si>
    <t>SUPPORTING SCHEDULES:  B-2, B-3, B-4, G-1 p.1, G-1, p.4, G-1, p.10</t>
  </si>
  <si>
    <t>RECAP SCHEDULES:</t>
  </si>
  <si>
    <t>PAGE 2 OF 5</t>
  </si>
  <si>
    <t xml:space="preserve">            EXPLANATION:  PROVIDE A SCHEDULE SHOWING DERIVATION </t>
  </si>
  <si>
    <t xml:space="preserve">                     OF RATE BASE.  (ACCUMULATED DEPRECIATION)</t>
  </si>
  <si>
    <t>ACCUMULATED DEPRECIATION &amp; DEDUCTIONS</t>
  </si>
  <si>
    <t>NATURAL GAS VEHICLES</t>
  </si>
  <si>
    <t>ACCUM AMORT - ACQUISITION ADJ</t>
  </si>
  <si>
    <t xml:space="preserve"> </t>
  </si>
  <si>
    <t>RETIREMENT WORK IN PROGRESS</t>
  </si>
  <si>
    <t>CUSTOMER ADVANCES FOR CONSTRUCTION</t>
  </si>
  <si>
    <t>TOTAL ACCUMULATED DEPRECIATION</t>
  </si>
  <si>
    <t>NET PLANT</t>
  </si>
  <si>
    <t>PLUS: WORKING CAPITAL</t>
  </si>
  <si>
    <t>TOTAL RATE BASE</t>
  </si>
  <si>
    <t>SUPPORTING SCHEDULES: B-2, G-1 p 1</t>
  </si>
  <si>
    <t>DERIVATION OF OVERALL COST OF SERVICE</t>
  </si>
  <si>
    <t>EXPLANATION:  PROVIDE A SCHEDULE SHOWING DERIVATION</t>
  </si>
  <si>
    <t>PAGE 3 OF 5</t>
  </si>
  <si>
    <t>OF EXPENSES.  (OPERATION AND MAINTENANCE)</t>
  </si>
  <si>
    <t>OPERATION &amp; MAINTENANCE</t>
  </si>
  <si>
    <t>NATURAL GAS CITY GATE PURCHASES</t>
  </si>
  <si>
    <t xml:space="preserve">OTHER GAS PURCHASES  </t>
  </si>
  <si>
    <t>OTHER PURCHASED GAS EXPENSES</t>
  </si>
  <si>
    <t>GAS USED FOR OTHER UTILITY OPERATIONS-CREDIT</t>
  </si>
  <si>
    <t>TOTAL PRODUCTION EXPENSES</t>
  </si>
  <si>
    <t>LINES EXPENSE</t>
  </si>
  <si>
    <t>PURIFICATION EXPENSES</t>
  </si>
  <si>
    <t>OPERATION SUPERVISION AND ENGINEERING</t>
  </si>
  <si>
    <t>OPERATION LABOR AND EXPENSES</t>
  </si>
  <si>
    <t>MAINTENANCE OF PURIFICATION EQUIPMENT</t>
  </si>
  <si>
    <t>MAINTENANCE OF LIQUEFACTION EQUIPMENT</t>
  </si>
  <si>
    <t>MAINTENANCE OF VAPORIZING EQUIPMENT</t>
  </si>
  <si>
    <t>MAINTENANCE OF COMPRESSOR EQUIPMENT</t>
  </si>
  <si>
    <t>MEASURING AND REGULATION EQUIPMENT</t>
  </si>
  <si>
    <t>MAINTENANCE OF OTHER EQUIPMENT</t>
  </si>
  <si>
    <t>TOTAL NATURAL GAS STORAGE EXPENSES</t>
  </si>
  <si>
    <t>MAINS EXPENSES</t>
  </si>
  <si>
    <t>MAINTENANCE OF TRANSMISSION</t>
  </si>
  <si>
    <t>TOTAL TRANSMISSION EXPENSES</t>
  </si>
  <si>
    <t>Operation Supervision and Engineering</t>
  </si>
  <si>
    <t>Distribution Load Dispatching</t>
  </si>
  <si>
    <t>Compressor Station Labor and Expenses</t>
  </si>
  <si>
    <t>Compressor Station Fuel</t>
  </si>
  <si>
    <t>Mains and Services Expenses</t>
  </si>
  <si>
    <t>Measuring and Regulating Station Expenses-General</t>
  </si>
  <si>
    <t>Measuring and Regulating Station Expenses-Industrial</t>
  </si>
  <si>
    <t>Measuring and Regulating Station Expenses-City Gate Check Station</t>
  </si>
  <si>
    <t>Meter and House Regulator Expenses</t>
  </si>
  <si>
    <t>Customer Installations Expenses</t>
  </si>
  <si>
    <t>Other Expenses</t>
  </si>
  <si>
    <t>Rents</t>
  </si>
  <si>
    <t>Maintenance Supervision and Engineering</t>
  </si>
  <si>
    <t>Maintenance of Structures and Improvements</t>
  </si>
  <si>
    <t>Maintenance of Mains</t>
  </si>
  <si>
    <t>Maintenance of Compressor Station Equipment</t>
  </si>
  <si>
    <t>Maintenance of Meas. and Reg. Sta. Equip.-General</t>
  </si>
  <si>
    <t>Maintenance of Meas. and Reg. Sta. Equip.-Industrial</t>
  </si>
  <si>
    <t>Maintenance of Meas. and Reg. Sta. Equip.-City Gate Check Station</t>
  </si>
  <si>
    <t>Maintenance of Services</t>
  </si>
  <si>
    <t>Maintenance of Meters and House Regulators</t>
  </si>
  <si>
    <t>Maintenance of Other Equipment</t>
  </si>
  <si>
    <t>TOTAL DISTRIBUTION EXPENSES</t>
  </si>
  <si>
    <t>SUPERVISION</t>
  </si>
  <si>
    <t>METER READING EXPENSE</t>
  </si>
  <si>
    <t>CUST. RECORDS &amp; COLLECTIONS</t>
  </si>
  <si>
    <t>UNCOLLECTIBLE ACCOUNTS</t>
  </si>
  <si>
    <t>MISCELLANEOUS</t>
  </si>
  <si>
    <t>INFORMATIONAL EXPENSE</t>
  </si>
  <si>
    <t>TOTAL CUSTOMER ACCOUNTS</t>
  </si>
  <si>
    <t>SUPPORTING SCHEDULES:</t>
  </si>
  <si>
    <t>PAGE 4 OF 5</t>
  </si>
  <si>
    <t>Supervision</t>
  </si>
  <si>
    <t>CUSTOMER ASSISTANCE EXPENSES</t>
  </si>
  <si>
    <t>ENERGY CONSERVATIION</t>
  </si>
  <si>
    <t>MISCELLANEOUS CUSTOMER SERVICE AND INFORMATIONAL EXPENSES</t>
  </si>
  <si>
    <t>DEMONSTRATING &amp; SELLING</t>
  </si>
  <si>
    <t>ADVERTISING</t>
  </si>
  <si>
    <t>MISC. SALES EXPENSE</t>
  </si>
  <si>
    <t>TOTAL SALES EXPENSE</t>
  </si>
  <si>
    <t>ADMIN &amp; GEN SALARIES</t>
  </si>
  <si>
    <t>OFFICE SUPPLIES &amp; EXP</t>
  </si>
  <si>
    <t>ADMIN EXP TRANS (CR)</t>
  </si>
  <si>
    <t>OUTSIDE SERVICES EMPLOYED</t>
  </si>
  <si>
    <t>PROPERTY INSURANCE</t>
  </si>
  <si>
    <t>INJURIES &amp; DAMAGES</t>
  </si>
  <si>
    <t>EMPLOYEE PENSION &amp; BENEFITS</t>
  </si>
  <si>
    <t>FRANCHISE REQUIREMENTS</t>
  </si>
  <si>
    <t>REGULATORY COMMISSION EXP.</t>
  </si>
  <si>
    <t>DUPLICATE CHARGES (CR)</t>
  </si>
  <si>
    <t>GENERAL ADVERTISING EXP</t>
  </si>
  <si>
    <t>MISC GENERAL EXPENSES</t>
  </si>
  <si>
    <t>RENTS</t>
  </si>
  <si>
    <t>MAINT OF GENERAL PLANT</t>
  </si>
  <si>
    <t>TOTAL A &amp; G EXPENSE</t>
  </si>
  <si>
    <t>TOTAL O &amp; M EXPENSE</t>
  </si>
  <si>
    <t>SUPPORTING SCHEDULES: C-1</t>
  </si>
  <si>
    <t>PAGE 5 OF 5</t>
  </si>
  <si>
    <t>OF EXPENSES AND COST OF SERVICE.</t>
  </si>
  <si>
    <t>EXPENSES &amp; COST OF SERVICE</t>
  </si>
  <si>
    <t xml:space="preserve">DEPRECIATION EXPENSE </t>
  </si>
  <si>
    <t xml:space="preserve">AMORT. &amp; DEPL. OF UTILITY PLANT </t>
  </si>
  <si>
    <t xml:space="preserve">AMORT. OF UTILITY PLANT ACQ. ADJ. </t>
  </si>
  <si>
    <t xml:space="preserve">AMORT. OF CONVERSION EXPENSES </t>
  </si>
  <si>
    <t xml:space="preserve">REGULATORY DEBITS </t>
  </si>
  <si>
    <t>TOTAL DEPR. &amp; AMORT EXPENSE</t>
  </si>
  <si>
    <t>TAXES OTHER THAN INCOME</t>
  </si>
  <si>
    <t>RETURN (REQUIRED N.O.I.)</t>
  </si>
  <si>
    <t>(2)</t>
  </si>
  <si>
    <t>INCOME TAXES</t>
  </si>
  <si>
    <t>TOTAL COST TO SERVE</t>
  </si>
  <si>
    <t>Revenues</t>
  </si>
  <si>
    <t xml:space="preserve"> - see Schedule G2-1</t>
  </si>
  <si>
    <t>NOI Deficiency</t>
  </si>
  <si>
    <t xml:space="preserve"> - Per Schedule G-5</t>
  </si>
  <si>
    <t>SUPPORTING SCHEDULES:  C-1</t>
  </si>
  <si>
    <t>(2) The changes are primarily due to the following: change in federal income tax rate from 35% to 21%, the amortization of excess deferred taxes for protected and non-protected property, as well as reclassifications, corrections, and adjustments that were identified in OPC ROG 1-14.</t>
  </si>
  <si>
    <t>CDR: 2022 FCG Rate Case</t>
  </si>
  <si>
    <t>Plant Summary by FERC Function</t>
  </si>
  <si>
    <t>Dec - 2022</t>
  </si>
  <si>
    <t>Jan - 2023</t>
  </si>
  <si>
    <t>Feb - 2023</t>
  </si>
  <si>
    <t>Mar - 2023</t>
  </si>
  <si>
    <t>Apr - 2023</t>
  </si>
  <si>
    <t>May - 2023</t>
  </si>
  <si>
    <t>Jun - 2023</t>
  </si>
  <si>
    <t>Jul - 2023</t>
  </si>
  <si>
    <t>Aug - 2023</t>
  </si>
  <si>
    <t>Sep - 2023</t>
  </si>
  <si>
    <t>Oct - 2023</t>
  </si>
  <si>
    <t>Nov - 2023</t>
  </si>
  <si>
    <t>Dec - 2023</t>
  </si>
  <si>
    <t>1570: Florida City Gas</t>
  </si>
  <si>
    <t>Ending Plant Balance</t>
  </si>
  <si>
    <t>37610: 37610 - Mains - Steel</t>
  </si>
  <si>
    <t>37620: 37620 - Mains - Plastic</t>
  </si>
  <si>
    <t>38010: 38010 - Services - Steel</t>
  </si>
  <si>
    <t>38020: 38020 - Services - Plastic</t>
  </si>
  <si>
    <t>38100: 38100 - Meters</t>
  </si>
  <si>
    <t>38200: 38200 - Meter Installations</t>
  </si>
  <si>
    <t>38920: 38920 - Land Rights</t>
  </si>
  <si>
    <t>Check:</t>
  </si>
  <si>
    <t>A25: SAFE</t>
  </si>
  <si>
    <t>Ending Reserve Balance</t>
  </si>
  <si>
    <t>Total SAFE Plant</t>
  </si>
  <si>
    <t>Total SAFE Reserve</t>
  </si>
  <si>
    <t>Ending CWIP - Total</t>
  </si>
  <si>
    <t>Total SAFE CWIP</t>
  </si>
  <si>
    <t>Book Depreciation</t>
  </si>
  <si>
    <t>Cash Expenditures</t>
  </si>
  <si>
    <t>Closings - Total Book</t>
  </si>
  <si>
    <t>Calculated Closings</t>
  </si>
  <si>
    <t>Total SAFE Closings</t>
  </si>
  <si>
    <t>Total SAFE Depreciation</t>
  </si>
  <si>
    <t>Total SAFE Capex</t>
  </si>
  <si>
    <t>Cap - Component</t>
  </si>
  <si>
    <t>EndCWIPTot: Ending CWIP - Total</t>
  </si>
  <si>
    <t>EndNetPlt: Ending Net Plant</t>
  </si>
  <si>
    <t>SAFE Property Tax</t>
  </si>
  <si>
    <t>Monthly Rate</t>
  </si>
  <si>
    <t>Annual Rate</t>
  </si>
  <si>
    <t>G-BAL001562: PLT IN SERV - DISTRIBUTION ACCT 376 - SAFE</t>
  </si>
  <si>
    <t>G-BAL001563: PLT IN SERV - DISTRIBUTION ACCT 380 - SAFE</t>
  </si>
  <si>
    <t>G-BAL001564: PLT IN SERV - DISTRIBUTION ACCT 381 - SAFE</t>
  </si>
  <si>
    <t>G-BAL001565: PLT IN SERV - DISTRIBUTION ACCT 382 - SAFE</t>
  </si>
  <si>
    <t>G-BAL007701: CWIP - SAFE CLAUSE</t>
  </si>
  <si>
    <t>G-BAL008562: ACC PROV DEPR &amp; AMORT - DISTRIBUTION ACCT 376 - SAFE</t>
  </si>
  <si>
    <t>G-BAL008563: ACC PROV DEPR &amp; AMORT - DISTRIBUTION ACCT 380 - SAFE</t>
  </si>
  <si>
    <t>G-BAL008564: ACC PROV DEPR &amp; AMORT - DISTRIBUTION ACCT 381 - SAFE</t>
  </si>
  <si>
    <t>G-BAL008565: ACC PROV DEPR &amp; AMORT - DISTRIBUTION ACCT 382 - SAFE</t>
  </si>
  <si>
    <t>G-INC603072: DEPR &amp; AMORT EXP - DISTRIBUTION ACCT 376 - SAFE</t>
  </si>
  <si>
    <t>G-INC603074: DEPR &amp; AMORT EXP - DISTRIBUTION ACCT 380 - SAFE</t>
  </si>
  <si>
    <t>G-INC603079: DEPR &amp; AMORT EXP - DISTRIBUTION ACCT 381 - SAFE</t>
  </si>
  <si>
    <t>G-INC603080: DEPR &amp; AMORT EXP - DISTRIBUTION ACCT 382 - SAFE</t>
  </si>
  <si>
    <t>G-BAL001711: PLT IN SERV - GENERAL PLANT STRUCTURES - SAFE</t>
  </si>
  <si>
    <t>Incremental Only</t>
  </si>
  <si>
    <t>Total SAFE</t>
  </si>
  <si>
    <t>Adjustment Back to Base (Total - Incremental)</t>
  </si>
  <si>
    <t xml:space="preserve">2022 FCG Rate Case </t>
  </si>
  <si>
    <t>PE_FCG - RAF: NOI &amp; Rate Base Adjustment Trend</t>
  </si>
  <si>
    <t>1: Company per Book</t>
  </si>
  <si>
    <t>7: Juris Utility</t>
  </si>
  <si>
    <t>Florida City Gas</t>
  </si>
  <si>
    <t>NOI COMPANY ADJUSTMENTS</t>
  </si>
  <si>
    <t>G-NOI_SAFE BASE: SAFE</t>
  </si>
  <si>
    <t>G-AJC603072: DEPR &amp; AMORT EXP - DISTRIBUTION ACCT 376 - SAFE BASE</t>
  </si>
  <si>
    <t>G-AJC603074: DEPR &amp; AMORT EXP - DISTRIBUTION ACCT 380 - SAFE BASE</t>
  </si>
  <si>
    <t>G-AJC603079: DEPR &amp; AMORT EXP - DISTRIBUTION ACCT 381 - SAFE BASE</t>
  </si>
  <si>
    <t>G-AJC603080: DEPR &amp; AMORT EXP - DISTRIBUTION ACCT 382 - SAFE BASE</t>
  </si>
  <si>
    <t>G-AJC603081: SAFE BASE - FIT</t>
  </si>
  <si>
    <t>G-AJC603082: SAFE BASE - SIT</t>
  </si>
  <si>
    <t>G-AJC608198: TAX OTH TH INC TAX - SAFE BASE</t>
  </si>
  <si>
    <t>Check</t>
  </si>
  <si>
    <t>Company Adj - Gross PIS</t>
  </si>
  <si>
    <t>Company Adj - CWIP</t>
  </si>
  <si>
    <t>Company Adj - Book Depreciation</t>
  </si>
  <si>
    <t>Company Adj - Reserve</t>
  </si>
  <si>
    <t>Company Adjustment - SAFE</t>
  </si>
  <si>
    <t>20220069-GU</t>
  </si>
  <si>
    <t>FCG 002142</t>
  </si>
  <si>
    <t>FCG 002143</t>
  </si>
  <si>
    <t>FCG 002144</t>
  </si>
  <si>
    <t>FCG 002145</t>
  </si>
  <si>
    <t>FCG 002146</t>
  </si>
  <si>
    <t>FCG 002147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</si>
</sst>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General_)"/>
    <numFmt numFmtId="166" formatCode="_(* #,##0_);_(* \(#,##0\);_(* &quot;-&quot;??_);_(@_)"/>
    <numFmt numFmtId="167" formatCode="#,##0_);[Red]\(#,##0\);&quot; &quot;"/>
    <numFmt numFmtId="168" formatCode="###,000"/>
    <numFmt numFmtId="169" formatCode="#,##0.00000000_);[Red]\(#,##0.00000000\)"/>
  </numFmts>
  <fonts count="50">
    <font>
      <sz val="12"/>
      <name val="SWIS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rgb="FF0000FF"/>
      <name val="Arial"/>
      <family val="2"/>
    </font>
    <font>
      <u val="singleAccounting"/>
      <sz val="12"/>
      <name val="Arial"/>
      <family val="2"/>
    </font>
    <font>
      <u val="singleAccounting"/>
      <sz val="12"/>
      <color theme="1"/>
      <name val="Arial"/>
      <family val="2"/>
    </font>
    <font>
      <u val="singleAccounting"/>
      <sz val="12"/>
      <color rgb="FFFF0000"/>
      <name val="Arial"/>
      <family val="2"/>
    </font>
    <font>
      <u val="doubleAccounting"/>
      <sz val="12"/>
      <name val="Arial"/>
      <family val="2"/>
    </font>
    <font>
      <sz val="12"/>
      <color rgb="FF0000FF"/>
      <name val="Arial"/>
      <family val="2"/>
    </font>
    <font>
      <u val="singleAccounting"/>
      <sz val="12"/>
      <color rgb="FF0000FF"/>
      <name val="Arial"/>
      <family val="2"/>
    </font>
    <font>
      <sz val="12"/>
      <name val="SWISS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u/>
      <sz val="10"/>
      <name val="Arial"/>
    </font>
    <font>
      <sz val="10"/>
      <color indexed="8"/>
      <name val="Arial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0"/>
      <color rgb="FF00B0F0"/>
      <name val="Arial"/>
      <family val="2"/>
    </font>
    <font>
      <b/>
      <sz val="10"/>
      <name val="Arial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B7CFE8"/>
        <bgColor rgb="FF000000"/>
      </patternFill>
    </fill>
    <fill>
      <patternFill patternType="solid">
        <fgColor rgb="FFE1E7F5"/>
        <bgColor rgb="FF000000"/>
      </patternFill>
    </fill>
    <fill>
      <patternFill patternType="solid">
        <fgColor rgb="FFD5E3F2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89">
    <xf numFmtId="0" fontId="0" fillId="2" borderId="0"/>
    <xf numFmtId="164" fontId="3" fillId="0" borderId="0">
      <alignment horizontal="center"/>
    </xf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5" fontId="3" fillId="0" borderId="0"/>
    <xf numFmtId="43" fontId="15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8" borderId="8" applyNumberFormat="0" applyAlignment="0" applyProtection="0"/>
    <xf numFmtId="0" fontId="28" fillId="9" borderId="9" applyNumberFormat="0" applyAlignment="0" applyProtection="0"/>
    <xf numFmtId="0" fontId="29" fillId="9" borderId="8" applyNumberFormat="0" applyAlignment="0" applyProtection="0"/>
    <xf numFmtId="0" fontId="31" fillId="10" borderId="11" applyNumberFormat="0" applyAlignment="0" applyProtection="0"/>
    <xf numFmtId="0" fontId="35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40" fillId="41" borderId="14" applyNumberFormat="0" applyAlignment="0" applyProtection="0">
      <alignment horizontal="left" vertical="center" indent="1"/>
    </xf>
    <xf numFmtId="43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/>
    <xf numFmtId="0" fontId="40" fillId="39" borderId="14" applyNumberFormat="0" applyAlignment="0" applyProtection="0">
      <alignment horizontal="left" vertical="center" indent="1"/>
    </xf>
    <xf numFmtId="44" fontId="2" fillId="0" borderId="0" applyFont="0" applyFill="0" applyBorder="0" applyAlignment="0" applyProtection="0"/>
    <xf numFmtId="0" fontId="39" fillId="36" borderId="14" applyNumberFormat="0" applyAlignment="0" applyProtection="0">
      <alignment horizontal="left" vertical="center" indent="1"/>
    </xf>
    <xf numFmtId="43" fontId="2" fillId="0" borderId="0" applyFont="0" applyFill="0" applyBorder="0" applyAlignment="0" applyProtection="0"/>
    <xf numFmtId="0" fontId="2" fillId="0" borderId="0"/>
    <xf numFmtId="0" fontId="20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2" fillId="11" borderId="12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168" fontId="40" fillId="0" borderId="16" applyNumberFormat="0" applyAlignment="0" applyProtection="0">
      <alignment horizontal="right" vertical="center" indent="1"/>
    </xf>
    <xf numFmtId="0" fontId="40" fillId="38" borderId="14" applyNumberFormat="0" applyAlignment="0" applyProtection="0">
      <alignment horizontal="left" vertical="center" indent="1"/>
    </xf>
    <xf numFmtId="168" fontId="40" fillId="36" borderId="15" applyNumberFormat="0" applyAlignment="0" applyProtection="0">
      <alignment horizontal="left" vertical="center" indent="1"/>
    </xf>
    <xf numFmtId="0" fontId="40" fillId="37" borderId="14" applyNumberFormat="0" applyAlignment="0" applyProtection="0">
      <alignment horizontal="left" vertical="center" indent="1"/>
    </xf>
    <xf numFmtId="0" fontId="40" fillId="40" borderId="14" applyNumberFormat="0" applyAlignment="0" applyProtection="0">
      <alignment horizontal="left" vertical="center" indent="1"/>
    </xf>
    <xf numFmtId="0" fontId="16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12" applyNumberFormat="0" applyFont="0" applyAlignment="0" applyProtection="0"/>
  </cellStyleXfs>
  <cellXfs count="189">
    <xf numFmtId="0" fontId="0" fillId="2" borderId="0" xfId="0"/>
    <xf numFmtId="164" fontId="4" fillId="0" borderId="1" xfId="1" applyFont="1" applyBorder="1" applyAlignment="1">
      <alignment horizontal="left"/>
    </xf>
    <xf numFmtId="164" fontId="4" fillId="0" borderId="1" xfId="1" applyFont="1" applyBorder="1">
      <alignment horizontal="center"/>
    </xf>
    <xf numFmtId="41" fontId="4" fillId="0" borderId="1" xfId="1" applyNumberFormat="1" applyFont="1" applyBorder="1">
      <alignment horizontal="center"/>
    </xf>
    <xf numFmtId="41" fontId="4" fillId="0" borderId="1" xfId="1" applyNumberFormat="1" applyFont="1" applyBorder="1" applyAlignment="1">
      <alignment horizontal="left"/>
    </xf>
    <xf numFmtId="41" fontId="4" fillId="0" borderId="0" xfId="1" applyNumberFormat="1" applyFont="1">
      <alignment horizontal="center"/>
    </xf>
    <xf numFmtId="41" fontId="5" fillId="0" borderId="0" xfId="1" applyNumberFormat="1" applyFont="1">
      <alignment horizontal="center"/>
    </xf>
    <xf numFmtId="164" fontId="4" fillId="0" borderId="0" xfId="1" applyFont="1">
      <alignment horizontal="center"/>
    </xf>
    <xf numFmtId="164" fontId="4" fillId="0" borderId="0" xfId="1" applyFont="1" applyAlignment="1">
      <alignment horizontal="left"/>
    </xf>
    <xf numFmtId="41" fontId="4" fillId="0" borderId="0" xfId="1" applyNumberFormat="1" applyFont="1" applyAlignment="1">
      <alignment horizontal="left"/>
    </xf>
    <xf numFmtId="0" fontId="7" fillId="0" borderId="0" xfId="2" applyFont="1"/>
    <xf numFmtId="41" fontId="4" fillId="0" borderId="0" xfId="1" applyNumberFormat="1" applyFont="1" applyAlignment="1">
      <alignment horizontal="fill"/>
    </xf>
    <xf numFmtId="164" fontId="4" fillId="0" borderId="0" xfId="1" quotePrefix="1" applyFont="1" applyAlignment="1">
      <alignment horizontal="left"/>
    </xf>
    <xf numFmtId="41" fontId="8" fillId="0" borderId="0" xfId="1" applyNumberFormat="1" applyFont="1" applyAlignment="1">
      <alignment horizontal="left"/>
    </xf>
    <xf numFmtId="164" fontId="4" fillId="0" borderId="1" xfId="1" quotePrefix="1" applyFont="1" applyBorder="1" applyAlignment="1">
      <alignment horizontal="left"/>
    </xf>
    <xf numFmtId="0" fontId="4" fillId="3" borderId="0" xfId="0" applyFont="1" applyFill="1"/>
    <xf numFmtId="41" fontId="4" fillId="0" borderId="1" xfId="1" quotePrefix="1" applyNumberFormat="1" applyFont="1" applyBorder="1" applyAlignment="1">
      <alignment horizontal="left"/>
    </xf>
    <xf numFmtId="41" fontId="9" fillId="0" borderId="0" xfId="1" quotePrefix="1" applyNumberFormat="1" applyFont="1" applyAlignment="1">
      <alignment horizontal="centerContinuous"/>
    </xf>
    <xf numFmtId="41" fontId="9" fillId="0" borderId="0" xfId="1" applyNumberFormat="1" applyFont="1" applyAlignment="1">
      <alignment horizontal="centerContinuous"/>
    </xf>
    <xf numFmtId="164" fontId="9" fillId="0" borderId="0" xfId="1" applyFont="1" applyAlignment="1">
      <alignment horizontal="left" wrapText="1"/>
    </xf>
    <xf numFmtId="164" fontId="9" fillId="0" borderId="0" xfId="1" applyFont="1" applyAlignment="1">
      <alignment horizontal="center" wrapText="1"/>
    </xf>
    <xf numFmtId="41" fontId="9" fillId="0" borderId="0" xfId="1" quotePrefix="1" applyNumberFormat="1" applyFont="1" applyAlignment="1">
      <alignment horizontal="center" wrapText="1"/>
    </xf>
    <xf numFmtId="41" fontId="9" fillId="0" borderId="0" xfId="1" applyNumberFormat="1" applyFont="1" applyAlignment="1">
      <alignment horizontal="center" wrapText="1"/>
    </xf>
    <xf numFmtId="41" fontId="10" fillId="0" borderId="0" xfId="1" applyNumberFormat="1" applyFont="1" applyAlignment="1">
      <alignment horizontal="center" wrapText="1"/>
    </xf>
    <xf numFmtId="41" fontId="11" fillId="0" borderId="0" xfId="1" applyNumberFormat="1" applyFont="1" applyAlignment="1">
      <alignment horizontal="center" wrapText="1"/>
    </xf>
    <xf numFmtId="41" fontId="9" fillId="0" borderId="0" xfId="1" applyNumberFormat="1" applyFont="1" applyAlignment="1">
      <alignment horizontal="left" wrapText="1"/>
    </xf>
    <xf numFmtId="1" fontId="4" fillId="0" borderId="0" xfId="1" applyNumberFormat="1" applyFont="1">
      <alignment horizontal="center"/>
    </xf>
    <xf numFmtId="164" fontId="4" fillId="0" borderId="0" xfId="3" applyNumberFormat="1" applyFont="1" applyAlignment="1">
      <alignment horizontal="center"/>
    </xf>
    <xf numFmtId="164" fontId="4" fillId="0" borderId="0" xfId="1" applyFont="1" applyAlignment="1"/>
    <xf numFmtId="41" fontId="4" fillId="0" borderId="0" xfId="1" applyNumberFormat="1" applyFont="1" applyAlignment="1"/>
    <xf numFmtId="41" fontId="9" fillId="0" borderId="0" xfId="1" applyNumberFormat="1" applyFont="1" applyProtection="1">
      <alignment horizontal="center"/>
      <protection locked="0"/>
    </xf>
    <xf numFmtId="41" fontId="9" fillId="0" borderId="0" xfId="1" applyNumberFormat="1" applyFont="1" applyAlignment="1"/>
    <xf numFmtId="2" fontId="4" fillId="0" borderId="0" xfId="1" applyNumberFormat="1" applyFont="1">
      <alignment horizontal="center"/>
    </xf>
    <xf numFmtId="41" fontId="4" fillId="3" borderId="0" xfId="1" applyNumberFormat="1" applyFont="1" applyFill="1" applyAlignment="1"/>
    <xf numFmtId="41" fontId="4" fillId="3" borderId="0" xfId="1" quotePrefix="1" applyNumberFormat="1" applyFont="1" applyFill="1">
      <alignment horizontal="center"/>
    </xf>
    <xf numFmtId="41" fontId="9" fillId="3" borderId="0" xfId="1" applyNumberFormat="1" applyFont="1" applyFill="1" applyAlignment="1"/>
    <xf numFmtId="41" fontId="9" fillId="0" borderId="0" xfId="1" applyNumberFormat="1" applyFont="1">
      <alignment horizontal="center"/>
    </xf>
    <xf numFmtId="41" fontId="12" fillId="0" borderId="0" xfId="1" applyNumberFormat="1" applyFont="1" applyAlignment="1"/>
    <xf numFmtId="41" fontId="12" fillId="3" borderId="0" xfId="1" applyNumberFormat="1" applyFont="1" applyFill="1" applyAlignment="1"/>
    <xf numFmtId="41" fontId="4" fillId="0" borderId="0" xfId="1" quotePrefix="1" applyNumberFormat="1" applyFont="1" applyAlignment="1">
      <alignment horizontal="left"/>
    </xf>
    <xf numFmtId="164" fontId="4" fillId="3" borderId="1" xfId="1" applyFont="1" applyFill="1" applyBorder="1" applyAlignment="1">
      <alignment horizontal="left"/>
    </xf>
    <xf numFmtId="2" fontId="4" fillId="0" borderId="0" xfId="1" quotePrefix="1" applyNumberFormat="1" applyFont="1">
      <alignment horizontal="center"/>
    </xf>
    <xf numFmtId="41" fontId="13" fillId="0" borderId="0" xfId="1" applyNumberFormat="1" applyFont="1" applyAlignment="1"/>
    <xf numFmtId="41" fontId="14" fillId="0" borderId="0" xfId="1" applyNumberFormat="1" applyFont="1" applyAlignment="1"/>
    <xf numFmtId="1" fontId="4" fillId="0" borderId="0" xfId="1" quotePrefix="1" applyNumberFormat="1" applyFont="1">
      <alignment horizontal="center"/>
    </xf>
    <xf numFmtId="1" fontId="4" fillId="0" borderId="1" xfId="1" applyNumberFormat="1" applyFont="1" applyBorder="1">
      <alignment horizontal="center"/>
    </xf>
    <xf numFmtId="164" fontId="4" fillId="0" borderId="1" xfId="1" applyFont="1" applyBorder="1" applyAlignment="1"/>
    <xf numFmtId="41" fontId="12" fillId="0" borderId="1" xfId="1" applyNumberFormat="1" applyFont="1" applyBorder="1" applyAlignment="1"/>
    <xf numFmtId="1" fontId="4" fillId="0" borderId="0" xfId="1" quotePrefix="1" applyNumberFormat="1" applyFont="1" applyAlignment="1">
      <alignment horizontal="left"/>
    </xf>
    <xf numFmtId="164" fontId="4" fillId="0" borderId="2" xfId="1" applyFont="1" applyBorder="1" applyAlignment="1">
      <alignment horizontal="left"/>
    </xf>
    <xf numFmtId="164" fontId="4" fillId="0" borderId="2" xfId="1" applyFont="1" applyBorder="1">
      <alignment horizontal="center"/>
    </xf>
    <xf numFmtId="41" fontId="4" fillId="0" borderId="2" xfId="1" applyNumberFormat="1" applyFont="1" applyBorder="1">
      <alignment horizontal="center"/>
    </xf>
    <xf numFmtId="41" fontId="4" fillId="0" borderId="2" xfId="1" applyNumberFormat="1" applyFont="1" applyBorder="1" applyAlignment="1">
      <alignment horizontal="left"/>
    </xf>
    <xf numFmtId="2" fontId="4" fillId="0" borderId="1" xfId="1" quotePrefix="1" applyNumberFormat="1" applyFont="1" applyBorder="1" applyAlignment="1">
      <alignment horizontal="left"/>
    </xf>
    <xf numFmtId="2" fontId="4" fillId="3" borderId="1" xfId="1" quotePrefix="1" applyNumberFormat="1" applyFont="1" applyFill="1" applyBorder="1" applyAlignment="1">
      <alignment horizontal="left"/>
    </xf>
    <xf numFmtId="1" fontId="4" fillId="0" borderId="0" xfId="1" applyNumberFormat="1" applyFont="1" applyAlignment="1">
      <alignment horizontal="left"/>
    </xf>
    <xf numFmtId="164" fontId="4" fillId="0" borderId="0" xfId="1" applyFont="1" applyAlignment="1">
      <alignment horizontal="left" vertical="center" wrapText="1"/>
    </xf>
    <xf numFmtId="41" fontId="4" fillId="0" borderId="0" xfId="1" applyNumberFormat="1" applyFont="1" applyAlignment="1">
      <alignment horizontal="right"/>
    </xf>
    <xf numFmtId="41" fontId="13" fillId="0" borderId="0" xfId="1" applyNumberFormat="1" applyFont="1" applyAlignment="1">
      <alignment horizontal="right"/>
    </xf>
    <xf numFmtId="41" fontId="9" fillId="0" borderId="0" xfId="1" applyNumberFormat="1" applyFont="1" applyAlignment="1">
      <alignment horizontal="right"/>
    </xf>
    <xf numFmtId="41" fontId="14" fillId="0" borderId="0" xfId="1" applyNumberFormat="1" applyFont="1" applyAlignment="1">
      <alignment horizontal="right"/>
    </xf>
    <xf numFmtId="0" fontId="4" fillId="0" borderId="0" xfId="2" applyFont="1" applyAlignment="1">
      <alignment horizontal="left"/>
    </xf>
    <xf numFmtId="41" fontId="4" fillId="0" borderId="1" xfId="4" applyNumberFormat="1" applyFont="1" applyFill="1" applyBorder="1" applyAlignment="1" applyProtection="1">
      <alignment horizontal="fill"/>
    </xf>
    <xf numFmtId="41" fontId="4" fillId="0" borderId="1" xfId="1" applyNumberFormat="1" applyFont="1" applyBorder="1" applyAlignment="1"/>
    <xf numFmtId="37" fontId="4" fillId="0" borderId="0" xfId="5" applyNumberFormat="1" applyFont="1" applyAlignment="1">
      <alignment horizontal="left"/>
    </xf>
    <xf numFmtId="41" fontId="12" fillId="0" borderId="0" xfId="1" applyNumberFormat="1" applyFont="1" applyAlignment="1">
      <alignment horizontal="right"/>
    </xf>
    <xf numFmtId="37" fontId="4" fillId="0" borderId="0" xfId="1" applyNumberFormat="1" applyFont="1">
      <alignment horizontal="center"/>
    </xf>
    <xf numFmtId="164" fontId="9" fillId="0" borderId="0" xfId="1" applyFont="1" applyAlignment="1">
      <alignment horizontal="centerContinuous"/>
    </xf>
    <xf numFmtId="41" fontId="4" fillId="3" borderId="0" xfId="1" applyNumberFormat="1" applyFont="1" applyFill="1" applyAlignment="1">
      <alignment horizontal="right"/>
    </xf>
    <xf numFmtId="41" fontId="9" fillId="3" borderId="0" xfId="1" applyNumberFormat="1" applyFont="1" applyFill="1" applyAlignment="1">
      <alignment horizontal="right"/>
    </xf>
    <xf numFmtId="37" fontId="4" fillId="0" borderId="0" xfId="1" applyNumberFormat="1" applyFont="1" applyAlignment="1">
      <alignment horizontal="right"/>
    </xf>
    <xf numFmtId="166" fontId="4" fillId="0" borderId="0" xfId="1" applyNumberFormat="1" applyFont="1" applyAlignment="1">
      <alignment horizontal="right"/>
    </xf>
    <xf numFmtId="166" fontId="4" fillId="3" borderId="0" xfId="1" applyNumberFormat="1" applyFont="1" applyFill="1" applyAlignment="1">
      <alignment horizontal="right"/>
    </xf>
    <xf numFmtId="41" fontId="12" fillId="3" borderId="0" xfId="1" applyNumberFormat="1" applyFont="1" applyFill="1" applyAlignment="1">
      <alignment horizontal="right"/>
    </xf>
    <xf numFmtId="1" fontId="4" fillId="0" borderId="1" xfId="1" applyNumberFormat="1" applyFont="1" applyBorder="1" applyAlignment="1">
      <alignment horizontal="left"/>
    </xf>
    <xf numFmtId="41" fontId="4" fillId="0" borderId="1" xfId="1" applyNumberFormat="1" applyFont="1" applyBorder="1" applyAlignment="1">
      <alignment horizontal="right"/>
    </xf>
    <xf numFmtId="41" fontId="9" fillId="0" borderId="1" xfId="1" applyNumberFormat="1" applyFont="1" applyBorder="1" applyAlignment="1">
      <alignment horizontal="right"/>
    </xf>
    <xf numFmtId="164" fontId="4" fillId="0" borderId="0" xfId="1" applyFont="1" applyAlignment="1">
      <alignment horizontal="fill"/>
    </xf>
    <xf numFmtId="0" fontId="0" fillId="0" borderId="0" xfId="0" applyFill="1"/>
    <xf numFmtId="0" fontId="0" fillId="0" borderId="0" xfId="0" applyFill="1" applyAlignment="1">
      <alignment horizontal="right"/>
    </xf>
    <xf numFmtId="0" fontId="17" fillId="0" borderId="0" xfId="7" applyFont="1" applyFill="1" applyAlignment="1">
      <alignment horizontal="left" indent="3"/>
    </xf>
    <xf numFmtId="0" fontId="16" fillId="0" borderId="3" xfId="7" applyBorder="1"/>
    <xf numFmtId="0" fontId="17" fillId="0" borderId="0" xfId="7" applyFont="1"/>
    <xf numFmtId="0" fontId="17" fillId="0" borderId="4" xfId="7" applyFont="1" applyBorder="1" applyAlignment="1">
      <alignment horizontal="center" vertical="center" wrapText="1"/>
    </xf>
    <xf numFmtId="0" fontId="18" fillId="0" borderId="0" xfId="7" applyFont="1" applyAlignment="1">
      <alignment horizontal="left"/>
    </xf>
    <xf numFmtId="0" fontId="19" fillId="0" borderId="0" xfId="7" applyFont="1" applyAlignment="1">
      <alignment horizontal="left" indent="1"/>
    </xf>
    <xf numFmtId="0" fontId="17" fillId="0" borderId="0" xfId="7" applyFont="1" applyAlignment="1">
      <alignment horizontal="left" indent="2"/>
    </xf>
    <xf numFmtId="0" fontId="17" fillId="0" borderId="0" xfId="7" applyFont="1" applyAlignment="1">
      <alignment horizontal="left" indent="3"/>
    </xf>
    <xf numFmtId="167" fontId="6" fillId="0" borderId="0" xfId="0" applyNumberFormat="1" applyFont="1" applyFill="1"/>
    <xf numFmtId="0" fontId="6" fillId="0" borderId="0" xfId="7" applyFont="1" applyFill="1" applyAlignment="1">
      <alignment horizontal="left" indent="3"/>
    </xf>
    <xf numFmtId="0" fontId="19" fillId="0" borderId="0" xfId="7" applyFont="1" applyAlignment="1">
      <alignment horizontal="left" indent="1"/>
    </xf>
    <xf numFmtId="0" fontId="17" fillId="0" borderId="0" xfId="7" applyFont="1" applyAlignment="1">
      <alignment horizontal="left" indent="2"/>
    </xf>
    <xf numFmtId="0" fontId="17" fillId="0" borderId="0" xfId="7" applyFont="1" applyAlignment="1">
      <alignment horizontal="left" indent="3"/>
    </xf>
    <xf numFmtId="0" fontId="17" fillId="0" borderId="0" xfId="7" applyFont="1"/>
    <xf numFmtId="0" fontId="17" fillId="0" borderId="4" xfId="7" applyFont="1" applyBorder="1" applyAlignment="1">
      <alignment horizontal="center" vertical="center" wrapText="1"/>
    </xf>
    <xf numFmtId="0" fontId="18" fillId="0" borderId="0" xfId="7" applyFont="1" applyAlignment="1">
      <alignment horizontal="left"/>
    </xf>
    <xf numFmtId="0" fontId="17" fillId="0" borderId="0" xfId="7" applyFont="1" applyAlignment="1">
      <alignment horizontal="left" indent="2"/>
    </xf>
    <xf numFmtId="0" fontId="4" fillId="0" borderId="0" xfId="0" applyFont="1" applyFill="1"/>
    <xf numFmtId="0" fontId="16" fillId="0" borderId="3" xfId="7" applyBorder="1"/>
    <xf numFmtId="0" fontId="19" fillId="0" borderId="0" xfId="7" applyFont="1" applyAlignment="1">
      <alignment horizontal="left" indent="1"/>
    </xf>
    <xf numFmtId="0" fontId="17" fillId="0" borderId="0" xfId="7" applyFont="1" applyAlignment="1">
      <alignment horizontal="left" indent="2"/>
    </xf>
    <xf numFmtId="0" fontId="17" fillId="0" borderId="0" xfId="9" applyFont="1" applyAlignment="1">
      <alignment horizontal="left" indent="2"/>
    </xf>
    <xf numFmtId="0" fontId="17" fillId="0" borderId="0" xfId="9" applyFont="1" applyAlignment="1">
      <alignment horizontal="left" indent="3"/>
    </xf>
    <xf numFmtId="10" fontId="0" fillId="0" borderId="0" xfId="0" applyNumberFormat="1" applyFill="1"/>
    <xf numFmtId="0" fontId="6" fillId="0" borderId="4" xfId="7" applyFont="1" applyBorder="1" applyAlignment="1">
      <alignment horizontal="center" vertical="center" wrapText="1"/>
    </xf>
    <xf numFmtId="43" fontId="0" fillId="0" borderId="0" xfId="6" applyFont="1" applyFill="1"/>
    <xf numFmtId="167" fontId="0" fillId="0" borderId="0" xfId="0" applyNumberFormat="1" applyFill="1"/>
    <xf numFmtId="0" fontId="37" fillId="0" borderId="0" xfId="8" applyFont="1" applyAlignment="1">
      <alignment horizontal="left" indent="1"/>
    </xf>
    <xf numFmtId="0" fontId="36" fillId="0" borderId="0" xfId="8" applyFont="1" applyAlignment="1">
      <alignment horizontal="left" indent="2"/>
    </xf>
    <xf numFmtId="0" fontId="36" fillId="0" borderId="0" xfId="8" applyFont="1" applyAlignment="1">
      <alignment horizontal="left" indent="2"/>
    </xf>
    <xf numFmtId="0" fontId="36" fillId="0" borderId="0" xfId="8" applyFont="1" applyAlignment="1">
      <alignment horizontal="left" indent="3"/>
    </xf>
    <xf numFmtId="167" fontId="6" fillId="0" borderId="0" xfId="7" applyNumberFormat="1" applyFont="1" applyAlignment="1">
      <alignment horizontal="right"/>
    </xf>
    <xf numFmtId="167" fontId="6" fillId="0" borderId="0" xfId="9" applyNumberFormat="1" applyFont="1" applyAlignment="1">
      <alignment horizontal="right"/>
    </xf>
    <xf numFmtId="0" fontId="38" fillId="0" borderId="3" xfId="7" applyFont="1" applyBorder="1"/>
    <xf numFmtId="0" fontId="38" fillId="0" borderId="0" xfId="7" applyFont="1"/>
    <xf numFmtId="0" fontId="6" fillId="0" borderId="0" xfId="0" applyFont="1" applyFill="1"/>
    <xf numFmtId="43" fontId="6" fillId="0" borderId="0" xfId="6" applyFont="1" applyAlignment="1">
      <alignment horizontal="right"/>
    </xf>
    <xf numFmtId="43" fontId="17" fillId="0" borderId="0" xfId="6" applyFont="1" applyFill="1" applyAlignment="1">
      <alignment horizontal="right"/>
    </xf>
    <xf numFmtId="0" fontId="19" fillId="4" borderId="0" xfId="7" applyFont="1" applyFill="1" applyAlignment="1">
      <alignment horizontal="left" indent="1"/>
    </xf>
    <xf numFmtId="0" fontId="37" fillId="4" borderId="0" xfId="8" applyFont="1" applyFill="1" applyAlignment="1">
      <alignment horizontal="left" indent="1"/>
    </xf>
    <xf numFmtId="43" fontId="6" fillId="0" borderId="0" xfId="0" applyNumberFormat="1" applyFont="1" applyFill="1"/>
    <xf numFmtId="43" fontId="6" fillId="4" borderId="0" xfId="6" applyFont="1" applyFill="1"/>
    <xf numFmtId="10" fontId="6" fillId="0" borderId="0" xfId="0" applyNumberFormat="1" applyFont="1" applyFill="1"/>
    <xf numFmtId="0" fontId="19" fillId="0" borderId="0" xfId="8" applyFont="1" applyAlignment="1">
      <alignment horizontal="left" indent="1"/>
    </xf>
    <xf numFmtId="0" fontId="6" fillId="0" borderId="0" xfId="8" applyFont="1" applyAlignment="1">
      <alignment horizontal="left" indent="2"/>
    </xf>
    <xf numFmtId="0" fontId="6" fillId="0" borderId="0" xfId="8" applyFont="1" applyAlignment="1">
      <alignment horizontal="left" indent="3"/>
    </xf>
    <xf numFmtId="167" fontId="6" fillId="0" borderId="0" xfId="8" applyNumberFormat="1" applyFont="1" applyAlignment="1">
      <alignment horizontal="right"/>
    </xf>
    <xf numFmtId="0" fontId="6" fillId="0" borderId="0" xfId="8" applyFont="1" applyAlignment="1">
      <alignment horizontal="left" indent="3"/>
    </xf>
    <xf numFmtId="167" fontId="6" fillId="0" borderId="1" xfId="7" applyNumberFormat="1" applyFont="1" applyBorder="1" applyAlignment="1">
      <alignment horizontal="right"/>
    </xf>
    <xf numFmtId="43" fontId="6" fillId="0" borderId="1" xfId="6" applyFont="1" applyBorder="1" applyAlignment="1">
      <alignment horizontal="right"/>
    </xf>
    <xf numFmtId="0" fontId="6" fillId="0" borderId="1" xfId="0" applyFont="1" applyFill="1" applyBorder="1"/>
    <xf numFmtId="167" fontId="6" fillId="0" borderId="0" xfId="9" applyNumberFormat="1" applyFont="1" applyFill="1" applyAlignment="1">
      <alignment horizontal="right"/>
    </xf>
    <xf numFmtId="0" fontId="17" fillId="0" borderId="0" xfId="9" applyFont="1" applyFill="1" applyAlignment="1">
      <alignment horizontal="left" indent="3"/>
    </xf>
    <xf numFmtId="0" fontId="41" fillId="0" borderId="0" xfId="0" applyFont="1" applyFill="1" applyAlignment="1">
      <alignment horizontal="left"/>
    </xf>
    <xf numFmtId="0" fontId="0" fillId="2" borderId="0" xfId="0"/>
    <xf numFmtId="0" fontId="36" fillId="0" borderId="4" xfId="8" applyFont="1" applyBorder="1" applyAlignment="1">
      <alignment horizontal="center" vertical="center" wrapText="1"/>
    </xf>
    <xf numFmtId="0" fontId="18" fillId="0" borderId="0" xfId="7" applyFont="1"/>
    <xf numFmtId="0" fontId="16" fillId="0" borderId="0" xfId="8"/>
    <xf numFmtId="0" fontId="16" fillId="0" borderId="3" xfId="8" applyBorder="1"/>
    <xf numFmtId="0" fontId="37" fillId="0" borderId="0" xfId="8" applyFont="1" applyAlignment="1">
      <alignment horizontal="left" vertical="center"/>
    </xf>
    <xf numFmtId="167" fontId="36" fillId="0" borderId="0" xfId="8" applyNumberFormat="1" applyFont="1" applyAlignment="1">
      <alignment horizontal="right" vertical="center"/>
    </xf>
    <xf numFmtId="0" fontId="37" fillId="0" borderId="0" xfId="8" applyFont="1" applyAlignment="1">
      <alignment horizontal="left" vertical="center" indent="1"/>
    </xf>
    <xf numFmtId="0" fontId="42" fillId="0" borderId="0" xfId="8" applyFont="1" applyAlignment="1">
      <alignment horizontal="left" vertical="center" indent="2"/>
    </xf>
    <xf numFmtId="0" fontId="36" fillId="0" borderId="0" xfId="8" applyFont="1" applyAlignment="1">
      <alignment horizontal="left" vertical="center" indent="3"/>
    </xf>
    <xf numFmtId="167" fontId="36" fillId="0" borderId="18" xfId="8" applyNumberFormat="1" applyFont="1" applyBorder="1" applyAlignment="1">
      <alignment horizontal="right" vertical="center"/>
    </xf>
    <xf numFmtId="0" fontId="43" fillId="0" borderId="0" xfId="0" applyFont="1" applyFill="1"/>
    <xf numFmtId="0" fontId="44" fillId="0" borderId="3" xfId="7" applyFont="1" applyBorder="1"/>
    <xf numFmtId="0" fontId="43" fillId="0" borderId="0" xfId="7" applyFont="1"/>
    <xf numFmtId="0" fontId="44" fillId="0" borderId="0" xfId="7" applyFont="1"/>
    <xf numFmtId="0" fontId="43" fillId="0" borderId="4" xfId="7" applyFont="1" applyBorder="1" applyAlignment="1">
      <alignment horizontal="center" vertical="center" wrapText="1"/>
    </xf>
    <xf numFmtId="0" fontId="45" fillId="0" borderId="0" xfId="7" applyFont="1" applyAlignment="1">
      <alignment horizontal="left"/>
    </xf>
    <xf numFmtId="167" fontId="43" fillId="0" borderId="0" xfId="7" applyNumberFormat="1" applyFont="1" applyAlignment="1">
      <alignment horizontal="right"/>
    </xf>
    <xf numFmtId="0" fontId="46" fillId="4" borderId="0" xfId="7" applyFont="1" applyFill="1" applyAlignment="1">
      <alignment horizontal="left" indent="1"/>
    </xf>
    <xf numFmtId="0" fontId="43" fillId="0" borderId="0" xfId="7" applyFont="1" applyAlignment="1">
      <alignment horizontal="left" indent="2"/>
    </xf>
    <xf numFmtId="0" fontId="43" fillId="0" borderId="0" xfId="0" applyFont="1" applyFill="1" applyAlignment="1">
      <alignment horizontal="right"/>
    </xf>
    <xf numFmtId="0" fontId="43" fillId="0" borderId="0" xfId="7" applyFont="1" applyAlignment="1">
      <alignment horizontal="left" indent="3"/>
    </xf>
    <xf numFmtId="167" fontId="43" fillId="0" borderId="1" xfId="7" applyNumberFormat="1" applyFont="1" applyBorder="1" applyAlignment="1">
      <alignment horizontal="right"/>
    </xf>
    <xf numFmtId="167" fontId="43" fillId="0" borderId="0" xfId="0" applyNumberFormat="1" applyFont="1" applyFill="1"/>
    <xf numFmtId="0" fontId="43" fillId="0" borderId="0" xfId="7" applyFont="1" applyFill="1" applyAlignment="1">
      <alignment horizontal="left" indent="3"/>
    </xf>
    <xf numFmtId="10" fontId="43" fillId="0" borderId="0" xfId="0" applyNumberFormat="1" applyFont="1" applyFill="1"/>
    <xf numFmtId="0" fontId="46" fillId="4" borderId="0" xfId="8" applyFont="1" applyFill="1" applyAlignment="1">
      <alignment horizontal="left" indent="1"/>
    </xf>
    <xf numFmtId="0" fontId="43" fillId="0" borderId="1" xfId="0" applyFont="1" applyFill="1" applyBorder="1"/>
    <xf numFmtId="43" fontId="43" fillId="0" borderId="1" xfId="6" applyFont="1" applyBorder="1" applyAlignment="1">
      <alignment horizontal="right"/>
    </xf>
    <xf numFmtId="0" fontId="43" fillId="0" borderId="0" xfId="8" applyFont="1" applyAlignment="1">
      <alignment horizontal="left" indent="2"/>
    </xf>
    <xf numFmtId="43" fontId="43" fillId="0" borderId="0" xfId="6" applyFont="1" applyAlignment="1">
      <alignment horizontal="right"/>
    </xf>
    <xf numFmtId="0" fontId="43" fillId="0" borderId="0" xfId="9" applyFont="1" applyAlignment="1">
      <alignment horizontal="left" indent="2"/>
    </xf>
    <xf numFmtId="167" fontId="43" fillId="0" borderId="0" xfId="9" applyNumberFormat="1" applyFont="1" applyAlignment="1">
      <alignment horizontal="right"/>
    </xf>
    <xf numFmtId="167" fontId="43" fillId="0" borderId="0" xfId="7" applyNumberFormat="1" applyFont="1" applyFill="1" applyAlignment="1">
      <alignment horizontal="right"/>
    </xf>
    <xf numFmtId="167" fontId="43" fillId="0" borderId="0" xfId="9" applyNumberFormat="1" applyFont="1" applyFill="1" applyAlignment="1">
      <alignment horizontal="right"/>
    </xf>
    <xf numFmtId="43" fontId="43" fillId="0" borderId="0" xfId="0" applyNumberFormat="1" applyFont="1" applyFill="1"/>
    <xf numFmtId="0" fontId="47" fillId="42" borderId="0" xfId="0" applyFont="1" applyFill="1" applyAlignment="1">
      <alignment horizontal="center"/>
    </xf>
    <xf numFmtId="0" fontId="43" fillId="0" borderId="4" xfId="44" applyFont="1" applyFill="1" applyBorder="1" applyAlignment="1">
      <alignment horizontal="center" vertical="center" wrapText="1"/>
    </xf>
    <xf numFmtId="0" fontId="43" fillId="0" borderId="0" xfId="44" applyFont="1" applyFill="1" applyAlignment="1">
      <alignment horizontal="left"/>
    </xf>
    <xf numFmtId="43" fontId="45" fillId="3" borderId="17" xfId="0" applyNumberFormat="1" applyFont="1" applyFill="1" applyBorder="1"/>
    <xf numFmtId="43" fontId="43" fillId="42" borderId="0" xfId="0" applyNumberFormat="1" applyFont="1" applyFill="1"/>
    <xf numFmtId="0" fontId="47" fillId="0" borderId="0" xfId="0" applyFont="1" applyFill="1"/>
    <xf numFmtId="0" fontId="48" fillId="0" borderId="0" xfId="49" applyFont="1" applyFill="1"/>
    <xf numFmtId="167" fontId="48" fillId="0" borderId="2" xfId="49" applyNumberFormat="1" applyFont="1" applyFill="1" applyBorder="1"/>
    <xf numFmtId="167" fontId="48" fillId="0" borderId="0" xfId="49" applyNumberFormat="1" applyFont="1" applyFill="1" applyBorder="1"/>
    <xf numFmtId="43" fontId="48" fillId="0" borderId="0" xfId="48" applyFont="1" applyFill="1"/>
    <xf numFmtId="10" fontId="48" fillId="0" borderId="0" xfId="43" applyNumberFormat="1" applyFont="1" applyFill="1"/>
    <xf numFmtId="169" fontId="43" fillId="0" borderId="0" xfId="0" applyNumberFormat="1" applyFont="1" applyFill="1"/>
    <xf numFmtId="0" fontId="43" fillId="43" borderId="0" xfId="7" applyFont="1" applyFill="1" applyAlignment="1">
      <alignment horizontal="left" indent="3"/>
    </xf>
    <xf numFmtId="0" fontId="43" fillId="43" borderId="0" xfId="0" applyFont="1" applyFill="1"/>
    <xf numFmtId="167" fontId="43" fillId="43" borderId="0" xfId="0" applyNumberFormat="1" applyFont="1" applyFill="1"/>
    <xf numFmtId="169" fontId="43" fillId="42" borderId="0" xfId="0" applyNumberFormat="1" applyFont="1" applyFill="1"/>
    <xf numFmtId="1" fontId="4" fillId="3" borderId="0" xfId="1" quotePrefix="1" applyNumberFormat="1" applyFont="1" applyFill="1">
      <alignment horizontal="center"/>
    </xf>
    <xf numFmtId="0" fontId="36" fillId="0" borderId="4" xfId="8" applyFont="1" applyBorder="1" applyAlignment="1">
      <alignment horizontal="center" vertical="center" wrapText="1"/>
    </xf>
    <xf numFmtId="0" fontId="49" fillId="0" borderId="0" xfId="3" applyFont="1"/>
  </cellXfs>
  <cellStyles count="89">
    <cellStyle name="20% - Accent1" xfId="18" builtinId="30" customBuiltin="1"/>
    <cellStyle name="20% - Accent1 2" xfId="66" xr:uid="{4D44047D-00F5-4E46-BDD4-271FACDDC318}"/>
    <cellStyle name="20% - Accent2" xfId="22" builtinId="34" customBuiltin="1"/>
    <cellStyle name="20% - Accent2 2" xfId="69" xr:uid="{AF54CEB2-8817-4B12-9BBE-86359187C064}"/>
    <cellStyle name="20% - Accent3" xfId="26" builtinId="38" customBuiltin="1"/>
    <cellStyle name="20% - Accent3 2" xfId="72" xr:uid="{BCAA884D-5F22-47E6-8BEB-BAAFDF6D2799}"/>
    <cellStyle name="20% - Accent4" xfId="30" builtinId="42" customBuiltin="1"/>
    <cellStyle name="20% - Accent4 2" xfId="75" xr:uid="{3FF81EE5-BE2E-495A-83D7-28BFEA95E948}"/>
    <cellStyle name="20% - Accent5" xfId="34" builtinId="46" customBuiltin="1"/>
    <cellStyle name="20% - Accent5 2" xfId="78" xr:uid="{565C57CD-FA52-47CB-B0B9-D63E5E39ADAF}"/>
    <cellStyle name="20% - Accent6" xfId="38" builtinId="50" customBuiltin="1"/>
    <cellStyle name="20% - Accent6 2" xfId="81" xr:uid="{EAA4FDB9-1BB4-42E3-BF65-64E6C190E9BB}"/>
    <cellStyle name="40% - Accent1" xfId="19" builtinId="31" customBuiltin="1"/>
    <cellStyle name="40% - Accent1 2" xfId="67" xr:uid="{5010944B-AC9D-4862-8654-063C5C18CF7B}"/>
    <cellStyle name="40% - Accent2" xfId="23" builtinId="35" customBuiltin="1"/>
    <cellStyle name="40% - Accent2 2" xfId="70" xr:uid="{AA2B55DE-6DA3-4F47-AECE-111FE3CD9F8A}"/>
    <cellStyle name="40% - Accent3" xfId="27" builtinId="39" customBuiltin="1"/>
    <cellStyle name="40% - Accent3 2" xfId="73" xr:uid="{1955F445-E9A7-4356-B6F1-2098193397A2}"/>
    <cellStyle name="40% - Accent4" xfId="31" builtinId="43" customBuiltin="1"/>
    <cellStyle name="40% - Accent4 2" xfId="76" xr:uid="{64F8B180-704B-46D3-BD0A-69823A14A235}"/>
    <cellStyle name="40% - Accent5" xfId="35" builtinId="47" customBuiltin="1"/>
    <cellStyle name="40% - Accent5 2" xfId="79" xr:uid="{BBDFD90F-2A83-4A28-989E-F7121CBB5E4B}"/>
    <cellStyle name="40% - Accent6" xfId="39" builtinId="51" customBuiltin="1"/>
    <cellStyle name="40% - Accent6 2" xfId="82" xr:uid="{3AD8AC2C-204C-4A9B-BB6C-4F7340CA0434}"/>
    <cellStyle name="60% - Accent1" xfId="20" builtinId="32" customBuiltin="1"/>
    <cellStyle name="60% - Accent1 2" xfId="68" xr:uid="{EA8802B3-2985-473C-8687-95B19FF03585}"/>
    <cellStyle name="60% - Accent2" xfId="24" builtinId="36" customBuiltin="1"/>
    <cellStyle name="60% - Accent2 2" xfId="71" xr:uid="{34D89B02-4337-4118-B517-1741B29B8E97}"/>
    <cellStyle name="60% - Accent3" xfId="28" builtinId="40" customBuiltin="1"/>
    <cellStyle name="60% - Accent3 2" xfId="74" xr:uid="{76BB40DA-9224-4D88-AAFD-B09684683EC1}"/>
    <cellStyle name="60% - Accent4" xfId="32" builtinId="44" customBuiltin="1"/>
    <cellStyle name="60% - Accent4 2" xfId="77" xr:uid="{75CDF3AB-C040-43EF-8ACB-FB00A9108E4E}"/>
    <cellStyle name="60% - Accent5" xfId="36" builtinId="48" customBuiltin="1"/>
    <cellStyle name="60% - Accent5 2" xfId="80" xr:uid="{061849B7-FB58-47F8-A3AD-88DBB39CD7AA}"/>
    <cellStyle name="60% - Accent6" xfId="40" builtinId="52" customBuiltin="1"/>
    <cellStyle name="60% - Accent6 2" xfId="83" xr:uid="{144F5B99-8266-4A7F-B00C-27ABACEF8036}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11" builtinId="27" customBuiltin="1"/>
    <cellStyle name="Calculation" xfId="15" builtinId="22" customBuiltin="1"/>
    <cellStyle name="Check Cell" xfId="16" builtinId="23" customBuiltin="1"/>
    <cellStyle name="Comma" xfId="6" builtinId="3"/>
    <cellStyle name="Comma 2" xfId="42" xr:uid="{B9152514-3452-4FF6-9CE9-349D13BF1469}"/>
    <cellStyle name="Comma 2 2" xfId="4" xr:uid="{8E898F94-A130-49C4-8B8C-444458AF021F}"/>
    <cellStyle name="Comma 3" xfId="48" xr:uid="{49BA6F54-2761-4A82-B51D-A44E97C76DB0}"/>
    <cellStyle name="Comma 3 2" xfId="86" xr:uid="{7CF52553-8730-4D7C-BDAB-98AA7E5965DC}"/>
    <cellStyle name="Currency 2" xfId="46" xr:uid="{647062FC-6A80-49AF-B1FE-D93EBA8F84AB}"/>
    <cellStyle name="Currency 2 2" xfId="85" xr:uid="{54A0A40A-18E1-4212-A90A-0F393F5D5434}"/>
    <cellStyle name="Explanatory Text 2" xfId="58" xr:uid="{E5E62F3A-193E-4A9B-8E24-05EA06BBF8F8}"/>
    <cellStyle name="Good" xfId="10" builtinId="26" customBuiltin="1"/>
    <cellStyle name="Heading 1 2" xfId="51" xr:uid="{2C3ACECB-7FBE-4FAC-8B61-40FB687E6F8B}"/>
    <cellStyle name="Heading 2 2" xfId="52" xr:uid="{9DE60D8B-DBA3-4575-AFC9-C797F2C424B6}"/>
    <cellStyle name="Heading 3 2" xfId="53" xr:uid="{1B3A2363-3721-43D6-B371-074FD9C05F7C}"/>
    <cellStyle name="Heading 4 2" xfId="54" xr:uid="{C2787838-1BAA-4FB1-B343-BB4431E1B214}"/>
    <cellStyle name="Input" xfId="13" builtinId="20" customBuiltin="1"/>
    <cellStyle name="Linked Cell 2" xfId="55" xr:uid="{DF7CAC18-AA09-4549-A7C7-72DF458CE658}"/>
    <cellStyle name="Neutral" xfId="12" builtinId="28" customBuiltin="1"/>
    <cellStyle name="Normal" xfId="0" builtinId="0"/>
    <cellStyle name="Normal 10" xfId="2" xr:uid="{BD9CD7F1-A1D9-4A90-A623-A128EB95B00E}"/>
    <cellStyle name="Normal 2" xfId="1" xr:uid="{A4E8EC76-3A58-4488-8C98-8B07E26043E2}"/>
    <cellStyle name="Normal 2 2" xfId="8" xr:uid="{9C0AAE5B-414C-4A85-AA97-3553A4099974}"/>
    <cellStyle name="Normal 2 2 2" xfId="65" xr:uid="{CE2E9D28-F424-4509-8FC1-232614CEBFBF}"/>
    <cellStyle name="Normal 2 2 3" xfId="49" xr:uid="{47AF009D-256B-4AF0-BE9F-930F68BF77A3}"/>
    <cellStyle name="Normal 2 2 3 2" xfId="87" xr:uid="{42CACAD2-C7DA-4408-83BE-D7D3C6B9B865}"/>
    <cellStyle name="Normal 2 3" xfId="44" xr:uid="{9A35A34B-DAFA-4535-8E0C-85962CD1034F}"/>
    <cellStyle name="Normal 3" xfId="5" xr:uid="{6F8BA0F9-3BF2-41AF-9980-14D33925149D}"/>
    <cellStyle name="Normal 3 2" xfId="9" xr:uid="{F7A6E5B0-1EA0-4D1B-BA03-AD6821A96FB7}"/>
    <cellStyle name="Normal 4" xfId="7" xr:uid="{5BD839C9-5694-4A02-A794-FBA6027E833C}"/>
    <cellStyle name="Normal 8" xfId="3" xr:uid="{D0E5472D-DA17-4937-BD60-A6B9B6AF16C1}"/>
    <cellStyle name="Note 2" xfId="57" xr:uid="{740468BC-D664-4AFF-A62A-6D5873819AC2}"/>
    <cellStyle name="Note 2 2" xfId="88" xr:uid="{B78E1BAF-71DA-4C9F-A3D1-62B143CC415D}"/>
    <cellStyle name="Output" xfId="14" builtinId="21" customBuiltin="1"/>
    <cellStyle name="Percent 2" xfId="43" xr:uid="{66C0F107-D578-4080-A5ED-88541EC00D33}"/>
    <cellStyle name="Percent 2 2" xfId="84" xr:uid="{4880F848-02C2-4CD4-9406-14C6FF01F7A3}"/>
    <cellStyle name="SAPDataCell" xfId="60" xr:uid="{72D23B92-5739-4094-BFBF-3E565A8FA7E1}"/>
    <cellStyle name="SAPDimensionCell" xfId="47" xr:uid="{983F7AB2-07B0-46C6-9A17-BA63FD9ADAC5}"/>
    <cellStyle name="SAPHierarchyCell0" xfId="63" xr:uid="{8EBE0F44-36F7-43D2-BD86-06FC482BFD3B}"/>
    <cellStyle name="SAPHierarchyCell1" xfId="41" xr:uid="{2F74CD1B-8BDD-4399-AFAB-F2A6CFFB2302}"/>
    <cellStyle name="SAPHierarchyCell2" xfId="45" xr:uid="{81FEF9EC-BD40-4229-ACF7-116776C720D7}"/>
    <cellStyle name="SAPHierarchyCell3" xfId="61" xr:uid="{7409D4EB-AB6C-4E8E-8A89-86085B185E6D}"/>
    <cellStyle name="SAPHierarchyCell4" xfId="64" xr:uid="{F20E107C-7E5C-4970-A29B-2B3A23329341}"/>
    <cellStyle name="SAPMemberCell" xfId="62" xr:uid="{758F9572-13FE-4B0F-AA4A-01D81B5C3610}"/>
    <cellStyle name="Title 2" xfId="50" xr:uid="{11AA06E3-4F5E-4DB5-A14D-6E8092A6584A}"/>
    <cellStyle name="Total 2" xfId="59" xr:uid="{873C6331-3980-4581-AB42-B5CA0DB56FB5}"/>
    <cellStyle name="Warning Text 2" xfId="56" xr:uid="{3B029541-16D7-4A86-AF09-B120040A4A4E}"/>
  </cellStyles>
  <dxfs count="0"/>
  <tableStyles count="0" defaultTableStyle="TableStyleMedium2" defaultPivotStyle="PivotStyleLight16"/>
  <colors>
    <mruColors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e.sharepoint.com/teams/FCGRatesandCOS/Shared%20Documents/COS/2023%20TY%20-%20FCG%20-%20Cost%20of%20Service%20Study%20-%20JGM%20WORK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al COSH1"/>
      <sheetName val="IND H"/>
      <sheetName val="COSH1"/>
      <sheetName val="COSH1(A)"/>
      <sheetName val="COSH1(B)"/>
      <sheetName val="COSH1(C,PROPOSED)"/>
      <sheetName val="COSH1(D)"/>
      <sheetName val="COSH1(C, PRESENT)"/>
      <sheetName val="COSH1(SUMMARY)"/>
      <sheetName val="Scenarios"/>
      <sheetName val="COSH2"/>
      <sheetName val="COSH2(ALLOCATION)"/>
      <sheetName val="COSH2 ATT"/>
      <sheetName val="COSH2(F)"/>
      <sheetName val="COSH2(E-1)"/>
      <sheetName val="COSH2(E-2)"/>
      <sheetName val="COSH2(SUMMARY)"/>
      <sheetName val="Tax Law Revised E-6"/>
      <sheetName val="COSH3"/>
      <sheetName val="COSH3 (SUMMARY)"/>
      <sheetName val="COSH3 (H1)"/>
      <sheetName val="COSH3 (H2)"/>
      <sheetName val="COSH3 (I1)"/>
      <sheetName val="COSH3 (I2)"/>
      <sheetName val="Rate Design"/>
      <sheetName val="Output"/>
      <sheetName val="Misc Rev "/>
      <sheetName val="COSH1 Old Rates"/>
      <sheetName val="New Rates for Old Class"/>
      <sheetName val="Scenarios Old Rates"/>
      <sheetName val="COSH2 -Old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62">
          <cell r="C62">
            <v>2</v>
          </cell>
        </row>
      </sheetData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FF029-0675-44B9-9459-ACAF8E709D70}">
  <dimension ref="A1:EW374"/>
  <sheetViews>
    <sheetView zoomScaleNormal="100" workbookViewId="0">
      <pane xSplit="3" ySplit="8" topLeftCell="H134" activePane="bottomRight" state="frozen"/>
      <selection pane="topRight" activeCell="D1" sqref="D1"/>
      <selection pane="bottomLeft" activeCell="A9" sqref="A9"/>
      <selection pane="bottomRight" activeCell="H146" sqref="H146"/>
    </sheetView>
  </sheetViews>
  <sheetFormatPr defaultColWidth="11.21875" defaultRowHeight="15"/>
  <cols>
    <col min="1" max="1" width="5.88671875" style="7" customWidth="1"/>
    <col min="2" max="2" width="11.6640625" style="7" customWidth="1"/>
    <col min="3" max="3" width="65" style="7" bestFit="1" customWidth="1"/>
    <col min="4" max="11" width="15.77734375" style="5" customWidth="1"/>
    <col min="12" max="12" width="15.88671875" style="5" customWidth="1"/>
    <col min="13" max="13" width="15.77734375" style="5" customWidth="1"/>
    <col min="14" max="14" width="19" style="5" bestFit="1" customWidth="1"/>
    <col min="15" max="15" width="18.33203125" style="5" customWidth="1"/>
    <col min="16" max="16" width="15.77734375" style="6" bestFit="1" customWidth="1"/>
    <col min="17" max="17" width="12.88671875" style="5" customWidth="1"/>
    <col min="18" max="20" width="11.21875" style="5"/>
    <col min="21" max="21" width="12.44140625" style="5" customWidth="1"/>
    <col min="22" max="22" width="11.33203125" style="5" customWidth="1"/>
    <col min="23" max="23" width="10.21875" style="5" customWidth="1"/>
    <col min="24" max="24" width="11.21875" style="5"/>
    <col min="25" max="25" width="5.88671875" style="5" customWidth="1"/>
    <col min="26" max="153" width="11.21875" style="5"/>
    <col min="154" max="256" width="11.21875" style="7"/>
    <col min="257" max="257" width="5.88671875" style="7" customWidth="1"/>
    <col min="258" max="258" width="11.6640625" style="7" customWidth="1"/>
    <col min="259" max="259" width="65" style="7" bestFit="1" customWidth="1"/>
    <col min="260" max="267" width="15.77734375" style="7" customWidth="1"/>
    <col min="268" max="268" width="15.88671875" style="7" customWidth="1"/>
    <col min="269" max="269" width="15.77734375" style="7" customWidth="1"/>
    <col min="270" max="270" width="19" style="7" bestFit="1" customWidth="1"/>
    <col min="271" max="271" width="18.33203125" style="7" customWidth="1"/>
    <col min="272" max="272" width="15.77734375" style="7" bestFit="1" customWidth="1"/>
    <col min="273" max="273" width="12.88671875" style="7" customWidth="1"/>
    <col min="274" max="276" width="11.21875" style="7"/>
    <col min="277" max="277" width="12.44140625" style="7" customWidth="1"/>
    <col min="278" max="278" width="11.33203125" style="7" customWidth="1"/>
    <col min="279" max="279" width="10.21875" style="7" customWidth="1"/>
    <col min="280" max="280" width="11.21875" style="7"/>
    <col min="281" max="281" width="5.88671875" style="7" customWidth="1"/>
    <col min="282" max="512" width="11.21875" style="7"/>
    <col min="513" max="513" width="5.88671875" style="7" customWidth="1"/>
    <col min="514" max="514" width="11.6640625" style="7" customWidth="1"/>
    <col min="515" max="515" width="65" style="7" bestFit="1" customWidth="1"/>
    <col min="516" max="523" width="15.77734375" style="7" customWidth="1"/>
    <col min="524" max="524" width="15.88671875" style="7" customWidth="1"/>
    <col min="525" max="525" width="15.77734375" style="7" customWidth="1"/>
    <col min="526" max="526" width="19" style="7" bestFit="1" customWidth="1"/>
    <col min="527" max="527" width="18.33203125" style="7" customWidth="1"/>
    <col min="528" max="528" width="15.77734375" style="7" bestFit="1" customWidth="1"/>
    <col min="529" max="529" width="12.88671875" style="7" customWidth="1"/>
    <col min="530" max="532" width="11.21875" style="7"/>
    <col min="533" max="533" width="12.44140625" style="7" customWidth="1"/>
    <col min="534" max="534" width="11.33203125" style="7" customWidth="1"/>
    <col min="535" max="535" width="10.21875" style="7" customWidth="1"/>
    <col min="536" max="536" width="11.21875" style="7"/>
    <col min="537" max="537" width="5.88671875" style="7" customWidth="1"/>
    <col min="538" max="768" width="11.21875" style="7"/>
    <col min="769" max="769" width="5.88671875" style="7" customWidth="1"/>
    <col min="770" max="770" width="11.6640625" style="7" customWidth="1"/>
    <col min="771" max="771" width="65" style="7" bestFit="1" customWidth="1"/>
    <col min="772" max="779" width="15.77734375" style="7" customWidth="1"/>
    <col min="780" max="780" width="15.88671875" style="7" customWidth="1"/>
    <col min="781" max="781" width="15.77734375" style="7" customWidth="1"/>
    <col min="782" max="782" width="19" style="7" bestFit="1" customWidth="1"/>
    <col min="783" max="783" width="18.33203125" style="7" customWidth="1"/>
    <col min="784" max="784" width="15.77734375" style="7" bestFit="1" customWidth="1"/>
    <col min="785" max="785" width="12.88671875" style="7" customWidth="1"/>
    <col min="786" max="788" width="11.21875" style="7"/>
    <col min="789" max="789" width="12.44140625" style="7" customWidth="1"/>
    <col min="790" max="790" width="11.33203125" style="7" customWidth="1"/>
    <col min="791" max="791" width="10.21875" style="7" customWidth="1"/>
    <col min="792" max="792" width="11.21875" style="7"/>
    <col min="793" max="793" width="5.88671875" style="7" customWidth="1"/>
    <col min="794" max="1024" width="11.21875" style="7"/>
    <col min="1025" max="1025" width="5.88671875" style="7" customWidth="1"/>
    <col min="1026" max="1026" width="11.6640625" style="7" customWidth="1"/>
    <col min="1027" max="1027" width="65" style="7" bestFit="1" customWidth="1"/>
    <col min="1028" max="1035" width="15.77734375" style="7" customWidth="1"/>
    <col min="1036" max="1036" width="15.88671875" style="7" customWidth="1"/>
    <col min="1037" max="1037" width="15.77734375" style="7" customWidth="1"/>
    <col min="1038" max="1038" width="19" style="7" bestFit="1" customWidth="1"/>
    <col min="1039" max="1039" width="18.33203125" style="7" customWidth="1"/>
    <col min="1040" max="1040" width="15.77734375" style="7" bestFit="1" customWidth="1"/>
    <col min="1041" max="1041" width="12.88671875" style="7" customWidth="1"/>
    <col min="1042" max="1044" width="11.21875" style="7"/>
    <col min="1045" max="1045" width="12.44140625" style="7" customWidth="1"/>
    <col min="1046" max="1046" width="11.33203125" style="7" customWidth="1"/>
    <col min="1047" max="1047" width="10.21875" style="7" customWidth="1"/>
    <col min="1048" max="1048" width="11.21875" style="7"/>
    <col min="1049" max="1049" width="5.88671875" style="7" customWidth="1"/>
    <col min="1050" max="1280" width="11.21875" style="7"/>
    <col min="1281" max="1281" width="5.88671875" style="7" customWidth="1"/>
    <col min="1282" max="1282" width="11.6640625" style="7" customWidth="1"/>
    <col min="1283" max="1283" width="65" style="7" bestFit="1" customWidth="1"/>
    <col min="1284" max="1291" width="15.77734375" style="7" customWidth="1"/>
    <col min="1292" max="1292" width="15.88671875" style="7" customWidth="1"/>
    <col min="1293" max="1293" width="15.77734375" style="7" customWidth="1"/>
    <col min="1294" max="1294" width="19" style="7" bestFit="1" customWidth="1"/>
    <col min="1295" max="1295" width="18.33203125" style="7" customWidth="1"/>
    <col min="1296" max="1296" width="15.77734375" style="7" bestFit="1" customWidth="1"/>
    <col min="1297" max="1297" width="12.88671875" style="7" customWidth="1"/>
    <col min="1298" max="1300" width="11.21875" style="7"/>
    <col min="1301" max="1301" width="12.44140625" style="7" customWidth="1"/>
    <col min="1302" max="1302" width="11.33203125" style="7" customWidth="1"/>
    <col min="1303" max="1303" width="10.21875" style="7" customWidth="1"/>
    <col min="1304" max="1304" width="11.21875" style="7"/>
    <col min="1305" max="1305" width="5.88671875" style="7" customWidth="1"/>
    <col min="1306" max="1536" width="11.21875" style="7"/>
    <col min="1537" max="1537" width="5.88671875" style="7" customWidth="1"/>
    <col min="1538" max="1538" width="11.6640625" style="7" customWidth="1"/>
    <col min="1539" max="1539" width="65" style="7" bestFit="1" customWidth="1"/>
    <col min="1540" max="1547" width="15.77734375" style="7" customWidth="1"/>
    <col min="1548" max="1548" width="15.88671875" style="7" customWidth="1"/>
    <col min="1549" max="1549" width="15.77734375" style="7" customWidth="1"/>
    <col min="1550" max="1550" width="19" style="7" bestFit="1" customWidth="1"/>
    <col min="1551" max="1551" width="18.33203125" style="7" customWidth="1"/>
    <col min="1552" max="1552" width="15.77734375" style="7" bestFit="1" customWidth="1"/>
    <col min="1553" max="1553" width="12.88671875" style="7" customWidth="1"/>
    <col min="1554" max="1556" width="11.21875" style="7"/>
    <col min="1557" max="1557" width="12.44140625" style="7" customWidth="1"/>
    <col min="1558" max="1558" width="11.33203125" style="7" customWidth="1"/>
    <col min="1559" max="1559" width="10.21875" style="7" customWidth="1"/>
    <col min="1560" max="1560" width="11.21875" style="7"/>
    <col min="1561" max="1561" width="5.88671875" style="7" customWidth="1"/>
    <col min="1562" max="1792" width="11.21875" style="7"/>
    <col min="1793" max="1793" width="5.88671875" style="7" customWidth="1"/>
    <col min="1794" max="1794" width="11.6640625" style="7" customWidth="1"/>
    <col min="1795" max="1795" width="65" style="7" bestFit="1" customWidth="1"/>
    <col min="1796" max="1803" width="15.77734375" style="7" customWidth="1"/>
    <col min="1804" max="1804" width="15.88671875" style="7" customWidth="1"/>
    <col min="1805" max="1805" width="15.77734375" style="7" customWidth="1"/>
    <col min="1806" max="1806" width="19" style="7" bestFit="1" customWidth="1"/>
    <col min="1807" max="1807" width="18.33203125" style="7" customWidth="1"/>
    <col min="1808" max="1808" width="15.77734375" style="7" bestFit="1" customWidth="1"/>
    <col min="1809" max="1809" width="12.88671875" style="7" customWidth="1"/>
    <col min="1810" max="1812" width="11.21875" style="7"/>
    <col min="1813" max="1813" width="12.44140625" style="7" customWidth="1"/>
    <col min="1814" max="1814" width="11.33203125" style="7" customWidth="1"/>
    <col min="1815" max="1815" width="10.21875" style="7" customWidth="1"/>
    <col min="1816" max="1816" width="11.21875" style="7"/>
    <col min="1817" max="1817" width="5.88671875" style="7" customWidth="1"/>
    <col min="1818" max="2048" width="11.21875" style="7"/>
    <col min="2049" max="2049" width="5.88671875" style="7" customWidth="1"/>
    <col min="2050" max="2050" width="11.6640625" style="7" customWidth="1"/>
    <col min="2051" max="2051" width="65" style="7" bestFit="1" customWidth="1"/>
    <col min="2052" max="2059" width="15.77734375" style="7" customWidth="1"/>
    <col min="2060" max="2060" width="15.88671875" style="7" customWidth="1"/>
    <col min="2061" max="2061" width="15.77734375" style="7" customWidth="1"/>
    <col min="2062" max="2062" width="19" style="7" bestFit="1" customWidth="1"/>
    <col min="2063" max="2063" width="18.33203125" style="7" customWidth="1"/>
    <col min="2064" max="2064" width="15.77734375" style="7" bestFit="1" customWidth="1"/>
    <col min="2065" max="2065" width="12.88671875" style="7" customWidth="1"/>
    <col min="2066" max="2068" width="11.21875" style="7"/>
    <col min="2069" max="2069" width="12.44140625" style="7" customWidth="1"/>
    <col min="2070" max="2070" width="11.33203125" style="7" customWidth="1"/>
    <col min="2071" max="2071" width="10.21875" style="7" customWidth="1"/>
    <col min="2072" max="2072" width="11.21875" style="7"/>
    <col min="2073" max="2073" width="5.88671875" style="7" customWidth="1"/>
    <col min="2074" max="2304" width="11.21875" style="7"/>
    <col min="2305" max="2305" width="5.88671875" style="7" customWidth="1"/>
    <col min="2306" max="2306" width="11.6640625" style="7" customWidth="1"/>
    <col min="2307" max="2307" width="65" style="7" bestFit="1" customWidth="1"/>
    <col min="2308" max="2315" width="15.77734375" style="7" customWidth="1"/>
    <col min="2316" max="2316" width="15.88671875" style="7" customWidth="1"/>
    <col min="2317" max="2317" width="15.77734375" style="7" customWidth="1"/>
    <col min="2318" max="2318" width="19" style="7" bestFit="1" customWidth="1"/>
    <col min="2319" max="2319" width="18.33203125" style="7" customWidth="1"/>
    <col min="2320" max="2320" width="15.77734375" style="7" bestFit="1" customWidth="1"/>
    <col min="2321" max="2321" width="12.88671875" style="7" customWidth="1"/>
    <col min="2322" max="2324" width="11.21875" style="7"/>
    <col min="2325" max="2325" width="12.44140625" style="7" customWidth="1"/>
    <col min="2326" max="2326" width="11.33203125" style="7" customWidth="1"/>
    <col min="2327" max="2327" width="10.21875" style="7" customWidth="1"/>
    <col min="2328" max="2328" width="11.21875" style="7"/>
    <col min="2329" max="2329" width="5.88671875" style="7" customWidth="1"/>
    <col min="2330" max="2560" width="11.21875" style="7"/>
    <col min="2561" max="2561" width="5.88671875" style="7" customWidth="1"/>
    <col min="2562" max="2562" width="11.6640625" style="7" customWidth="1"/>
    <col min="2563" max="2563" width="65" style="7" bestFit="1" customWidth="1"/>
    <col min="2564" max="2571" width="15.77734375" style="7" customWidth="1"/>
    <col min="2572" max="2572" width="15.88671875" style="7" customWidth="1"/>
    <col min="2573" max="2573" width="15.77734375" style="7" customWidth="1"/>
    <col min="2574" max="2574" width="19" style="7" bestFit="1" customWidth="1"/>
    <col min="2575" max="2575" width="18.33203125" style="7" customWidth="1"/>
    <col min="2576" max="2576" width="15.77734375" style="7" bestFit="1" customWidth="1"/>
    <col min="2577" max="2577" width="12.88671875" style="7" customWidth="1"/>
    <col min="2578" max="2580" width="11.21875" style="7"/>
    <col min="2581" max="2581" width="12.44140625" style="7" customWidth="1"/>
    <col min="2582" max="2582" width="11.33203125" style="7" customWidth="1"/>
    <col min="2583" max="2583" width="10.21875" style="7" customWidth="1"/>
    <col min="2584" max="2584" width="11.21875" style="7"/>
    <col min="2585" max="2585" width="5.88671875" style="7" customWidth="1"/>
    <col min="2586" max="2816" width="11.21875" style="7"/>
    <col min="2817" max="2817" width="5.88671875" style="7" customWidth="1"/>
    <col min="2818" max="2818" width="11.6640625" style="7" customWidth="1"/>
    <col min="2819" max="2819" width="65" style="7" bestFit="1" customWidth="1"/>
    <col min="2820" max="2827" width="15.77734375" style="7" customWidth="1"/>
    <col min="2828" max="2828" width="15.88671875" style="7" customWidth="1"/>
    <col min="2829" max="2829" width="15.77734375" style="7" customWidth="1"/>
    <col min="2830" max="2830" width="19" style="7" bestFit="1" customWidth="1"/>
    <col min="2831" max="2831" width="18.33203125" style="7" customWidth="1"/>
    <col min="2832" max="2832" width="15.77734375" style="7" bestFit="1" customWidth="1"/>
    <col min="2833" max="2833" width="12.88671875" style="7" customWidth="1"/>
    <col min="2834" max="2836" width="11.21875" style="7"/>
    <col min="2837" max="2837" width="12.44140625" style="7" customWidth="1"/>
    <col min="2838" max="2838" width="11.33203125" style="7" customWidth="1"/>
    <col min="2839" max="2839" width="10.21875" style="7" customWidth="1"/>
    <col min="2840" max="2840" width="11.21875" style="7"/>
    <col min="2841" max="2841" width="5.88671875" style="7" customWidth="1"/>
    <col min="2842" max="3072" width="11.21875" style="7"/>
    <col min="3073" max="3073" width="5.88671875" style="7" customWidth="1"/>
    <col min="3074" max="3074" width="11.6640625" style="7" customWidth="1"/>
    <col min="3075" max="3075" width="65" style="7" bestFit="1" customWidth="1"/>
    <col min="3076" max="3083" width="15.77734375" style="7" customWidth="1"/>
    <col min="3084" max="3084" width="15.88671875" style="7" customWidth="1"/>
    <col min="3085" max="3085" width="15.77734375" style="7" customWidth="1"/>
    <col min="3086" max="3086" width="19" style="7" bestFit="1" customWidth="1"/>
    <col min="3087" max="3087" width="18.33203125" style="7" customWidth="1"/>
    <col min="3088" max="3088" width="15.77734375" style="7" bestFit="1" customWidth="1"/>
    <col min="3089" max="3089" width="12.88671875" style="7" customWidth="1"/>
    <col min="3090" max="3092" width="11.21875" style="7"/>
    <col min="3093" max="3093" width="12.44140625" style="7" customWidth="1"/>
    <col min="3094" max="3094" width="11.33203125" style="7" customWidth="1"/>
    <col min="3095" max="3095" width="10.21875" style="7" customWidth="1"/>
    <col min="3096" max="3096" width="11.21875" style="7"/>
    <col min="3097" max="3097" width="5.88671875" style="7" customWidth="1"/>
    <col min="3098" max="3328" width="11.21875" style="7"/>
    <col min="3329" max="3329" width="5.88671875" style="7" customWidth="1"/>
    <col min="3330" max="3330" width="11.6640625" style="7" customWidth="1"/>
    <col min="3331" max="3331" width="65" style="7" bestFit="1" customWidth="1"/>
    <col min="3332" max="3339" width="15.77734375" style="7" customWidth="1"/>
    <col min="3340" max="3340" width="15.88671875" style="7" customWidth="1"/>
    <col min="3341" max="3341" width="15.77734375" style="7" customWidth="1"/>
    <col min="3342" max="3342" width="19" style="7" bestFit="1" customWidth="1"/>
    <col min="3343" max="3343" width="18.33203125" style="7" customWidth="1"/>
    <col min="3344" max="3344" width="15.77734375" style="7" bestFit="1" customWidth="1"/>
    <col min="3345" max="3345" width="12.88671875" style="7" customWidth="1"/>
    <col min="3346" max="3348" width="11.21875" style="7"/>
    <col min="3349" max="3349" width="12.44140625" style="7" customWidth="1"/>
    <col min="3350" max="3350" width="11.33203125" style="7" customWidth="1"/>
    <col min="3351" max="3351" width="10.21875" style="7" customWidth="1"/>
    <col min="3352" max="3352" width="11.21875" style="7"/>
    <col min="3353" max="3353" width="5.88671875" style="7" customWidth="1"/>
    <col min="3354" max="3584" width="11.21875" style="7"/>
    <col min="3585" max="3585" width="5.88671875" style="7" customWidth="1"/>
    <col min="3586" max="3586" width="11.6640625" style="7" customWidth="1"/>
    <col min="3587" max="3587" width="65" style="7" bestFit="1" customWidth="1"/>
    <col min="3588" max="3595" width="15.77734375" style="7" customWidth="1"/>
    <col min="3596" max="3596" width="15.88671875" style="7" customWidth="1"/>
    <col min="3597" max="3597" width="15.77734375" style="7" customWidth="1"/>
    <col min="3598" max="3598" width="19" style="7" bestFit="1" customWidth="1"/>
    <col min="3599" max="3599" width="18.33203125" style="7" customWidth="1"/>
    <col min="3600" max="3600" width="15.77734375" style="7" bestFit="1" customWidth="1"/>
    <col min="3601" max="3601" width="12.88671875" style="7" customWidth="1"/>
    <col min="3602" max="3604" width="11.21875" style="7"/>
    <col min="3605" max="3605" width="12.44140625" style="7" customWidth="1"/>
    <col min="3606" max="3606" width="11.33203125" style="7" customWidth="1"/>
    <col min="3607" max="3607" width="10.21875" style="7" customWidth="1"/>
    <col min="3608" max="3608" width="11.21875" style="7"/>
    <col min="3609" max="3609" width="5.88671875" style="7" customWidth="1"/>
    <col min="3610" max="3840" width="11.21875" style="7"/>
    <col min="3841" max="3841" width="5.88671875" style="7" customWidth="1"/>
    <col min="3842" max="3842" width="11.6640625" style="7" customWidth="1"/>
    <col min="3843" max="3843" width="65" style="7" bestFit="1" customWidth="1"/>
    <col min="3844" max="3851" width="15.77734375" style="7" customWidth="1"/>
    <col min="3852" max="3852" width="15.88671875" style="7" customWidth="1"/>
    <col min="3853" max="3853" width="15.77734375" style="7" customWidth="1"/>
    <col min="3854" max="3854" width="19" style="7" bestFit="1" customWidth="1"/>
    <col min="3855" max="3855" width="18.33203125" style="7" customWidth="1"/>
    <col min="3856" max="3856" width="15.77734375" style="7" bestFit="1" customWidth="1"/>
    <col min="3857" max="3857" width="12.88671875" style="7" customWidth="1"/>
    <col min="3858" max="3860" width="11.21875" style="7"/>
    <col min="3861" max="3861" width="12.44140625" style="7" customWidth="1"/>
    <col min="3862" max="3862" width="11.33203125" style="7" customWidth="1"/>
    <col min="3863" max="3863" width="10.21875" style="7" customWidth="1"/>
    <col min="3864" max="3864" width="11.21875" style="7"/>
    <col min="3865" max="3865" width="5.88671875" style="7" customWidth="1"/>
    <col min="3866" max="4096" width="11.21875" style="7"/>
    <col min="4097" max="4097" width="5.88671875" style="7" customWidth="1"/>
    <col min="4098" max="4098" width="11.6640625" style="7" customWidth="1"/>
    <col min="4099" max="4099" width="65" style="7" bestFit="1" customWidth="1"/>
    <col min="4100" max="4107" width="15.77734375" style="7" customWidth="1"/>
    <col min="4108" max="4108" width="15.88671875" style="7" customWidth="1"/>
    <col min="4109" max="4109" width="15.77734375" style="7" customWidth="1"/>
    <col min="4110" max="4110" width="19" style="7" bestFit="1" customWidth="1"/>
    <col min="4111" max="4111" width="18.33203125" style="7" customWidth="1"/>
    <col min="4112" max="4112" width="15.77734375" style="7" bestFit="1" customWidth="1"/>
    <col min="4113" max="4113" width="12.88671875" style="7" customWidth="1"/>
    <col min="4114" max="4116" width="11.21875" style="7"/>
    <col min="4117" max="4117" width="12.44140625" style="7" customWidth="1"/>
    <col min="4118" max="4118" width="11.33203125" style="7" customWidth="1"/>
    <col min="4119" max="4119" width="10.21875" style="7" customWidth="1"/>
    <col min="4120" max="4120" width="11.21875" style="7"/>
    <col min="4121" max="4121" width="5.88671875" style="7" customWidth="1"/>
    <col min="4122" max="4352" width="11.21875" style="7"/>
    <col min="4353" max="4353" width="5.88671875" style="7" customWidth="1"/>
    <col min="4354" max="4354" width="11.6640625" style="7" customWidth="1"/>
    <col min="4355" max="4355" width="65" style="7" bestFit="1" customWidth="1"/>
    <col min="4356" max="4363" width="15.77734375" style="7" customWidth="1"/>
    <col min="4364" max="4364" width="15.88671875" style="7" customWidth="1"/>
    <col min="4365" max="4365" width="15.77734375" style="7" customWidth="1"/>
    <col min="4366" max="4366" width="19" style="7" bestFit="1" customWidth="1"/>
    <col min="4367" max="4367" width="18.33203125" style="7" customWidth="1"/>
    <col min="4368" max="4368" width="15.77734375" style="7" bestFit="1" customWidth="1"/>
    <col min="4369" max="4369" width="12.88671875" style="7" customWidth="1"/>
    <col min="4370" max="4372" width="11.21875" style="7"/>
    <col min="4373" max="4373" width="12.44140625" style="7" customWidth="1"/>
    <col min="4374" max="4374" width="11.33203125" style="7" customWidth="1"/>
    <col min="4375" max="4375" width="10.21875" style="7" customWidth="1"/>
    <col min="4376" max="4376" width="11.21875" style="7"/>
    <col min="4377" max="4377" width="5.88671875" style="7" customWidth="1"/>
    <col min="4378" max="4608" width="11.21875" style="7"/>
    <col min="4609" max="4609" width="5.88671875" style="7" customWidth="1"/>
    <col min="4610" max="4610" width="11.6640625" style="7" customWidth="1"/>
    <col min="4611" max="4611" width="65" style="7" bestFit="1" customWidth="1"/>
    <col min="4612" max="4619" width="15.77734375" style="7" customWidth="1"/>
    <col min="4620" max="4620" width="15.88671875" style="7" customWidth="1"/>
    <col min="4621" max="4621" width="15.77734375" style="7" customWidth="1"/>
    <col min="4622" max="4622" width="19" style="7" bestFit="1" customWidth="1"/>
    <col min="4623" max="4623" width="18.33203125" style="7" customWidth="1"/>
    <col min="4624" max="4624" width="15.77734375" style="7" bestFit="1" customWidth="1"/>
    <col min="4625" max="4625" width="12.88671875" style="7" customWidth="1"/>
    <col min="4626" max="4628" width="11.21875" style="7"/>
    <col min="4629" max="4629" width="12.44140625" style="7" customWidth="1"/>
    <col min="4630" max="4630" width="11.33203125" style="7" customWidth="1"/>
    <col min="4631" max="4631" width="10.21875" style="7" customWidth="1"/>
    <col min="4632" max="4632" width="11.21875" style="7"/>
    <col min="4633" max="4633" width="5.88671875" style="7" customWidth="1"/>
    <col min="4634" max="4864" width="11.21875" style="7"/>
    <col min="4865" max="4865" width="5.88671875" style="7" customWidth="1"/>
    <col min="4866" max="4866" width="11.6640625" style="7" customWidth="1"/>
    <col min="4867" max="4867" width="65" style="7" bestFit="1" customWidth="1"/>
    <col min="4868" max="4875" width="15.77734375" style="7" customWidth="1"/>
    <col min="4876" max="4876" width="15.88671875" style="7" customWidth="1"/>
    <col min="4877" max="4877" width="15.77734375" style="7" customWidth="1"/>
    <col min="4878" max="4878" width="19" style="7" bestFit="1" customWidth="1"/>
    <col min="4879" max="4879" width="18.33203125" style="7" customWidth="1"/>
    <col min="4880" max="4880" width="15.77734375" style="7" bestFit="1" customWidth="1"/>
    <col min="4881" max="4881" width="12.88671875" style="7" customWidth="1"/>
    <col min="4882" max="4884" width="11.21875" style="7"/>
    <col min="4885" max="4885" width="12.44140625" style="7" customWidth="1"/>
    <col min="4886" max="4886" width="11.33203125" style="7" customWidth="1"/>
    <col min="4887" max="4887" width="10.21875" style="7" customWidth="1"/>
    <col min="4888" max="4888" width="11.21875" style="7"/>
    <col min="4889" max="4889" width="5.88671875" style="7" customWidth="1"/>
    <col min="4890" max="5120" width="11.21875" style="7"/>
    <col min="5121" max="5121" width="5.88671875" style="7" customWidth="1"/>
    <col min="5122" max="5122" width="11.6640625" style="7" customWidth="1"/>
    <col min="5123" max="5123" width="65" style="7" bestFit="1" customWidth="1"/>
    <col min="5124" max="5131" width="15.77734375" style="7" customWidth="1"/>
    <col min="5132" max="5132" width="15.88671875" style="7" customWidth="1"/>
    <col min="5133" max="5133" width="15.77734375" style="7" customWidth="1"/>
    <col min="5134" max="5134" width="19" style="7" bestFit="1" customWidth="1"/>
    <col min="5135" max="5135" width="18.33203125" style="7" customWidth="1"/>
    <col min="5136" max="5136" width="15.77734375" style="7" bestFit="1" customWidth="1"/>
    <col min="5137" max="5137" width="12.88671875" style="7" customWidth="1"/>
    <col min="5138" max="5140" width="11.21875" style="7"/>
    <col min="5141" max="5141" width="12.44140625" style="7" customWidth="1"/>
    <col min="5142" max="5142" width="11.33203125" style="7" customWidth="1"/>
    <col min="5143" max="5143" width="10.21875" style="7" customWidth="1"/>
    <col min="5144" max="5144" width="11.21875" style="7"/>
    <col min="5145" max="5145" width="5.88671875" style="7" customWidth="1"/>
    <col min="5146" max="5376" width="11.21875" style="7"/>
    <col min="5377" max="5377" width="5.88671875" style="7" customWidth="1"/>
    <col min="5378" max="5378" width="11.6640625" style="7" customWidth="1"/>
    <col min="5379" max="5379" width="65" style="7" bestFit="1" customWidth="1"/>
    <col min="5380" max="5387" width="15.77734375" style="7" customWidth="1"/>
    <col min="5388" max="5388" width="15.88671875" style="7" customWidth="1"/>
    <col min="5389" max="5389" width="15.77734375" style="7" customWidth="1"/>
    <col min="5390" max="5390" width="19" style="7" bestFit="1" customWidth="1"/>
    <col min="5391" max="5391" width="18.33203125" style="7" customWidth="1"/>
    <col min="5392" max="5392" width="15.77734375" style="7" bestFit="1" customWidth="1"/>
    <col min="5393" max="5393" width="12.88671875" style="7" customWidth="1"/>
    <col min="5394" max="5396" width="11.21875" style="7"/>
    <col min="5397" max="5397" width="12.44140625" style="7" customWidth="1"/>
    <col min="5398" max="5398" width="11.33203125" style="7" customWidth="1"/>
    <col min="5399" max="5399" width="10.21875" style="7" customWidth="1"/>
    <col min="5400" max="5400" width="11.21875" style="7"/>
    <col min="5401" max="5401" width="5.88671875" style="7" customWidth="1"/>
    <col min="5402" max="5632" width="11.21875" style="7"/>
    <col min="5633" max="5633" width="5.88671875" style="7" customWidth="1"/>
    <col min="5634" max="5634" width="11.6640625" style="7" customWidth="1"/>
    <col min="5635" max="5635" width="65" style="7" bestFit="1" customWidth="1"/>
    <col min="5636" max="5643" width="15.77734375" style="7" customWidth="1"/>
    <col min="5644" max="5644" width="15.88671875" style="7" customWidth="1"/>
    <col min="5645" max="5645" width="15.77734375" style="7" customWidth="1"/>
    <col min="5646" max="5646" width="19" style="7" bestFit="1" customWidth="1"/>
    <col min="5647" max="5647" width="18.33203125" style="7" customWidth="1"/>
    <col min="5648" max="5648" width="15.77734375" style="7" bestFit="1" customWidth="1"/>
    <col min="5649" max="5649" width="12.88671875" style="7" customWidth="1"/>
    <col min="5650" max="5652" width="11.21875" style="7"/>
    <col min="5653" max="5653" width="12.44140625" style="7" customWidth="1"/>
    <col min="5654" max="5654" width="11.33203125" style="7" customWidth="1"/>
    <col min="5655" max="5655" width="10.21875" style="7" customWidth="1"/>
    <col min="5656" max="5656" width="11.21875" style="7"/>
    <col min="5657" max="5657" width="5.88671875" style="7" customWidth="1"/>
    <col min="5658" max="5888" width="11.21875" style="7"/>
    <col min="5889" max="5889" width="5.88671875" style="7" customWidth="1"/>
    <col min="5890" max="5890" width="11.6640625" style="7" customWidth="1"/>
    <col min="5891" max="5891" width="65" style="7" bestFit="1" customWidth="1"/>
    <col min="5892" max="5899" width="15.77734375" style="7" customWidth="1"/>
    <col min="5900" max="5900" width="15.88671875" style="7" customWidth="1"/>
    <col min="5901" max="5901" width="15.77734375" style="7" customWidth="1"/>
    <col min="5902" max="5902" width="19" style="7" bestFit="1" customWidth="1"/>
    <col min="5903" max="5903" width="18.33203125" style="7" customWidth="1"/>
    <col min="5904" max="5904" width="15.77734375" style="7" bestFit="1" customWidth="1"/>
    <col min="5905" max="5905" width="12.88671875" style="7" customWidth="1"/>
    <col min="5906" max="5908" width="11.21875" style="7"/>
    <col min="5909" max="5909" width="12.44140625" style="7" customWidth="1"/>
    <col min="5910" max="5910" width="11.33203125" style="7" customWidth="1"/>
    <col min="5911" max="5911" width="10.21875" style="7" customWidth="1"/>
    <col min="5912" max="5912" width="11.21875" style="7"/>
    <col min="5913" max="5913" width="5.88671875" style="7" customWidth="1"/>
    <col min="5914" max="6144" width="11.21875" style="7"/>
    <col min="6145" max="6145" width="5.88671875" style="7" customWidth="1"/>
    <col min="6146" max="6146" width="11.6640625" style="7" customWidth="1"/>
    <col min="6147" max="6147" width="65" style="7" bestFit="1" customWidth="1"/>
    <col min="6148" max="6155" width="15.77734375" style="7" customWidth="1"/>
    <col min="6156" max="6156" width="15.88671875" style="7" customWidth="1"/>
    <col min="6157" max="6157" width="15.77734375" style="7" customWidth="1"/>
    <col min="6158" max="6158" width="19" style="7" bestFit="1" customWidth="1"/>
    <col min="6159" max="6159" width="18.33203125" style="7" customWidth="1"/>
    <col min="6160" max="6160" width="15.77734375" style="7" bestFit="1" customWidth="1"/>
    <col min="6161" max="6161" width="12.88671875" style="7" customWidth="1"/>
    <col min="6162" max="6164" width="11.21875" style="7"/>
    <col min="6165" max="6165" width="12.44140625" style="7" customWidth="1"/>
    <col min="6166" max="6166" width="11.33203125" style="7" customWidth="1"/>
    <col min="6167" max="6167" width="10.21875" style="7" customWidth="1"/>
    <col min="6168" max="6168" width="11.21875" style="7"/>
    <col min="6169" max="6169" width="5.88671875" style="7" customWidth="1"/>
    <col min="6170" max="6400" width="11.21875" style="7"/>
    <col min="6401" max="6401" width="5.88671875" style="7" customWidth="1"/>
    <col min="6402" max="6402" width="11.6640625" style="7" customWidth="1"/>
    <col min="6403" max="6403" width="65" style="7" bestFit="1" customWidth="1"/>
    <col min="6404" max="6411" width="15.77734375" style="7" customWidth="1"/>
    <col min="6412" max="6412" width="15.88671875" style="7" customWidth="1"/>
    <col min="6413" max="6413" width="15.77734375" style="7" customWidth="1"/>
    <col min="6414" max="6414" width="19" style="7" bestFit="1" customWidth="1"/>
    <col min="6415" max="6415" width="18.33203125" style="7" customWidth="1"/>
    <col min="6416" max="6416" width="15.77734375" style="7" bestFit="1" customWidth="1"/>
    <col min="6417" max="6417" width="12.88671875" style="7" customWidth="1"/>
    <col min="6418" max="6420" width="11.21875" style="7"/>
    <col min="6421" max="6421" width="12.44140625" style="7" customWidth="1"/>
    <col min="6422" max="6422" width="11.33203125" style="7" customWidth="1"/>
    <col min="6423" max="6423" width="10.21875" style="7" customWidth="1"/>
    <col min="6424" max="6424" width="11.21875" style="7"/>
    <col min="6425" max="6425" width="5.88671875" style="7" customWidth="1"/>
    <col min="6426" max="6656" width="11.21875" style="7"/>
    <col min="6657" max="6657" width="5.88671875" style="7" customWidth="1"/>
    <col min="6658" max="6658" width="11.6640625" style="7" customWidth="1"/>
    <col min="6659" max="6659" width="65" style="7" bestFit="1" customWidth="1"/>
    <col min="6660" max="6667" width="15.77734375" style="7" customWidth="1"/>
    <col min="6668" max="6668" width="15.88671875" style="7" customWidth="1"/>
    <col min="6669" max="6669" width="15.77734375" style="7" customWidth="1"/>
    <col min="6670" max="6670" width="19" style="7" bestFit="1" customWidth="1"/>
    <col min="6671" max="6671" width="18.33203125" style="7" customWidth="1"/>
    <col min="6672" max="6672" width="15.77734375" style="7" bestFit="1" customWidth="1"/>
    <col min="6673" max="6673" width="12.88671875" style="7" customWidth="1"/>
    <col min="6674" max="6676" width="11.21875" style="7"/>
    <col min="6677" max="6677" width="12.44140625" style="7" customWidth="1"/>
    <col min="6678" max="6678" width="11.33203125" style="7" customWidth="1"/>
    <col min="6679" max="6679" width="10.21875" style="7" customWidth="1"/>
    <col min="6680" max="6680" width="11.21875" style="7"/>
    <col min="6681" max="6681" width="5.88671875" style="7" customWidth="1"/>
    <col min="6682" max="6912" width="11.21875" style="7"/>
    <col min="6913" max="6913" width="5.88671875" style="7" customWidth="1"/>
    <col min="6914" max="6914" width="11.6640625" style="7" customWidth="1"/>
    <col min="6915" max="6915" width="65" style="7" bestFit="1" customWidth="1"/>
    <col min="6916" max="6923" width="15.77734375" style="7" customWidth="1"/>
    <col min="6924" max="6924" width="15.88671875" style="7" customWidth="1"/>
    <col min="6925" max="6925" width="15.77734375" style="7" customWidth="1"/>
    <col min="6926" max="6926" width="19" style="7" bestFit="1" customWidth="1"/>
    <col min="6927" max="6927" width="18.33203125" style="7" customWidth="1"/>
    <col min="6928" max="6928" width="15.77734375" style="7" bestFit="1" customWidth="1"/>
    <col min="6929" max="6929" width="12.88671875" style="7" customWidth="1"/>
    <col min="6930" max="6932" width="11.21875" style="7"/>
    <col min="6933" max="6933" width="12.44140625" style="7" customWidth="1"/>
    <col min="6934" max="6934" width="11.33203125" style="7" customWidth="1"/>
    <col min="6935" max="6935" width="10.21875" style="7" customWidth="1"/>
    <col min="6936" max="6936" width="11.21875" style="7"/>
    <col min="6937" max="6937" width="5.88671875" style="7" customWidth="1"/>
    <col min="6938" max="7168" width="11.21875" style="7"/>
    <col min="7169" max="7169" width="5.88671875" style="7" customWidth="1"/>
    <col min="7170" max="7170" width="11.6640625" style="7" customWidth="1"/>
    <col min="7171" max="7171" width="65" style="7" bestFit="1" customWidth="1"/>
    <col min="7172" max="7179" width="15.77734375" style="7" customWidth="1"/>
    <col min="7180" max="7180" width="15.88671875" style="7" customWidth="1"/>
    <col min="7181" max="7181" width="15.77734375" style="7" customWidth="1"/>
    <col min="7182" max="7182" width="19" style="7" bestFit="1" customWidth="1"/>
    <col min="7183" max="7183" width="18.33203125" style="7" customWidth="1"/>
    <col min="7184" max="7184" width="15.77734375" style="7" bestFit="1" customWidth="1"/>
    <col min="7185" max="7185" width="12.88671875" style="7" customWidth="1"/>
    <col min="7186" max="7188" width="11.21875" style="7"/>
    <col min="7189" max="7189" width="12.44140625" style="7" customWidth="1"/>
    <col min="7190" max="7190" width="11.33203125" style="7" customWidth="1"/>
    <col min="7191" max="7191" width="10.21875" style="7" customWidth="1"/>
    <col min="7192" max="7192" width="11.21875" style="7"/>
    <col min="7193" max="7193" width="5.88671875" style="7" customWidth="1"/>
    <col min="7194" max="7424" width="11.21875" style="7"/>
    <col min="7425" max="7425" width="5.88671875" style="7" customWidth="1"/>
    <col min="7426" max="7426" width="11.6640625" style="7" customWidth="1"/>
    <col min="7427" max="7427" width="65" style="7" bestFit="1" customWidth="1"/>
    <col min="7428" max="7435" width="15.77734375" style="7" customWidth="1"/>
    <col min="7436" max="7436" width="15.88671875" style="7" customWidth="1"/>
    <col min="7437" max="7437" width="15.77734375" style="7" customWidth="1"/>
    <col min="7438" max="7438" width="19" style="7" bestFit="1" customWidth="1"/>
    <col min="7439" max="7439" width="18.33203125" style="7" customWidth="1"/>
    <col min="7440" max="7440" width="15.77734375" style="7" bestFit="1" customWidth="1"/>
    <col min="7441" max="7441" width="12.88671875" style="7" customWidth="1"/>
    <col min="7442" max="7444" width="11.21875" style="7"/>
    <col min="7445" max="7445" width="12.44140625" style="7" customWidth="1"/>
    <col min="7446" max="7446" width="11.33203125" style="7" customWidth="1"/>
    <col min="7447" max="7447" width="10.21875" style="7" customWidth="1"/>
    <col min="7448" max="7448" width="11.21875" style="7"/>
    <col min="7449" max="7449" width="5.88671875" style="7" customWidth="1"/>
    <col min="7450" max="7680" width="11.21875" style="7"/>
    <col min="7681" max="7681" width="5.88671875" style="7" customWidth="1"/>
    <col min="7682" max="7682" width="11.6640625" style="7" customWidth="1"/>
    <col min="7683" max="7683" width="65" style="7" bestFit="1" customWidth="1"/>
    <col min="7684" max="7691" width="15.77734375" style="7" customWidth="1"/>
    <col min="7692" max="7692" width="15.88671875" style="7" customWidth="1"/>
    <col min="7693" max="7693" width="15.77734375" style="7" customWidth="1"/>
    <col min="7694" max="7694" width="19" style="7" bestFit="1" customWidth="1"/>
    <col min="7695" max="7695" width="18.33203125" style="7" customWidth="1"/>
    <col min="7696" max="7696" width="15.77734375" style="7" bestFit="1" customWidth="1"/>
    <col min="7697" max="7697" width="12.88671875" style="7" customWidth="1"/>
    <col min="7698" max="7700" width="11.21875" style="7"/>
    <col min="7701" max="7701" width="12.44140625" style="7" customWidth="1"/>
    <col min="7702" max="7702" width="11.33203125" style="7" customWidth="1"/>
    <col min="7703" max="7703" width="10.21875" style="7" customWidth="1"/>
    <col min="7704" max="7704" width="11.21875" style="7"/>
    <col min="7705" max="7705" width="5.88671875" style="7" customWidth="1"/>
    <col min="7706" max="7936" width="11.21875" style="7"/>
    <col min="7937" max="7937" width="5.88671875" style="7" customWidth="1"/>
    <col min="7938" max="7938" width="11.6640625" style="7" customWidth="1"/>
    <col min="7939" max="7939" width="65" style="7" bestFit="1" customWidth="1"/>
    <col min="7940" max="7947" width="15.77734375" style="7" customWidth="1"/>
    <col min="7948" max="7948" width="15.88671875" style="7" customWidth="1"/>
    <col min="7949" max="7949" width="15.77734375" style="7" customWidth="1"/>
    <col min="7950" max="7950" width="19" style="7" bestFit="1" customWidth="1"/>
    <col min="7951" max="7951" width="18.33203125" style="7" customWidth="1"/>
    <col min="7952" max="7952" width="15.77734375" style="7" bestFit="1" customWidth="1"/>
    <col min="7953" max="7953" width="12.88671875" style="7" customWidth="1"/>
    <col min="7954" max="7956" width="11.21875" style="7"/>
    <col min="7957" max="7957" width="12.44140625" style="7" customWidth="1"/>
    <col min="7958" max="7958" width="11.33203125" style="7" customWidth="1"/>
    <col min="7959" max="7959" width="10.21875" style="7" customWidth="1"/>
    <col min="7960" max="7960" width="11.21875" style="7"/>
    <col min="7961" max="7961" width="5.88671875" style="7" customWidth="1"/>
    <col min="7962" max="8192" width="11.21875" style="7"/>
    <col min="8193" max="8193" width="5.88671875" style="7" customWidth="1"/>
    <col min="8194" max="8194" width="11.6640625" style="7" customWidth="1"/>
    <col min="8195" max="8195" width="65" style="7" bestFit="1" customWidth="1"/>
    <col min="8196" max="8203" width="15.77734375" style="7" customWidth="1"/>
    <col min="8204" max="8204" width="15.88671875" style="7" customWidth="1"/>
    <col min="8205" max="8205" width="15.77734375" style="7" customWidth="1"/>
    <col min="8206" max="8206" width="19" style="7" bestFit="1" customWidth="1"/>
    <col min="8207" max="8207" width="18.33203125" style="7" customWidth="1"/>
    <col min="8208" max="8208" width="15.77734375" style="7" bestFit="1" customWidth="1"/>
    <col min="8209" max="8209" width="12.88671875" style="7" customWidth="1"/>
    <col min="8210" max="8212" width="11.21875" style="7"/>
    <col min="8213" max="8213" width="12.44140625" style="7" customWidth="1"/>
    <col min="8214" max="8214" width="11.33203125" style="7" customWidth="1"/>
    <col min="8215" max="8215" width="10.21875" style="7" customWidth="1"/>
    <col min="8216" max="8216" width="11.21875" style="7"/>
    <col min="8217" max="8217" width="5.88671875" style="7" customWidth="1"/>
    <col min="8218" max="8448" width="11.21875" style="7"/>
    <col min="8449" max="8449" width="5.88671875" style="7" customWidth="1"/>
    <col min="8450" max="8450" width="11.6640625" style="7" customWidth="1"/>
    <col min="8451" max="8451" width="65" style="7" bestFit="1" customWidth="1"/>
    <col min="8452" max="8459" width="15.77734375" style="7" customWidth="1"/>
    <col min="8460" max="8460" width="15.88671875" style="7" customWidth="1"/>
    <col min="8461" max="8461" width="15.77734375" style="7" customWidth="1"/>
    <col min="8462" max="8462" width="19" style="7" bestFit="1" customWidth="1"/>
    <col min="8463" max="8463" width="18.33203125" style="7" customWidth="1"/>
    <col min="8464" max="8464" width="15.77734375" style="7" bestFit="1" customWidth="1"/>
    <col min="8465" max="8465" width="12.88671875" style="7" customWidth="1"/>
    <col min="8466" max="8468" width="11.21875" style="7"/>
    <col min="8469" max="8469" width="12.44140625" style="7" customWidth="1"/>
    <col min="8470" max="8470" width="11.33203125" style="7" customWidth="1"/>
    <col min="8471" max="8471" width="10.21875" style="7" customWidth="1"/>
    <col min="8472" max="8472" width="11.21875" style="7"/>
    <col min="8473" max="8473" width="5.88671875" style="7" customWidth="1"/>
    <col min="8474" max="8704" width="11.21875" style="7"/>
    <col min="8705" max="8705" width="5.88671875" style="7" customWidth="1"/>
    <col min="8706" max="8706" width="11.6640625" style="7" customWidth="1"/>
    <col min="8707" max="8707" width="65" style="7" bestFit="1" customWidth="1"/>
    <col min="8708" max="8715" width="15.77734375" style="7" customWidth="1"/>
    <col min="8716" max="8716" width="15.88671875" style="7" customWidth="1"/>
    <col min="8717" max="8717" width="15.77734375" style="7" customWidth="1"/>
    <col min="8718" max="8718" width="19" style="7" bestFit="1" customWidth="1"/>
    <col min="8719" max="8719" width="18.33203125" style="7" customWidth="1"/>
    <col min="8720" max="8720" width="15.77734375" style="7" bestFit="1" customWidth="1"/>
    <col min="8721" max="8721" width="12.88671875" style="7" customWidth="1"/>
    <col min="8722" max="8724" width="11.21875" style="7"/>
    <col min="8725" max="8725" width="12.44140625" style="7" customWidth="1"/>
    <col min="8726" max="8726" width="11.33203125" style="7" customWidth="1"/>
    <col min="8727" max="8727" width="10.21875" style="7" customWidth="1"/>
    <col min="8728" max="8728" width="11.21875" style="7"/>
    <col min="8729" max="8729" width="5.88671875" style="7" customWidth="1"/>
    <col min="8730" max="8960" width="11.21875" style="7"/>
    <col min="8961" max="8961" width="5.88671875" style="7" customWidth="1"/>
    <col min="8962" max="8962" width="11.6640625" style="7" customWidth="1"/>
    <col min="8963" max="8963" width="65" style="7" bestFit="1" customWidth="1"/>
    <col min="8964" max="8971" width="15.77734375" style="7" customWidth="1"/>
    <col min="8972" max="8972" width="15.88671875" style="7" customWidth="1"/>
    <col min="8973" max="8973" width="15.77734375" style="7" customWidth="1"/>
    <col min="8974" max="8974" width="19" style="7" bestFit="1" customWidth="1"/>
    <col min="8975" max="8975" width="18.33203125" style="7" customWidth="1"/>
    <col min="8976" max="8976" width="15.77734375" style="7" bestFit="1" customWidth="1"/>
    <col min="8977" max="8977" width="12.88671875" style="7" customWidth="1"/>
    <col min="8978" max="8980" width="11.21875" style="7"/>
    <col min="8981" max="8981" width="12.44140625" style="7" customWidth="1"/>
    <col min="8982" max="8982" width="11.33203125" style="7" customWidth="1"/>
    <col min="8983" max="8983" width="10.21875" style="7" customWidth="1"/>
    <col min="8984" max="8984" width="11.21875" style="7"/>
    <col min="8985" max="8985" width="5.88671875" style="7" customWidth="1"/>
    <col min="8986" max="9216" width="11.21875" style="7"/>
    <col min="9217" max="9217" width="5.88671875" style="7" customWidth="1"/>
    <col min="9218" max="9218" width="11.6640625" style="7" customWidth="1"/>
    <col min="9219" max="9219" width="65" style="7" bestFit="1" customWidth="1"/>
    <col min="9220" max="9227" width="15.77734375" style="7" customWidth="1"/>
    <col min="9228" max="9228" width="15.88671875" style="7" customWidth="1"/>
    <col min="9229" max="9229" width="15.77734375" style="7" customWidth="1"/>
    <col min="9230" max="9230" width="19" style="7" bestFit="1" customWidth="1"/>
    <col min="9231" max="9231" width="18.33203125" style="7" customWidth="1"/>
    <col min="9232" max="9232" width="15.77734375" style="7" bestFit="1" customWidth="1"/>
    <col min="9233" max="9233" width="12.88671875" style="7" customWidth="1"/>
    <col min="9234" max="9236" width="11.21875" style="7"/>
    <col min="9237" max="9237" width="12.44140625" style="7" customWidth="1"/>
    <col min="9238" max="9238" width="11.33203125" style="7" customWidth="1"/>
    <col min="9239" max="9239" width="10.21875" style="7" customWidth="1"/>
    <col min="9240" max="9240" width="11.21875" style="7"/>
    <col min="9241" max="9241" width="5.88671875" style="7" customWidth="1"/>
    <col min="9242" max="9472" width="11.21875" style="7"/>
    <col min="9473" max="9473" width="5.88671875" style="7" customWidth="1"/>
    <col min="9474" max="9474" width="11.6640625" style="7" customWidth="1"/>
    <col min="9475" max="9475" width="65" style="7" bestFit="1" customWidth="1"/>
    <col min="9476" max="9483" width="15.77734375" style="7" customWidth="1"/>
    <col min="9484" max="9484" width="15.88671875" style="7" customWidth="1"/>
    <col min="9485" max="9485" width="15.77734375" style="7" customWidth="1"/>
    <col min="9486" max="9486" width="19" style="7" bestFit="1" customWidth="1"/>
    <col min="9487" max="9487" width="18.33203125" style="7" customWidth="1"/>
    <col min="9488" max="9488" width="15.77734375" style="7" bestFit="1" customWidth="1"/>
    <col min="9489" max="9489" width="12.88671875" style="7" customWidth="1"/>
    <col min="9490" max="9492" width="11.21875" style="7"/>
    <col min="9493" max="9493" width="12.44140625" style="7" customWidth="1"/>
    <col min="9494" max="9494" width="11.33203125" style="7" customWidth="1"/>
    <col min="9495" max="9495" width="10.21875" style="7" customWidth="1"/>
    <col min="9496" max="9496" width="11.21875" style="7"/>
    <col min="9497" max="9497" width="5.88671875" style="7" customWidth="1"/>
    <col min="9498" max="9728" width="11.21875" style="7"/>
    <col min="9729" max="9729" width="5.88671875" style="7" customWidth="1"/>
    <col min="9730" max="9730" width="11.6640625" style="7" customWidth="1"/>
    <col min="9731" max="9731" width="65" style="7" bestFit="1" customWidth="1"/>
    <col min="9732" max="9739" width="15.77734375" style="7" customWidth="1"/>
    <col min="9740" max="9740" width="15.88671875" style="7" customWidth="1"/>
    <col min="9741" max="9741" width="15.77734375" style="7" customWidth="1"/>
    <col min="9742" max="9742" width="19" style="7" bestFit="1" customWidth="1"/>
    <col min="9743" max="9743" width="18.33203125" style="7" customWidth="1"/>
    <col min="9744" max="9744" width="15.77734375" style="7" bestFit="1" customWidth="1"/>
    <col min="9745" max="9745" width="12.88671875" style="7" customWidth="1"/>
    <col min="9746" max="9748" width="11.21875" style="7"/>
    <col min="9749" max="9749" width="12.44140625" style="7" customWidth="1"/>
    <col min="9750" max="9750" width="11.33203125" style="7" customWidth="1"/>
    <col min="9751" max="9751" width="10.21875" style="7" customWidth="1"/>
    <col min="9752" max="9752" width="11.21875" style="7"/>
    <col min="9753" max="9753" width="5.88671875" style="7" customWidth="1"/>
    <col min="9754" max="9984" width="11.21875" style="7"/>
    <col min="9985" max="9985" width="5.88671875" style="7" customWidth="1"/>
    <col min="9986" max="9986" width="11.6640625" style="7" customWidth="1"/>
    <col min="9987" max="9987" width="65" style="7" bestFit="1" customWidth="1"/>
    <col min="9988" max="9995" width="15.77734375" style="7" customWidth="1"/>
    <col min="9996" max="9996" width="15.88671875" style="7" customWidth="1"/>
    <col min="9997" max="9997" width="15.77734375" style="7" customWidth="1"/>
    <col min="9998" max="9998" width="19" style="7" bestFit="1" customWidth="1"/>
    <col min="9999" max="9999" width="18.33203125" style="7" customWidth="1"/>
    <col min="10000" max="10000" width="15.77734375" style="7" bestFit="1" customWidth="1"/>
    <col min="10001" max="10001" width="12.88671875" style="7" customWidth="1"/>
    <col min="10002" max="10004" width="11.21875" style="7"/>
    <col min="10005" max="10005" width="12.44140625" style="7" customWidth="1"/>
    <col min="10006" max="10006" width="11.33203125" style="7" customWidth="1"/>
    <col min="10007" max="10007" width="10.21875" style="7" customWidth="1"/>
    <col min="10008" max="10008" width="11.21875" style="7"/>
    <col min="10009" max="10009" width="5.88671875" style="7" customWidth="1"/>
    <col min="10010" max="10240" width="11.21875" style="7"/>
    <col min="10241" max="10241" width="5.88671875" style="7" customWidth="1"/>
    <col min="10242" max="10242" width="11.6640625" style="7" customWidth="1"/>
    <col min="10243" max="10243" width="65" style="7" bestFit="1" customWidth="1"/>
    <col min="10244" max="10251" width="15.77734375" style="7" customWidth="1"/>
    <col min="10252" max="10252" width="15.88671875" style="7" customWidth="1"/>
    <col min="10253" max="10253" width="15.77734375" style="7" customWidth="1"/>
    <col min="10254" max="10254" width="19" style="7" bestFit="1" customWidth="1"/>
    <col min="10255" max="10255" width="18.33203125" style="7" customWidth="1"/>
    <col min="10256" max="10256" width="15.77734375" style="7" bestFit="1" customWidth="1"/>
    <col min="10257" max="10257" width="12.88671875" style="7" customWidth="1"/>
    <col min="10258" max="10260" width="11.21875" style="7"/>
    <col min="10261" max="10261" width="12.44140625" style="7" customWidth="1"/>
    <col min="10262" max="10262" width="11.33203125" style="7" customWidth="1"/>
    <col min="10263" max="10263" width="10.21875" style="7" customWidth="1"/>
    <col min="10264" max="10264" width="11.21875" style="7"/>
    <col min="10265" max="10265" width="5.88671875" style="7" customWidth="1"/>
    <col min="10266" max="10496" width="11.21875" style="7"/>
    <col min="10497" max="10497" width="5.88671875" style="7" customWidth="1"/>
    <col min="10498" max="10498" width="11.6640625" style="7" customWidth="1"/>
    <col min="10499" max="10499" width="65" style="7" bestFit="1" customWidth="1"/>
    <col min="10500" max="10507" width="15.77734375" style="7" customWidth="1"/>
    <col min="10508" max="10508" width="15.88671875" style="7" customWidth="1"/>
    <col min="10509" max="10509" width="15.77734375" style="7" customWidth="1"/>
    <col min="10510" max="10510" width="19" style="7" bestFit="1" customWidth="1"/>
    <col min="10511" max="10511" width="18.33203125" style="7" customWidth="1"/>
    <col min="10512" max="10512" width="15.77734375" style="7" bestFit="1" customWidth="1"/>
    <col min="10513" max="10513" width="12.88671875" style="7" customWidth="1"/>
    <col min="10514" max="10516" width="11.21875" style="7"/>
    <col min="10517" max="10517" width="12.44140625" style="7" customWidth="1"/>
    <col min="10518" max="10518" width="11.33203125" style="7" customWidth="1"/>
    <col min="10519" max="10519" width="10.21875" style="7" customWidth="1"/>
    <col min="10520" max="10520" width="11.21875" style="7"/>
    <col min="10521" max="10521" width="5.88671875" style="7" customWidth="1"/>
    <col min="10522" max="10752" width="11.21875" style="7"/>
    <col min="10753" max="10753" width="5.88671875" style="7" customWidth="1"/>
    <col min="10754" max="10754" width="11.6640625" style="7" customWidth="1"/>
    <col min="10755" max="10755" width="65" style="7" bestFit="1" customWidth="1"/>
    <col min="10756" max="10763" width="15.77734375" style="7" customWidth="1"/>
    <col min="10764" max="10764" width="15.88671875" style="7" customWidth="1"/>
    <col min="10765" max="10765" width="15.77734375" style="7" customWidth="1"/>
    <col min="10766" max="10766" width="19" style="7" bestFit="1" customWidth="1"/>
    <col min="10767" max="10767" width="18.33203125" style="7" customWidth="1"/>
    <col min="10768" max="10768" width="15.77734375" style="7" bestFit="1" customWidth="1"/>
    <col min="10769" max="10769" width="12.88671875" style="7" customWidth="1"/>
    <col min="10770" max="10772" width="11.21875" style="7"/>
    <col min="10773" max="10773" width="12.44140625" style="7" customWidth="1"/>
    <col min="10774" max="10774" width="11.33203125" style="7" customWidth="1"/>
    <col min="10775" max="10775" width="10.21875" style="7" customWidth="1"/>
    <col min="10776" max="10776" width="11.21875" style="7"/>
    <col min="10777" max="10777" width="5.88671875" style="7" customWidth="1"/>
    <col min="10778" max="11008" width="11.21875" style="7"/>
    <col min="11009" max="11009" width="5.88671875" style="7" customWidth="1"/>
    <col min="11010" max="11010" width="11.6640625" style="7" customWidth="1"/>
    <col min="11011" max="11011" width="65" style="7" bestFit="1" customWidth="1"/>
    <col min="11012" max="11019" width="15.77734375" style="7" customWidth="1"/>
    <col min="11020" max="11020" width="15.88671875" style="7" customWidth="1"/>
    <col min="11021" max="11021" width="15.77734375" style="7" customWidth="1"/>
    <col min="11022" max="11022" width="19" style="7" bestFit="1" customWidth="1"/>
    <col min="11023" max="11023" width="18.33203125" style="7" customWidth="1"/>
    <col min="11024" max="11024" width="15.77734375" style="7" bestFit="1" customWidth="1"/>
    <col min="11025" max="11025" width="12.88671875" style="7" customWidth="1"/>
    <col min="11026" max="11028" width="11.21875" style="7"/>
    <col min="11029" max="11029" width="12.44140625" style="7" customWidth="1"/>
    <col min="11030" max="11030" width="11.33203125" style="7" customWidth="1"/>
    <col min="11031" max="11031" width="10.21875" style="7" customWidth="1"/>
    <col min="11032" max="11032" width="11.21875" style="7"/>
    <col min="11033" max="11033" width="5.88671875" style="7" customWidth="1"/>
    <col min="11034" max="11264" width="11.21875" style="7"/>
    <col min="11265" max="11265" width="5.88671875" style="7" customWidth="1"/>
    <col min="11266" max="11266" width="11.6640625" style="7" customWidth="1"/>
    <col min="11267" max="11267" width="65" style="7" bestFit="1" customWidth="1"/>
    <col min="11268" max="11275" width="15.77734375" style="7" customWidth="1"/>
    <col min="11276" max="11276" width="15.88671875" style="7" customWidth="1"/>
    <col min="11277" max="11277" width="15.77734375" style="7" customWidth="1"/>
    <col min="11278" max="11278" width="19" style="7" bestFit="1" customWidth="1"/>
    <col min="11279" max="11279" width="18.33203125" style="7" customWidth="1"/>
    <col min="11280" max="11280" width="15.77734375" style="7" bestFit="1" customWidth="1"/>
    <col min="11281" max="11281" width="12.88671875" style="7" customWidth="1"/>
    <col min="11282" max="11284" width="11.21875" style="7"/>
    <col min="11285" max="11285" width="12.44140625" style="7" customWidth="1"/>
    <col min="11286" max="11286" width="11.33203125" style="7" customWidth="1"/>
    <col min="11287" max="11287" width="10.21875" style="7" customWidth="1"/>
    <col min="11288" max="11288" width="11.21875" style="7"/>
    <col min="11289" max="11289" width="5.88671875" style="7" customWidth="1"/>
    <col min="11290" max="11520" width="11.21875" style="7"/>
    <col min="11521" max="11521" width="5.88671875" style="7" customWidth="1"/>
    <col min="11522" max="11522" width="11.6640625" style="7" customWidth="1"/>
    <col min="11523" max="11523" width="65" style="7" bestFit="1" customWidth="1"/>
    <col min="11524" max="11531" width="15.77734375" style="7" customWidth="1"/>
    <col min="11532" max="11532" width="15.88671875" style="7" customWidth="1"/>
    <col min="11533" max="11533" width="15.77734375" style="7" customWidth="1"/>
    <col min="11534" max="11534" width="19" style="7" bestFit="1" customWidth="1"/>
    <col min="11535" max="11535" width="18.33203125" style="7" customWidth="1"/>
    <col min="11536" max="11536" width="15.77734375" style="7" bestFit="1" customWidth="1"/>
    <col min="11537" max="11537" width="12.88671875" style="7" customWidth="1"/>
    <col min="11538" max="11540" width="11.21875" style="7"/>
    <col min="11541" max="11541" width="12.44140625" style="7" customWidth="1"/>
    <col min="11542" max="11542" width="11.33203125" style="7" customWidth="1"/>
    <col min="11543" max="11543" width="10.21875" style="7" customWidth="1"/>
    <col min="11544" max="11544" width="11.21875" style="7"/>
    <col min="11545" max="11545" width="5.88671875" style="7" customWidth="1"/>
    <col min="11546" max="11776" width="11.21875" style="7"/>
    <col min="11777" max="11777" width="5.88671875" style="7" customWidth="1"/>
    <col min="11778" max="11778" width="11.6640625" style="7" customWidth="1"/>
    <col min="11779" max="11779" width="65" style="7" bestFit="1" customWidth="1"/>
    <col min="11780" max="11787" width="15.77734375" style="7" customWidth="1"/>
    <col min="11788" max="11788" width="15.88671875" style="7" customWidth="1"/>
    <col min="11789" max="11789" width="15.77734375" style="7" customWidth="1"/>
    <col min="11790" max="11790" width="19" style="7" bestFit="1" customWidth="1"/>
    <col min="11791" max="11791" width="18.33203125" style="7" customWidth="1"/>
    <col min="11792" max="11792" width="15.77734375" style="7" bestFit="1" customWidth="1"/>
    <col min="11793" max="11793" width="12.88671875" style="7" customWidth="1"/>
    <col min="11794" max="11796" width="11.21875" style="7"/>
    <col min="11797" max="11797" width="12.44140625" style="7" customWidth="1"/>
    <col min="11798" max="11798" width="11.33203125" style="7" customWidth="1"/>
    <col min="11799" max="11799" width="10.21875" style="7" customWidth="1"/>
    <col min="11800" max="11800" width="11.21875" style="7"/>
    <col min="11801" max="11801" width="5.88671875" style="7" customWidth="1"/>
    <col min="11802" max="12032" width="11.21875" style="7"/>
    <col min="12033" max="12033" width="5.88671875" style="7" customWidth="1"/>
    <col min="12034" max="12034" width="11.6640625" style="7" customWidth="1"/>
    <col min="12035" max="12035" width="65" style="7" bestFit="1" customWidth="1"/>
    <col min="12036" max="12043" width="15.77734375" style="7" customWidth="1"/>
    <col min="12044" max="12044" width="15.88671875" style="7" customWidth="1"/>
    <col min="12045" max="12045" width="15.77734375" style="7" customWidth="1"/>
    <col min="12046" max="12046" width="19" style="7" bestFit="1" customWidth="1"/>
    <col min="12047" max="12047" width="18.33203125" style="7" customWidth="1"/>
    <col min="12048" max="12048" width="15.77734375" style="7" bestFit="1" customWidth="1"/>
    <col min="12049" max="12049" width="12.88671875" style="7" customWidth="1"/>
    <col min="12050" max="12052" width="11.21875" style="7"/>
    <col min="12053" max="12053" width="12.44140625" style="7" customWidth="1"/>
    <col min="12054" max="12054" width="11.33203125" style="7" customWidth="1"/>
    <col min="12055" max="12055" width="10.21875" style="7" customWidth="1"/>
    <col min="12056" max="12056" width="11.21875" style="7"/>
    <col min="12057" max="12057" width="5.88671875" style="7" customWidth="1"/>
    <col min="12058" max="12288" width="11.21875" style="7"/>
    <col min="12289" max="12289" width="5.88671875" style="7" customWidth="1"/>
    <col min="12290" max="12290" width="11.6640625" style="7" customWidth="1"/>
    <col min="12291" max="12291" width="65" style="7" bestFit="1" customWidth="1"/>
    <col min="12292" max="12299" width="15.77734375" style="7" customWidth="1"/>
    <col min="12300" max="12300" width="15.88671875" style="7" customWidth="1"/>
    <col min="12301" max="12301" width="15.77734375" style="7" customWidth="1"/>
    <col min="12302" max="12302" width="19" style="7" bestFit="1" customWidth="1"/>
    <col min="12303" max="12303" width="18.33203125" style="7" customWidth="1"/>
    <col min="12304" max="12304" width="15.77734375" style="7" bestFit="1" customWidth="1"/>
    <col min="12305" max="12305" width="12.88671875" style="7" customWidth="1"/>
    <col min="12306" max="12308" width="11.21875" style="7"/>
    <col min="12309" max="12309" width="12.44140625" style="7" customWidth="1"/>
    <col min="12310" max="12310" width="11.33203125" style="7" customWidth="1"/>
    <col min="12311" max="12311" width="10.21875" style="7" customWidth="1"/>
    <col min="12312" max="12312" width="11.21875" style="7"/>
    <col min="12313" max="12313" width="5.88671875" style="7" customWidth="1"/>
    <col min="12314" max="12544" width="11.21875" style="7"/>
    <col min="12545" max="12545" width="5.88671875" style="7" customWidth="1"/>
    <col min="12546" max="12546" width="11.6640625" style="7" customWidth="1"/>
    <col min="12547" max="12547" width="65" style="7" bestFit="1" customWidth="1"/>
    <col min="12548" max="12555" width="15.77734375" style="7" customWidth="1"/>
    <col min="12556" max="12556" width="15.88671875" style="7" customWidth="1"/>
    <col min="12557" max="12557" width="15.77734375" style="7" customWidth="1"/>
    <col min="12558" max="12558" width="19" style="7" bestFit="1" customWidth="1"/>
    <col min="12559" max="12559" width="18.33203125" style="7" customWidth="1"/>
    <col min="12560" max="12560" width="15.77734375" style="7" bestFit="1" customWidth="1"/>
    <col min="12561" max="12561" width="12.88671875" style="7" customWidth="1"/>
    <col min="12562" max="12564" width="11.21875" style="7"/>
    <col min="12565" max="12565" width="12.44140625" style="7" customWidth="1"/>
    <col min="12566" max="12566" width="11.33203125" style="7" customWidth="1"/>
    <col min="12567" max="12567" width="10.21875" style="7" customWidth="1"/>
    <col min="12568" max="12568" width="11.21875" style="7"/>
    <col min="12569" max="12569" width="5.88671875" style="7" customWidth="1"/>
    <col min="12570" max="12800" width="11.21875" style="7"/>
    <col min="12801" max="12801" width="5.88671875" style="7" customWidth="1"/>
    <col min="12802" max="12802" width="11.6640625" style="7" customWidth="1"/>
    <col min="12803" max="12803" width="65" style="7" bestFit="1" customWidth="1"/>
    <col min="12804" max="12811" width="15.77734375" style="7" customWidth="1"/>
    <col min="12812" max="12812" width="15.88671875" style="7" customWidth="1"/>
    <col min="12813" max="12813" width="15.77734375" style="7" customWidth="1"/>
    <col min="12814" max="12814" width="19" style="7" bestFit="1" customWidth="1"/>
    <col min="12815" max="12815" width="18.33203125" style="7" customWidth="1"/>
    <col min="12816" max="12816" width="15.77734375" style="7" bestFit="1" customWidth="1"/>
    <col min="12817" max="12817" width="12.88671875" style="7" customWidth="1"/>
    <col min="12818" max="12820" width="11.21875" style="7"/>
    <col min="12821" max="12821" width="12.44140625" style="7" customWidth="1"/>
    <col min="12822" max="12822" width="11.33203125" style="7" customWidth="1"/>
    <col min="12823" max="12823" width="10.21875" style="7" customWidth="1"/>
    <col min="12824" max="12824" width="11.21875" style="7"/>
    <col min="12825" max="12825" width="5.88671875" style="7" customWidth="1"/>
    <col min="12826" max="13056" width="11.21875" style="7"/>
    <col min="13057" max="13057" width="5.88671875" style="7" customWidth="1"/>
    <col min="13058" max="13058" width="11.6640625" style="7" customWidth="1"/>
    <col min="13059" max="13059" width="65" style="7" bestFit="1" customWidth="1"/>
    <col min="13060" max="13067" width="15.77734375" style="7" customWidth="1"/>
    <col min="13068" max="13068" width="15.88671875" style="7" customWidth="1"/>
    <col min="13069" max="13069" width="15.77734375" style="7" customWidth="1"/>
    <col min="13070" max="13070" width="19" style="7" bestFit="1" customWidth="1"/>
    <col min="13071" max="13071" width="18.33203125" style="7" customWidth="1"/>
    <col min="13072" max="13072" width="15.77734375" style="7" bestFit="1" customWidth="1"/>
    <col min="13073" max="13073" width="12.88671875" style="7" customWidth="1"/>
    <col min="13074" max="13076" width="11.21875" style="7"/>
    <col min="13077" max="13077" width="12.44140625" style="7" customWidth="1"/>
    <col min="13078" max="13078" width="11.33203125" style="7" customWidth="1"/>
    <col min="13079" max="13079" width="10.21875" style="7" customWidth="1"/>
    <col min="13080" max="13080" width="11.21875" style="7"/>
    <col min="13081" max="13081" width="5.88671875" style="7" customWidth="1"/>
    <col min="13082" max="13312" width="11.21875" style="7"/>
    <col min="13313" max="13313" width="5.88671875" style="7" customWidth="1"/>
    <col min="13314" max="13314" width="11.6640625" style="7" customWidth="1"/>
    <col min="13315" max="13315" width="65" style="7" bestFit="1" customWidth="1"/>
    <col min="13316" max="13323" width="15.77734375" style="7" customWidth="1"/>
    <col min="13324" max="13324" width="15.88671875" style="7" customWidth="1"/>
    <col min="13325" max="13325" width="15.77734375" style="7" customWidth="1"/>
    <col min="13326" max="13326" width="19" style="7" bestFit="1" customWidth="1"/>
    <col min="13327" max="13327" width="18.33203125" style="7" customWidth="1"/>
    <col min="13328" max="13328" width="15.77734375" style="7" bestFit="1" customWidth="1"/>
    <col min="13329" max="13329" width="12.88671875" style="7" customWidth="1"/>
    <col min="13330" max="13332" width="11.21875" style="7"/>
    <col min="13333" max="13333" width="12.44140625" style="7" customWidth="1"/>
    <col min="13334" max="13334" width="11.33203125" style="7" customWidth="1"/>
    <col min="13335" max="13335" width="10.21875" style="7" customWidth="1"/>
    <col min="13336" max="13336" width="11.21875" style="7"/>
    <col min="13337" max="13337" width="5.88671875" style="7" customWidth="1"/>
    <col min="13338" max="13568" width="11.21875" style="7"/>
    <col min="13569" max="13569" width="5.88671875" style="7" customWidth="1"/>
    <col min="13570" max="13570" width="11.6640625" style="7" customWidth="1"/>
    <col min="13571" max="13571" width="65" style="7" bestFit="1" customWidth="1"/>
    <col min="13572" max="13579" width="15.77734375" style="7" customWidth="1"/>
    <col min="13580" max="13580" width="15.88671875" style="7" customWidth="1"/>
    <col min="13581" max="13581" width="15.77734375" style="7" customWidth="1"/>
    <col min="13582" max="13582" width="19" style="7" bestFit="1" customWidth="1"/>
    <col min="13583" max="13583" width="18.33203125" style="7" customWidth="1"/>
    <col min="13584" max="13584" width="15.77734375" style="7" bestFit="1" customWidth="1"/>
    <col min="13585" max="13585" width="12.88671875" style="7" customWidth="1"/>
    <col min="13586" max="13588" width="11.21875" style="7"/>
    <col min="13589" max="13589" width="12.44140625" style="7" customWidth="1"/>
    <col min="13590" max="13590" width="11.33203125" style="7" customWidth="1"/>
    <col min="13591" max="13591" width="10.21875" style="7" customWidth="1"/>
    <col min="13592" max="13592" width="11.21875" style="7"/>
    <col min="13593" max="13593" width="5.88671875" style="7" customWidth="1"/>
    <col min="13594" max="13824" width="11.21875" style="7"/>
    <col min="13825" max="13825" width="5.88671875" style="7" customWidth="1"/>
    <col min="13826" max="13826" width="11.6640625" style="7" customWidth="1"/>
    <col min="13827" max="13827" width="65" style="7" bestFit="1" customWidth="1"/>
    <col min="13828" max="13835" width="15.77734375" style="7" customWidth="1"/>
    <col min="13836" max="13836" width="15.88671875" style="7" customWidth="1"/>
    <col min="13837" max="13837" width="15.77734375" style="7" customWidth="1"/>
    <col min="13838" max="13838" width="19" style="7" bestFit="1" customWidth="1"/>
    <col min="13839" max="13839" width="18.33203125" style="7" customWidth="1"/>
    <col min="13840" max="13840" width="15.77734375" style="7" bestFit="1" customWidth="1"/>
    <col min="13841" max="13841" width="12.88671875" style="7" customWidth="1"/>
    <col min="13842" max="13844" width="11.21875" style="7"/>
    <col min="13845" max="13845" width="12.44140625" style="7" customWidth="1"/>
    <col min="13846" max="13846" width="11.33203125" style="7" customWidth="1"/>
    <col min="13847" max="13847" width="10.21875" style="7" customWidth="1"/>
    <col min="13848" max="13848" width="11.21875" style="7"/>
    <col min="13849" max="13849" width="5.88671875" style="7" customWidth="1"/>
    <col min="13850" max="14080" width="11.21875" style="7"/>
    <col min="14081" max="14081" width="5.88671875" style="7" customWidth="1"/>
    <col min="14082" max="14082" width="11.6640625" style="7" customWidth="1"/>
    <col min="14083" max="14083" width="65" style="7" bestFit="1" customWidth="1"/>
    <col min="14084" max="14091" width="15.77734375" style="7" customWidth="1"/>
    <col min="14092" max="14092" width="15.88671875" style="7" customWidth="1"/>
    <col min="14093" max="14093" width="15.77734375" style="7" customWidth="1"/>
    <col min="14094" max="14094" width="19" style="7" bestFit="1" customWidth="1"/>
    <col min="14095" max="14095" width="18.33203125" style="7" customWidth="1"/>
    <col min="14096" max="14096" width="15.77734375" style="7" bestFit="1" customWidth="1"/>
    <col min="14097" max="14097" width="12.88671875" style="7" customWidth="1"/>
    <col min="14098" max="14100" width="11.21875" style="7"/>
    <col min="14101" max="14101" width="12.44140625" style="7" customWidth="1"/>
    <col min="14102" max="14102" width="11.33203125" style="7" customWidth="1"/>
    <col min="14103" max="14103" width="10.21875" style="7" customWidth="1"/>
    <col min="14104" max="14104" width="11.21875" style="7"/>
    <col min="14105" max="14105" width="5.88671875" style="7" customWidth="1"/>
    <col min="14106" max="14336" width="11.21875" style="7"/>
    <col min="14337" max="14337" width="5.88671875" style="7" customWidth="1"/>
    <col min="14338" max="14338" width="11.6640625" style="7" customWidth="1"/>
    <col min="14339" max="14339" width="65" style="7" bestFit="1" customWidth="1"/>
    <col min="14340" max="14347" width="15.77734375" style="7" customWidth="1"/>
    <col min="14348" max="14348" width="15.88671875" style="7" customWidth="1"/>
    <col min="14349" max="14349" width="15.77734375" style="7" customWidth="1"/>
    <col min="14350" max="14350" width="19" style="7" bestFit="1" customWidth="1"/>
    <col min="14351" max="14351" width="18.33203125" style="7" customWidth="1"/>
    <col min="14352" max="14352" width="15.77734375" style="7" bestFit="1" customWidth="1"/>
    <col min="14353" max="14353" width="12.88671875" style="7" customWidth="1"/>
    <col min="14354" max="14356" width="11.21875" style="7"/>
    <col min="14357" max="14357" width="12.44140625" style="7" customWidth="1"/>
    <col min="14358" max="14358" width="11.33203125" style="7" customWidth="1"/>
    <col min="14359" max="14359" width="10.21875" style="7" customWidth="1"/>
    <col min="14360" max="14360" width="11.21875" style="7"/>
    <col min="14361" max="14361" width="5.88671875" style="7" customWidth="1"/>
    <col min="14362" max="14592" width="11.21875" style="7"/>
    <col min="14593" max="14593" width="5.88671875" style="7" customWidth="1"/>
    <col min="14594" max="14594" width="11.6640625" style="7" customWidth="1"/>
    <col min="14595" max="14595" width="65" style="7" bestFit="1" customWidth="1"/>
    <col min="14596" max="14603" width="15.77734375" style="7" customWidth="1"/>
    <col min="14604" max="14604" width="15.88671875" style="7" customWidth="1"/>
    <col min="14605" max="14605" width="15.77734375" style="7" customWidth="1"/>
    <col min="14606" max="14606" width="19" style="7" bestFit="1" customWidth="1"/>
    <col min="14607" max="14607" width="18.33203125" style="7" customWidth="1"/>
    <col min="14608" max="14608" width="15.77734375" style="7" bestFit="1" customWidth="1"/>
    <col min="14609" max="14609" width="12.88671875" style="7" customWidth="1"/>
    <col min="14610" max="14612" width="11.21875" style="7"/>
    <col min="14613" max="14613" width="12.44140625" style="7" customWidth="1"/>
    <col min="14614" max="14614" width="11.33203125" style="7" customWidth="1"/>
    <col min="14615" max="14615" width="10.21875" style="7" customWidth="1"/>
    <col min="14616" max="14616" width="11.21875" style="7"/>
    <col min="14617" max="14617" width="5.88671875" style="7" customWidth="1"/>
    <col min="14618" max="14848" width="11.21875" style="7"/>
    <col min="14849" max="14849" width="5.88671875" style="7" customWidth="1"/>
    <col min="14850" max="14850" width="11.6640625" style="7" customWidth="1"/>
    <col min="14851" max="14851" width="65" style="7" bestFit="1" customWidth="1"/>
    <col min="14852" max="14859" width="15.77734375" style="7" customWidth="1"/>
    <col min="14860" max="14860" width="15.88671875" style="7" customWidth="1"/>
    <col min="14861" max="14861" width="15.77734375" style="7" customWidth="1"/>
    <col min="14862" max="14862" width="19" style="7" bestFit="1" customWidth="1"/>
    <col min="14863" max="14863" width="18.33203125" style="7" customWidth="1"/>
    <col min="14864" max="14864" width="15.77734375" style="7" bestFit="1" customWidth="1"/>
    <col min="14865" max="14865" width="12.88671875" style="7" customWidth="1"/>
    <col min="14866" max="14868" width="11.21875" style="7"/>
    <col min="14869" max="14869" width="12.44140625" style="7" customWidth="1"/>
    <col min="14870" max="14870" width="11.33203125" style="7" customWidth="1"/>
    <col min="14871" max="14871" width="10.21875" style="7" customWidth="1"/>
    <col min="14872" max="14872" width="11.21875" style="7"/>
    <col min="14873" max="14873" width="5.88671875" style="7" customWidth="1"/>
    <col min="14874" max="15104" width="11.21875" style="7"/>
    <col min="15105" max="15105" width="5.88671875" style="7" customWidth="1"/>
    <col min="15106" max="15106" width="11.6640625" style="7" customWidth="1"/>
    <col min="15107" max="15107" width="65" style="7" bestFit="1" customWidth="1"/>
    <col min="15108" max="15115" width="15.77734375" style="7" customWidth="1"/>
    <col min="15116" max="15116" width="15.88671875" style="7" customWidth="1"/>
    <col min="15117" max="15117" width="15.77734375" style="7" customWidth="1"/>
    <col min="15118" max="15118" width="19" style="7" bestFit="1" customWidth="1"/>
    <col min="15119" max="15119" width="18.33203125" style="7" customWidth="1"/>
    <col min="15120" max="15120" width="15.77734375" style="7" bestFit="1" customWidth="1"/>
    <col min="15121" max="15121" width="12.88671875" style="7" customWidth="1"/>
    <col min="15122" max="15124" width="11.21875" style="7"/>
    <col min="15125" max="15125" width="12.44140625" style="7" customWidth="1"/>
    <col min="15126" max="15126" width="11.33203125" style="7" customWidth="1"/>
    <col min="15127" max="15127" width="10.21875" style="7" customWidth="1"/>
    <col min="15128" max="15128" width="11.21875" style="7"/>
    <col min="15129" max="15129" width="5.88671875" style="7" customWidth="1"/>
    <col min="15130" max="15360" width="11.21875" style="7"/>
    <col min="15361" max="15361" width="5.88671875" style="7" customWidth="1"/>
    <col min="15362" max="15362" width="11.6640625" style="7" customWidth="1"/>
    <col min="15363" max="15363" width="65" style="7" bestFit="1" customWidth="1"/>
    <col min="15364" max="15371" width="15.77734375" style="7" customWidth="1"/>
    <col min="15372" max="15372" width="15.88671875" style="7" customWidth="1"/>
    <col min="15373" max="15373" width="15.77734375" style="7" customWidth="1"/>
    <col min="15374" max="15374" width="19" style="7" bestFit="1" customWidth="1"/>
    <col min="15375" max="15375" width="18.33203125" style="7" customWidth="1"/>
    <col min="15376" max="15376" width="15.77734375" style="7" bestFit="1" customWidth="1"/>
    <col min="15377" max="15377" width="12.88671875" style="7" customWidth="1"/>
    <col min="15378" max="15380" width="11.21875" style="7"/>
    <col min="15381" max="15381" width="12.44140625" style="7" customWidth="1"/>
    <col min="15382" max="15382" width="11.33203125" style="7" customWidth="1"/>
    <col min="15383" max="15383" width="10.21875" style="7" customWidth="1"/>
    <col min="15384" max="15384" width="11.21875" style="7"/>
    <col min="15385" max="15385" width="5.88671875" style="7" customWidth="1"/>
    <col min="15386" max="15616" width="11.21875" style="7"/>
    <col min="15617" max="15617" width="5.88671875" style="7" customWidth="1"/>
    <col min="15618" max="15618" width="11.6640625" style="7" customWidth="1"/>
    <col min="15619" max="15619" width="65" style="7" bestFit="1" customWidth="1"/>
    <col min="15620" max="15627" width="15.77734375" style="7" customWidth="1"/>
    <col min="15628" max="15628" width="15.88671875" style="7" customWidth="1"/>
    <col min="15629" max="15629" width="15.77734375" style="7" customWidth="1"/>
    <col min="15630" max="15630" width="19" style="7" bestFit="1" customWidth="1"/>
    <col min="15631" max="15631" width="18.33203125" style="7" customWidth="1"/>
    <col min="15632" max="15632" width="15.77734375" style="7" bestFit="1" customWidth="1"/>
    <col min="15633" max="15633" width="12.88671875" style="7" customWidth="1"/>
    <col min="15634" max="15636" width="11.21875" style="7"/>
    <col min="15637" max="15637" width="12.44140625" style="7" customWidth="1"/>
    <col min="15638" max="15638" width="11.33203125" style="7" customWidth="1"/>
    <col min="15639" max="15639" width="10.21875" style="7" customWidth="1"/>
    <col min="15640" max="15640" width="11.21875" style="7"/>
    <col min="15641" max="15641" width="5.88671875" style="7" customWidth="1"/>
    <col min="15642" max="15872" width="11.21875" style="7"/>
    <col min="15873" max="15873" width="5.88671875" style="7" customWidth="1"/>
    <col min="15874" max="15874" width="11.6640625" style="7" customWidth="1"/>
    <col min="15875" max="15875" width="65" style="7" bestFit="1" customWidth="1"/>
    <col min="15876" max="15883" width="15.77734375" style="7" customWidth="1"/>
    <col min="15884" max="15884" width="15.88671875" style="7" customWidth="1"/>
    <col min="15885" max="15885" width="15.77734375" style="7" customWidth="1"/>
    <col min="15886" max="15886" width="19" style="7" bestFit="1" customWidth="1"/>
    <col min="15887" max="15887" width="18.33203125" style="7" customWidth="1"/>
    <col min="15888" max="15888" width="15.77734375" style="7" bestFit="1" customWidth="1"/>
    <col min="15889" max="15889" width="12.88671875" style="7" customWidth="1"/>
    <col min="15890" max="15892" width="11.21875" style="7"/>
    <col min="15893" max="15893" width="12.44140625" style="7" customWidth="1"/>
    <col min="15894" max="15894" width="11.33203125" style="7" customWidth="1"/>
    <col min="15895" max="15895" width="10.21875" style="7" customWidth="1"/>
    <col min="15896" max="15896" width="11.21875" style="7"/>
    <col min="15897" max="15897" width="5.88671875" style="7" customWidth="1"/>
    <col min="15898" max="16128" width="11.21875" style="7"/>
    <col min="16129" max="16129" width="5.88671875" style="7" customWidth="1"/>
    <col min="16130" max="16130" width="11.6640625" style="7" customWidth="1"/>
    <col min="16131" max="16131" width="65" style="7" bestFit="1" customWidth="1"/>
    <col min="16132" max="16139" width="15.77734375" style="7" customWidth="1"/>
    <col min="16140" max="16140" width="15.88671875" style="7" customWidth="1"/>
    <col min="16141" max="16141" width="15.77734375" style="7" customWidth="1"/>
    <col min="16142" max="16142" width="19" style="7" bestFit="1" customWidth="1"/>
    <col min="16143" max="16143" width="18.33203125" style="7" customWidth="1"/>
    <col min="16144" max="16144" width="15.77734375" style="7" bestFit="1" customWidth="1"/>
    <col min="16145" max="16145" width="12.88671875" style="7" customWidth="1"/>
    <col min="16146" max="16148" width="11.21875" style="7"/>
    <col min="16149" max="16149" width="12.44140625" style="7" customWidth="1"/>
    <col min="16150" max="16150" width="11.33203125" style="7" customWidth="1"/>
    <col min="16151" max="16151" width="10.21875" style="7" customWidth="1"/>
    <col min="16152" max="16152" width="11.21875" style="7"/>
    <col min="16153" max="16153" width="5.88671875" style="7" customWidth="1"/>
    <col min="16154" max="16384" width="11.21875" style="7"/>
  </cols>
  <sheetData>
    <row r="1" spans="1:153">
      <c r="A1" s="1" t="s">
        <v>0</v>
      </c>
      <c r="B1" s="2"/>
      <c r="C1" s="2"/>
      <c r="D1" s="3"/>
      <c r="E1" s="3"/>
      <c r="F1" s="3"/>
      <c r="G1" s="3" t="s">
        <v>1</v>
      </c>
      <c r="H1" s="3"/>
      <c r="I1" s="3"/>
      <c r="J1" s="3"/>
      <c r="K1" s="3"/>
      <c r="L1" s="4" t="s">
        <v>2</v>
      </c>
      <c r="M1" s="3"/>
    </row>
    <row r="2" spans="1:153">
      <c r="A2" s="8" t="s">
        <v>3</v>
      </c>
      <c r="G2" s="5" t="s">
        <v>4</v>
      </c>
      <c r="L2" s="9" t="s">
        <v>5</v>
      </c>
      <c r="V2" s="9"/>
      <c r="X2" s="9"/>
      <c r="Z2" s="9"/>
    </row>
    <row r="3" spans="1:153" ht="15.75">
      <c r="C3" s="8"/>
      <c r="G3" s="5" t="s">
        <v>6</v>
      </c>
      <c r="L3" s="9" t="s">
        <v>7</v>
      </c>
      <c r="Q3" s="10"/>
      <c r="V3" s="11"/>
      <c r="X3" s="9"/>
      <c r="Z3" s="11"/>
    </row>
    <row r="4" spans="1:153" ht="15.75">
      <c r="A4" s="12" t="s">
        <v>8</v>
      </c>
      <c r="C4" s="8" t="s">
        <v>9</v>
      </c>
      <c r="L4" s="9" t="s">
        <v>10</v>
      </c>
      <c r="Q4" s="13"/>
    </row>
    <row r="5" spans="1:153">
      <c r="C5" s="8" t="s">
        <v>11</v>
      </c>
      <c r="L5" s="9" t="s">
        <v>12</v>
      </c>
      <c r="V5" s="9"/>
      <c r="X5" s="9"/>
      <c r="Z5" s="9"/>
    </row>
    <row r="6" spans="1:153">
      <c r="A6" s="1" t="s">
        <v>13</v>
      </c>
      <c r="B6" s="2"/>
      <c r="C6" s="14" t="s">
        <v>14</v>
      </c>
      <c r="D6" s="15" t="s">
        <v>15</v>
      </c>
      <c r="E6" s="3"/>
      <c r="F6" s="3"/>
      <c r="G6" s="3"/>
      <c r="H6" s="3"/>
      <c r="I6" s="3"/>
      <c r="J6" s="3"/>
      <c r="K6" s="3"/>
      <c r="L6" s="16" t="s">
        <v>16</v>
      </c>
      <c r="M6" s="3"/>
    </row>
    <row r="7" spans="1:153" ht="24" customHeight="1">
      <c r="A7" s="8"/>
      <c r="C7" s="12"/>
      <c r="H7" s="17" t="s">
        <v>17</v>
      </c>
      <c r="I7" s="18"/>
      <c r="J7" s="17"/>
      <c r="K7" s="17" t="s">
        <v>18</v>
      </c>
      <c r="L7" s="17"/>
      <c r="M7" s="17"/>
    </row>
    <row r="8" spans="1:153" s="19" customFormat="1" ht="34.5">
      <c r="A8" s="19" t="s">
        <v>19</v>
      </c>
      <c r="B8" s="19" t="s">
        <v>20</v>
      </c>
      <c r="C8" s="20" t="s">
        <v>21</v>
      </c>
      <c r="D8" s="21" t="s">
        <v>22</v>
      </c>
      <c r="E8" s="21" t="s">
        <v>23</v>
      </c>
      <c r="F8" s="21" t="s">
        <v>24</v>
      </c>
      <c r="G8" s="21" t="s">
        <v>25</v>
      </c>
      <c r="H8" s="22" t="s">
        <v>26</v>
      </c>
      <c r="I8" s="22" t="s">
        <v>27</v>
      </c>
      <c r="J8" s="22" t="s">
        <v>28</v>
      </c>
      <c r="K8" s="22" t="s">
        <v>26</v>
      </c>
      <c r="L8" s="22" t="s">
        <v>27</v>
      </c>
      <c r="M8" s="22" t="s">
        <v>28</v>
      </c>
      <c r="N8" s="22"/>
      <c r="O8" s="22"/>
      <c r="P8" s="23"/>
      <c r="Q8" s="23"/>
      <c r="R8" s="24"/>
      <c r="S8" s="24"/>
      <c r="T8" s="24"/>
      <c r="U8" s="24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</row>
    <row r="9" spans="1:153" ht="20.100000000000001" customHeight="1">
      <c r="A9" s="26">
        <v>1</v>
      </c>
      <c r="B9" s="27">
        <v>301</v>
      </c>
      <c r="C9" s="28" t="s">
        <v>29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f>+I9+H9</f>
        <v>0</v>
      </c>
      <c r="K9" s="29">
        <v>0</v>
      </c>
      <c r="L9" s="29">
        <v>0</v>
      </c>
      <c r="M9" s="29">
        <f>+L9+K9</f>
        <v>0</v>
      </c>
      <c r="V9" s="9"/>
      <c r="X9" s="9"/>
      <c r="Z9" s="9"/>
    </row>
    <row r="10" spans="1:153" ht="20.100000000000001" customHeight="1">
      <c r="A10" s="26">
        <v>2</v>
      </c>
      <c r="B10" s="27">
        <v>302</v>
      </c>
      <c r="C10" s="28" t="s">
        <v>30</v>
      </c>
      <c r="D10" s="29">
        <v>325163.76</v>
      </c>
      <c r="E10" s="29">
        <v>325163.76</v>
      </c>
      <c r="F10" s="29">
        <v>325163.76</v>
      </c>
      <c r="G10" s="29">
        <v>325163.76</v>
      </c>
      <c r="H10" s="29">
        <v>325163.76</v>
      </c>
      <c r="I10" s="29">
        <v>0</v>
      </c>
      <c r="J10" s="29">
        <f>+I10+H10</f>
        <v>325163.76</v>
      </c>
      <c r="K10" s="29">
        <v>320147</v>
      </c>
      <c r="L10" s="29">
        <v>0</v>
      </c>
      <c r="M10" s="29">
        <f>+L10+K10</f>
        <v>320147</v>
      </c>
      <c r="X10" s="9"/>
    </row>
    <row r="11" spans="1:153" ht="20.100000000000001" customHeight="1">
      <c r="A11" s="26">
        <v>3</v>
      </c>
      <c r="B11" s="27">
        <v>303</v>
      </c>
      <c r="C11" s="28" t="s">
        <v>31</v>
      </c>
      <c r="D11" s="30">
        <v>25521.57</v>
      </c>
      <c r="E11" s="30">
        <v>25521.57</v>
      </c>
      <c r="F11" s="30">
        <v>25521.57</v>
      </c>
      <c r="G11" s="30">
        <v>25521.57</v>
      </c>
      <c r="H11" s="30">
        <v>246.57</v>
      </c>
      <c r="I11" s="31">
        <v>0</v>
      </c>
      <c r="J11" s="31">
        <f>+I11+H11</f>
        <v>246.57</v>
      </c>
      <c r="K11" s="31">
        <v>220</v>
      </c>
      <c r="L11" s="31">
        <v>0</v>
      </c>
      <c r="M11" s="31">
        <f>+L11+K11</f>
        <v>220</v>
      </c>
    </row>
    <row r="12" spans="1:153" ht="20.100000000000001" customHeight="1">
      <c r="A12" s="26">
        <v>4</v>
      </c>
      <c r="B12" s="26"/>
      <c r="C12" s="28" t="s">
        <v>32</v>
      </c>
      <c r="D12" s="31">
        <f>SUM(D9:D11)</f>
        <v>350685.33</v>
      </c>
      <c r="E12" s="31">
        <f>SUM(E9:E11)</f>
        <v>350685.33</v>
      </c>
      <c r="F12" s="31">
        <f>SUM(F9:F11)</f>
        <v>350685.33</v>
      </c>
      <c r="G12" s="31">
        <f>SUM(G9:G11)</f>
        <v>350685.33</v>
      </c>
      <c r="H12" s="31">
        <f t="shared" ref="H12:M12" si="0">SUM(H10:H11)</f>
        <v>325410.33</v>
      </c>
      <c r="I12" s="31">
        <f t="shared" si="0"/>
        <v>0</v>
      </c>
      <c r="J12" s="31">
        <f t="shared" si="0"/>
        <v>325410.33</v>
      </c>
      <c r="K12" s="31">
        <f t="shared" si="0"/>
        <v>320367</v>
      </c>
      <c r="L12" s="31">
        <f t="shared" si="0"/>
        <v>0</v>
      </c>
      <c r="M12" s="31">
        <f t="shared" si="0"/>
        <v>320367</v>
      </c>
      <c r="X12" s="9"/>
    </row>
    <row r="13" spans="1:153" ht="20.100000000000001" customHeight="1">
      <c r="A13" s="26">
        <f>A12+1</f>
        <v>5</v>
      </c>
      <c r="B13" s="27">
        <v>364</v>
      </c>
      <c r="C13" s="28" t="s">
        <v>33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f t="shared" ref="J13:J42" si="1">+I13+H13</f>
        <v>0</v>
      </c>
      <c r="K13" s="30">
        <v>4461538</v>
      </c>
      <c r="L13" s="30">
        <v>0</v>
      </c>
      <c r="M13" s="30">
        <f t="shared" ref="M13:M42" si="2">+L13+K13</f>
        <v>4461538</v>
      </c>
      <c r="X13" s="9"/>
    </row>
    <row r="14" spans="1:153" ht="20.100000000000001" customHeight="1">
      <c r="A14" s="26"/>
      <c r="B14" s="27"/>
      <c r="C14" s="28" t="s">
        <v>34</v>
      </c>
      <c r="D14" s="30">
        <f>SUM(D13)</f>
        <v>0</v>
      </c>
      <c r="E14" s="30">
        <f>SUM(E13)</f>
        <v>0</v>
      </c>
      <c r="F14" s="30">
        <f>SUM(F13)</f>
        <v>0</v>
      </c>
      <c r="G14" s="30">
        <f>SUM(G13)</f>
        <v>0</v>
      </c>
      <c r="H14" s="30">
        <f>SUM(H13)</f>
        <v>0</v>
      </c>
      <c r="I14" s="31">
        <f>I13</f>
        <v>0</v>
      </c>
      <c r="J14" s="30">
        <f t="shared" si="1"/>
        <v>0</v>
      </c>
      <c r="K14" s="31">
        <f>SUM(K13)</f>
        <v>4461538</v>
      </c>
      <c r="L14" s="31">
        <f>SUM(L13)</f>
        <v>0</v>
      </c>
      <c r="M14" s="30">
        <f t="shared" si="2"/>
        <v>4461538</v>
      </c>
      <c r="X14" s="9"/>
    </row>
    <row r="15" spans="1:153" ht="20.100000000000001" customHeight="1">
      <c r="A15" s="26">
        <f>A13+1</f>
        <v>6</v>
      </c>
      <c r="B15" s="27">
        <v>365</v>
      </c>
      <c r="C15" s="28" t="s">
        <v>35</v>
      </c>
      <c r="D15" s="29">
        <v>0</v>
      </c>
      <c r="E15" s="29">
        <v>0</v>
      </c>
      <c r="F15" s="29">
        <v>0</v>
      </c>
      <c r="G15" s="29">
        <v>176449.97</v>
      </c>
      <c r="H15" s="29">
        <v>243172.99</v>
      </c>
      <c r="I15" s="29">
        <v>0</v>
      </c>
      <c r="J15" s="29">
        <f t="shared" si="1"/>
        <v>243172.99</v>
      </c>
      <c r="K15" s="29"/>
      <c r="L15" s="29">
        <v>0</v>
      </c>
      <c r="M15" s="29">
        <f t="shared" si="2"/>
        <v>0</v>
      </c>
      <c r="X15" s="9"/>
    </row>
    <row r="16" spans="1:153" ht="20.100000000000001" customHeight="1">
      <c r="A16" s="26">
        <f t="shared" ref="A16:A72" si="3">A15+1</f>
        <v>7</v>
      </c>
      <c r="B16" s="27">
        <v>367</v>
      </c>
      <c r="C16" s="28" t="s">
        <v>36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f t="shared" si="1"/>
        <v>0</v>
      </c>
      <c r="K16" s="29">
        <v>0</v>
      </c>
      <c r="L16" s="29">
        <v>0</v>
      </c>
      <c r="M16" s="29">
        <f t="shared" si="2"/>
        <v>0</v>
      </c>
      <c r="X16" s="9"/>
    </row>
    <row r="17" spans="1:153" ht="20.100000000000001" customHeight="1">
      <c r="A17" s="26">
        <f t="shared" si="3"/>
        <v>8</v>
      </c>
      <c r="B17" s="27">
        <v>367.1</v>
      </c>
      <c r="C17" s="28" t="s">
        <v>37</v>
      </c>
      <c r="D17" s="29">
        <v>0</v>
      </c>
      <c r="E17" s="29">
        <v>4685577.4800000004</v>
      </c>
      <c r="F17" s="29">
        <v>0</v>
      </c>
      <c r="G17" s="29">
        <v>3449623.64</v>
      </c>
      <c r="H17" s="29">
        <v>5792847.3200000003</v>
      </c>
      <c r="I17" s="29">
        <v>0</v>
      </c>
      <c r="J17" s="29">
        <f t="shared" si="1"/>
        <v>5792847.3200000003</v>
      </c>
      <c r="K17" s="29">
        <v>0</v>
      </c>
      <c r="L17" s="29">
        <v>0</v>
      </c>
      <c r="M17" s="29">
        <f t="shared" si="2"/>
        <v>0</v>
      </c>
      <c r="X17" s="9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</row>
    <row r="18" spans="1:153" ht="20.100000000000001" customHeight="1">
      <c r="A18" s="26">
        <f t="shared" si="3"/>
        <v>9</v>
      </c>
      <c r="B18" s="27">
        <v>367.2</v>
      </c>
      <c r="C18" s="28" t="s">
        <v>38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f t="shared" si="1"/>
        <v>0</v>
      </c>
      <c r="K18" s="29">
        <v>0</v>
      </c>
      <c r="L18" s="29">
        <v>0</v>
      </c>
      <c r="M18" s="29">
        <f t="shared" si="2"/>
        <v>0</v>
      </c>
      <c r="X18" s="9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</row>
    <row r="19" spans="1:153" ht="20.100000000000001" customHeight="1">
      <c r="A19" s="26">
        <f t="shared" si="3"/>
        <v>10</v>
      </c>
      <c r="B19" s="27">
        <v>369</v>
      </c>
      <c r="C19" s="28" t="s">
        <v>39</v>
      </c>
      <c r="D19" s="29">
        <v>0</v>
      </c>
      <c r="E19" s="29">
        <v>0</v>
      </c>
      <c r="F19" s="29">
        <v>0</v>
      </c>
      <c r="G19" s="29">
        <v>104145.02</v>
      </c>
      <c r="H19" s="29">
        <v>132900.25</v>
      </c>
      <c r="I19" s="29">
        <v>0</v>
      </c>
      <c r="J19" s="29">
        <f t="shared" si="1"/>
        <v>132900.25</v>
      </c>
      <c r="K19" s="29">
        <v>0</v>
      </c>
      <c r="L19" s="29">
        <v>0</v>
      </c>
      <c r="M19" s="29">
        <f t="shared" si="2"/>
        <v>0</v>
      </c>
      <c r="X19" s="9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</row>
    <row r="20" spans="1:153" ht="20.100000000000001" customHeight="1">
      <c r="A20" s="26">
        <f t="shared" si="3"/>
        <v>11</v>
      </c>
      <c r="B20" s="27">
        <v>374</v>
      </c>
      <c r="C20" s="28" t="s">
        <v>40</v>
      </c>
      <c r="D20" s="29">
        <v>0</v>
      </c>
      <c r="E20" s="29">
        <v>270008.46999999997</v>
      </c>
      <c r="F20" s="29">
        <v>270008.46999999997</v>
      </c>
      <c r="G20" s="29">
        <v>361151.44</v>
      </c>
      <c r="H20" s="29">
        <v>415631.53</v>
      </c>
      <c r="I20" s="29">
        <v>0</v>
      </c>
      <c r="J20" s="29">
        <f t="shared" si="1"/>
        <v>415631.53</v>
      </c>
      <c r="K20" s="29">
        <v>659737</v>
      </c>
      <c r="L20" s="29">
        <v>0</v>
      </c>
      <c r="M20" s="29">
        <f t="shared" si="2"/>
        <v>659737</v>
      </c>
      <c r="X20" s="9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</row>
    <row r="21" spans="1:153" ht="20.100000000000001" customHeight="1">
      <c r="A21" s="26">
        <f t="shared" si="3"/>
        <v>12</v>
      </c>
      <c r="B21" s="27">
        <v>374.1</v>
      </c>
      <c r="C21" s="28" t="s">
        <v>41</v>
      </c>
      <c r="D21" s="29">
        <v>72437.210000000006</v>
      </c>
      <c r="E21" s="29">
        <v>72437.210000000006</v>
      </c>
      <c r="F21" s="29">
        <v>72437.210000000006</v>
      </c>
      <c r="G21" s="29">
        <v>72437.210000000006</v>
      </c>
      <c r="H21" s="29">
        <v>72437.210000000006</v>
      </c>
      <c r="I21" s="29">
        <v>0</v>
      </c>
      <c r="J21" s="29">
        <f t="shared" si="1"/>
        <v>72437.210000000006</v>
      </c>
      <c r="K21" s="29">
        <v>72437</v>
      </c>
      <c r="L21" s="29">
        <v>0</v>
      </c>
      <c r="M21" s="29">
        <f t="shared" si="2"/>
        <v>72437</v>
      </c>
      <c r="X21" s="9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</row>
    <row r="22" spans="1:153" ht="20.100000000000001" customHeight="1">
      <c r="A22" s="26">
        <f t="shared" si="3"/>
        <v>13</v>
      </c>
      <c r="B22" s="27">
        <v>374.3</v>
      </c>
      <c r="C22" s="28" t="s">
        <v>42</v>
      </c>
      <c r="D22" s="29">
        <v>11131.67</v>
      </c>
      <c r="E22" s="29">
        <v>11131.67</v>
      </c>
      <c r="F22" s="29">
        <v>11131.67</v>
      </c>
      <c r="G22" s="29">
        <v>11131.67</v>
      </c>
      <c r="H22" s="29">
        <v>11131.67</v>
      </c>
      <c r="I22" s="29">
        <v>0</v>
      </c>
      <c r="J22" s="29">
        <f t="shared" si="1"/>
        <v>11131.67</v>
      </c>
      <c r="K22" s="29">
        <v>11132</v>
      </c>
      <c r="L22" s="29">
        <v>0</v>
      </c>
      <c r="M22" s="29">
        <f t="shared" si="2"/>
        <v>11132</v>
      </c>
      <c r="X22" s="9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</row>
    <row r="23" spans="1:153" ht="20.100000000000001" customHeight="1">
      <c r="A23" s="26">
        <f t="shared" si="3"/>
        <v>14</v>
      </c>
      <c r="B23" s="27">
        <v>375</v>
      </c>
      <c r="C23" s="28" t="s">
        <v>43</v>
      </c>
      <c r="D23" s="29">
        <v>607824.30000000005</v>
      </c>
      <c r="E23" s="29">
        <v>607824.30000000005</v>
      </c>
      <c r="F23" s="29">
        <v>608759.78</v>
      </c>
      <c r="G23" s="29">
        <v>608838.93000000005</v>
      </c>
      <c r="H23" s="29">
        <v>214982.7</v>
      </c>
      <c r="I23" s="29">
        <v>-2516.187530701754</v>
      </c>
      <c r="J23" s="29">
        <f t="shared" si="1"/>
        <v>212466.51246929826</v>
      </c>
      <c r="K23" s="29">
        <v>0</v>
      </c>
      <c r="L23" s="29">
        <v>0</v>
      </c>
      <c r="M23" s="29">
        <f t="shared" si="2"/>
        <v>0</v>
      </c>
      <c r="X23" s="9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</row>
    <row r="24" spans="1:153" ht="20.100000000000001" customHeight="1">
      <c r="A24" s="26">
        <f t="shared" si="3"/>
        <v>15</v>
      </c>
      <c r="B24" s="27">
        <v>376</v>
      </c>
      <c r="C24" s="28" t="s">
        <v>44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f t="shared" si="1"/>
        <v>0</v>
      </c>
      <c r="K24" s="29">
        <v>0</v>
      </c>
      <c r="L24" s="29">
        <v>0</v>
      </c>
      <c r="M24" s="29">
        <f t="shared" si="2"/>
        <v>0</v>
      </c>
      <c r="X24" s="9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</row>
    <row r="25" spans="1:153" ht="20.100000000000001" customHeight="1">
      <c r="A25" s="26">
        <f t="shared" si="3"/>
        <v>16</v>
      </c>
      <c r="B25" s="27">
        <v>376.1</v>
      </c>
      <c r="C25" s="28" t="s">
        <v>45</v>
      </c>
      <c r="D25" s="29">
        <v>84245213.049999997</v>
      </c>
      <c r="E25" s="29">
        <v>87183097.230000004</v>
      </c>
      <c r="F25" s="29">
        <v>96850798.340000004</v>
      </c>
      <c r="G25" s="29">
        <v>96489611.459999993</v>
      </c>
      <c r="H25" s="29">
        <v>100632845.08</v>
      </c>
      <c r="I25" s="29">
        <v>0</v>
      </c>
      <c r="J25" s="29">
        <f t="shared" si="1"/>
        <v>100632845.08</v>
      </c>
      <c r="K25" s="29">
        <v>109400818</v>
      </c>
      <c r="L25" s="29">
        <v>0</v>
      </c>
      <c r="M25" s="29">
        <f t="shared" si="2"/>
        <v>109400818</v>
      </c>
      <c r="X25" s="9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</row>
    <row r="26" spans="1:153" ht="20.100000000000001" customHeight="1">
      <c r="A26" s="26">
        <f t="shared" si="3"/>
        <v>17</v>
      </c>
      <c r="B26" s="27">
        <v>376.2</v>
      </c>
      <c r="C26" s="28" t="s">
        <v>38</v>
      </c>
      <c r="D26" s="29">
        <v>74423450.920000002</v>
      </c>
      <c r="E26" s="29">
        <v>76669680.549999997</v>
      </c>
      <c r="F26" s="29">
        <v>87223612.859999999</v>
      </c>
      <c r="G26" s="29">
        <v>91454290.870000005</v>
      </c>
      <c r="H26" s="29">
        <v>107929551.88</v>
      </c>
      <c r="I26" s="29">
        <v>0</v>
      </c>
      <c r="J26" s="29">
        <f t="shared" si="1"/>
        <v>107929551.88</v>
      </c>
      <c r="K26" s="29">
        <v>146111846</v>
      </c>
      <c r="L26" s="29">
        <v>0</v>
      </c>
      <c r="M26" s="29">
        <f t="shared" si="2"/>
        <v>146111846</v>
      </c>
      <c r="X26" s="9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</row>
    <row r="27" spans="1:153" ht="20.100000000000001" customHeight="1">
      <c r="A27" s="26">
        <f t="shared" si="3"/>
        <v>18</v>
      </c>
      <c r="B27" s="27">
        <v>376.3</v>
      </c>
      <c r="C27" s="28" t="s">
        <v>46</v>
      </c>
      <c r="D27" s="29">
        <v>1754.63</v>
      </c>
      <c r="E27" s="29">
        <v>1754.63</v>
      </c>
      <c r="F27" s="29">
        <v>1759.15</v>
      </c>
      <c r="G27" s="29">
        <v>1753.94</v>
      </c>
      <c r="H27" s="29">
        <v>1753.94</v>
      </c>
      <c r="I27" s="29">
        <v>0</v>
      </c>
      <c r="J27" s="29">
        <f t="shared" si="1"/>
        <v>1753.94</v>
      </c>
      <c r="K27" s="29">
        <v>1754</v>
      </c>
      <c r="L27" s="29">
        <v>0</v>
      </c>
      <c r="M27" s="29">
        <f t="shared" si="2"/>
        <v>1754</v>
      </c>
      <c r="X27" s="9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</row>
    <row r="28" spans="1:153" ht="20.100000000000001" customHeight="1">
      <c r="A28" s="26">
        <f t="shared" si="3"/>
        <v>19</v>
      </c>
      <c r="B28" s="27">
        <v>376.5</v>
      </c>
      <c r="C28" s="28" t="s">
        <v>47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f t="shared" si="1"/>
        <v>0</v>
      </c>
      <c r="K28" s="29">
        <v>0</v>
      </c>
      <c r="L28" s="29">
        <v>0</v>
      </c>
      <c r="M28" s="29">
        <f t="shared" si="2"/>
        <v>0</v>
      </c>
      <c r="X28" s="9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</row>
    <row r="29" spans="1:153" ht="20.100000000000001" customHeight="1">
      <c r="A29" s="26">
        <f t="shared" si="3"/>
        <v>20</v>
      </c>
      <c r="B29" s="27">
        <v>376.99</v>
      </c>
      <c r="C29" s="28" t="s">
        <v>48</v>
      </c>
      <c r="D29" s="29">
        <v>-72109</v>
      </c>
      <c r="E29" s="29">
        <v>-49383.24</v>
      </c>
      <c r="F29" s="29">
        <v>-62730.9</v>
      </c>
      <c r="G29" s="29">
        <v>-79843.78</v>
      </c>
      <c r="H29" s="29">
        <v>-194159.46</v>
      </c>
      <c r="I29" s="29">
        <v>0</v>
      </c>
      <c r="J29" s="29">
        <f t="shared" si="1"/>
        <v>-194159.46</v>
      </c>
      <c r="K29" s="29">
        <v>-194159</v>
      </c>
      <c r="L29" s="29">
        <v>0</v>
      </c>
      <c r="M29" s="29">
        <f t="shared" si="2"/>
        <v>-194159</v>
      </c>
      <c r="X29" s="9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</row>
    <row r="30" spans="1:153" ht="20.100000000000001" customHeight="1">
      <c r="A30" s="26">
        <f t="shared" si="3"/>
        <v>21</v>
      </c>
      <c r="B30" s="27">
        <v>378</v>
      </c>
      <c r="C30" s="28" t="s">
        <v>49</v>
      </c>
      <c r="D30" s="29">
        <v>5.9999999997671694E-2</v>
      </c>
      <c r="E30" s="29">
        <v>158524.06</v>
      </c>
      <c r="F30" s="29">
        <v>573926.93000000005</v>
      </c>
      <c r="G30" s="29">
        <v>581564</v>
      </c>
      <c r="H30" s="29">
        <v>670166.46</v>
      </c>
      <c r="I30" s="29">
        <v>0</v>
      </c>
      <c r="J30" s="29">
        <f t="shared" si="1"/>
        <v>670166.46</v>
      </c>
      <c r="K30" s="29">
        <v>2851518</v>
      </c>
      <c r="L30" s="29">
        <v>0</v>
      </c>
      <c r="M30" s="29">
        <f t="shared" si="2"/>
        <v>2851518</v>
      </c>
      <c r="X30" s="9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</row>
    <row r="31" spans="1:153" ht="20.100000000000001" customHeight="1">
      <c r="A31" s="26">
        <f t="shared" si="3"/>
        <v>22</v>
      </c>
      <c r="B31" s="27">
        <v>379</v>
      </c>
      <c r="C31" s="28" t="s">
        <v>50</v>
      </c>
      <c r="D31" s="29">
        <v>6317196.9400000004</v>
      </c>
      <c r="E31" s="29">
        <v>6326024.7000000002</v>
      </c>
      <c r="F31" s="29">
        <v>6755537.5800000001</v>
      </c>
      <c r="G31" s="29">
        <v>6844054.5499999998</v>
      </c>
      <c r="H31" s="29">
        <v>6973526.5800000001</v>
      </c>
      <c r="I31" s="29">
        <v>0</v>
      </c>
      <c r="J31" s="29">
        <f t="shared" si="1"/>
        <v>6973526.5800000001</v>
      </c>
      <c r="K31" s="29">
        <v>10001910</v>
      </c>
      <c r="L31" s="29">
        <v>0</v>
      </c>
      <c r="M31" s="29">
        <f t="shared" si="2"/>
        <v>10001910</v>
      </c>
      <c r="X31" s="9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</row>
    <row r="32" spans="1:153" ht="20.100000000000001" customHeight="1">
      <c r="A32" s="26">
        <f t="shared" si="3"/>
        <v>23</v>
      </c>
      <c r="B32" s="27">
        <v>380</v>
      </c>
      <c r="C32" s="28" t="s">
        <v>51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f t="shared" si="1"/>
        <v>0</v>
      </c>
      <c r="K32" s="29">
        <v>0</v>
      </c>
      <c r="L32" s="29">
        <v>0</v>
      </c>
      <c r="M32" s="29">
        <f t="shared" si="2"/>
        <v>0</v>
      </c>
      <c r="X32" s="9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</row>
    <row r="33" spans="1:153" ht="20.100000000000001" customHeight="1">
      <c r="A33" s="26">
        <f t="shared" si="3"/>
        <v>24</v>
      </c>
      <c r="B33" s="27">
        <v>380.1</v>
      </c>
      <c r="C33" s="28" t="s">
        <v>52</v>
      </c>
      <c r="D33" s="29">
        <v>16018563.039999999</v>
      </c>
      <c r="E33" s="29">
        <v>14834212.140000001</v>
      </c>
      <c r="F33" s="29">
        <v>14713900.02</v>
      </c>
      <c r="G33" s="29">
        <v>14708809.92</v>
      </c>
      <c r="H33" s="29">
        <v>14763269.140000001</v>
      </c>
      <c r="I33" s="29">
        <v>0</v>
      </c>
      <c r="J33" s="29">
        <f t="shared" si="1"/>
        <v>14763269.140000001</v>
      </c>
      <c r="K33" s="29">
        <v>14608049</v>
      </c>
      <c r="L33" s="29">
        <v>0</v>
      </c>
      <c r="M33" s="29">
        <f t="shared" si="2"/>
        <v>14608049</v>
      </c>
      <c r="X33" s="9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</row>
    <row r="34" spans="1:153" ht="20.100000000000001" customHeight="1">
      <c r="A34" s="26">
        <f t="shared" si="3"/>
        <v>25</v>
      </c>
      <c r="B34" s="27">
        <v>380.2</v>
      </c>
      <c r="C34" s="28" t="s">
        <v>53</v>
      </c>
      <c r="D34" s="29">
        <v>39789729.219999999</v>
      </c>
      <c r="E34" s="29">
        <v>44052779.020000003</v>
      </c>
      <c r="F34" s="29">
        <v>46600083.810000002</v>
      </c>
      <c r="G34" s="29">
        <v>48873801.460000001</v>
      </c>
      <c r="H34" s="29">
        <v>56848697.43</v>
      </c>
      <c r="I34" s="29">
        <v>0</v>
      </c>
      <c r="J34" s="29">
        <f t="shared" si="1"/>
        <v>56848697.43</v>
      </c>
      <c r="K34" s="29">
        <v>61562546</v>
      </c>
      <c r="L34" s="29">
        <v>0</v>
      </c>
      <c r="M34" s="29">
        <f t="shared" si="2"/>
        <v>61562546</v>
      </c>
      <c r="X34" s="9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</row>
    <row r="35" spans="1:153" ht="20.100000000000001" customHeight="1">
      <c r="A35" s="26">
        <f t="shared" si="3"/>
        <v>26</v>
      </c>
      <c r="B35" s="27">
        <v>381</v>
      </c>
      <c r="C35" s="28" t="s">
        <v>54</v>
      </c>
      <c r="D35" s="29">
        <v>12050248.76</v>
      </c>
      <c r="E35" s="29">
        <v>14176957.5</v>
      </c>
      <c r="F35" s="29">
        <v>15620089.52</v>
      </c>
      <c r="G35" s="29">
        <v>16178707.539999999</v>
      </c>
      <c r="H35" s="29">
        <v>17107094.09</v>
      </c>
      <c r="I35" s="29">
        <v>0</v>
      </c>
      <c r="J35" s="29">
        <f t="shared" si="1"/>
        <v>17107094.09</v>
      </c>
      <c r="K35" s="29">
        <v>17963071</v>
      </c>
      <c r="L35" s="29">
        <v>0</v>
      </c>
      <c r="M35" s="29">
        <f t="shared" si="2"/>
        <v>17963071</v>
      </c>
      <c r="X35" s="9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</row>
    <row r="36" spans="1:153" ht="20.100000000000001" customHeight="1">
      <c r="A36" s="26">
        <f t="shared" si="3"/>
        <v>27</v>
      </c>
      <c r="B36" s="27">
        <v>381.1</v>
      </c>
      <c r="C36" s="28" t="s">
        <v>55</v>
      </c>
      <c r="D36" s="29">
        <v>511341.89</v>
      </c>
      <c r="E36" s="29">
        <v>310607.98</v>
      </c>
      <c r="F36" s="29">
        <v>2415969.4900000002</v>
      </c>
      <c r="G36" s="29">
        <v>1740899.1</v>
      </c>
      <c r="H36" s="29">
        <v>1643718.89</v>
      </c>
      <c r="I36" s="29">
        <v>0</v>
      </c>
      <c r="J36" s="29">
        <f t="shared" si="1"/>
        <v>1643718.89</v>
      </c>
      <c r="K36" s="29">
        <v>1563533</v>
      </c>
      <c r="L36" s="29">
        <v>0</v>
      </c>
      <c r="M36" s="29">
        <f t="shared" si="2"/>
        <v>1563533</v>
      </c>
      <c r="X36" s="9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</row>
    <row r="37" spans="1:153" ht="20.100000000000001" customHeight="1">
      <c r="A37" s="26">
        <f t="shared" si="3"/>
        <v>28</v>
      </c>
      <c r="B37" s="27">
        <v>382</v>
      </c>
      <c r="C37" s="28" t="s">
        <v>56</v>
      </c>
      <c r="D37" s="29">
        <v>5950535.0999999996</v>
      </c>
      <c r="E37" s="29">
        <v>6256932.4900000002</v>
      </c>
      <c r="F37" s="29">
        <v>6609147.3799999999</v>
      </c>
      <c r="G37" s="29">
        <v>7005799.5599999996</v>
      </c>
      <c r="H37" s="29">
        <v>7103713.8899999997</v>
      </c>
      <c r="I37" s="29">
        <v>0</v>
      </c>
      <c r="J37" s="29">
        <f t="shared" si="1"/>
        <v>7103713.8899999997</v>
      </c>
      <c r="K37" s="29">
        <v>7167574</v>
      </c>
      <c r="L37" s="29">
        <v>0</v>
      </c>
      <c r="M37" s="29">
        <f t="shared" si="2"/>
        <v>7167574</v>
      </c>
      <c r="X37" s="9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</row>
    <row r="38" spans="1:153" ht="20.100000000000001" customHeight="1">
      <c r="A38" s="26">
        <f t="shared" si="3"/>
        <v>29</v>
      </c>
      <c r="B38" s="27">
        <v>382.1</v>
      </c>
      <c r="C38" s="28" t="s">
        <v>57</v>
      </c>
      <c r="D38" s="29">
        <v>6703023.5199999996</v>
      </c>
      <c r="E38" s="29">
        <v>6722528.5199999996</v>
      </c>
      <c r="F38" s="29">
        <v>4694666.49</v>
      </c>
      <c r="G38" s="29">
        <v>4694677.55</v>
      </c>
      <c r="H38" s="29">
        <v>4694677.55</v>
      </c>
      <c r="I38" s="29">
        <v>0</v>
      </c>
      <c r="J38" s="29">
        <f t="shared" si="1"/>
        <v>4694677.55</v>
      </c>
      <c r="K38" s="29">
        <v>4694678</v>
      </c>
      <c r="L38" s="29">
        <v>0</v>
      </c>
      <c r="M38" s="29">
        <f t="shared" si="2"/>
        <v>4694678</v>
      </c>
      <c r="X38" s="9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</row>
    <row r="39" spans="1:153" ht="20.100000000000001" customHeight="1">
      <c r="A39" s="26">
        <f t="shared" si="3"/>
        <v>30</v>
      </c>
      <c r="B39" s="27">
        <v>383</v>
      </c>
      <c r="C39" s="28" t="s">
        <v>58</v>
      </c>
      <c r="D39" s="29">
        <v>3450392.61</v>
      </c>
      <c r="E39" s="29">
        <v>3940190.01</v>
      </c>
      <c r="F39" s="29">
        <v>4375751.53</v>
      </c>
      <c r="G39" s="29">
        <v>4725827.6500000004</v>
      </c>
      <c r="H39" s="29">
        <v>5429721.9500000002</v>
      </c>
      <c r="I39" s="29">
        <v>0</v>
      </c>
      <c r="J39" s="29">
        <f t="shared" si="1"/>
        <v>5429721.9500000002</v>
      </c>
      <c r="K39" s="29">
        <v>5884588</v>
      </c>
      <c r="L39" s="29">
        <v>0</v>
      </c>
      <c r="M39" s="29">
        <f t="shared" si="2"/>
        <v>5884588</v>
      </c>
      <c r="X39" s="9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</row>
    <row r="40" spans="1:153" ht="20.100000000000001" customHeight="1">
      <c r="A40" s="26">
        <f t="shared" si="3"/>
        <v>31</v>
      </c>
      <c r="B40" s="27">
        <v>384</v>
      </c>
      <c r="C40" s="28" t="s">
        <v>59</v>
      </c>
      <c r="D40" s="29">
        <v>1340868.1599999999</v>
      </c>
      <c r="E40" s="29">
        <v>1627101.8</v>
      </c>
      <c r="F40" s="29">
        <v>1869684.3</v>
      </c>
      <c r="G40" s="29">
        <v>2057699.95</v>
      </c>
      <c r="H40" s="29">
        <v>2196610.2599999998</v>
      </c>
      <c r="I40" s="29">
        <v>0</v>
      </c>
      <c r="J40" s="29">
        <f t="shared" si="1"/>
        <v>2196610.2599999998</v>
      </c>
      <c r="K40" s="29">
        <v>2308977</v>
      </c>
      <c r="L40" s="29">
        <v>0</v>
      </c>
      <c r="M40" s="29">
        <f t="shared" si="2"/>
        <v>2308977</v>
      </c>
      <c r="X40" s="9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</row>
    <row r="41" spans="1:153" ht="20.100000000000001" customHeight="1">
      <c r="A41" s="26">
        <f t="shared" si="3"/>
        <v>32</v>
      </c>
      <c r="B41" s="27">
        <v>385</v>
      </c>
      <c r="C41" s="28" t="s">
        <v>60</v>
      </c>
      <c r="D41" s="29">
        <v>3178940.49</v>
      </c>
      <c r="E41" s="29">
        <v>3047920.49</v>
      </c>
      <c r="F41" s="29">
        <v>3047920.49</v>
      </c>
      <c r="G41" s="29">
        <v>3047920.49</v>
      </c>
      <c r="H41" s="29">
        <v>3047920.49</v>
      </c>
      <c r="I41" s="29">
        <v>0</v>
      </c>
      <c r="J41" s="29">
        <f t="shared" si="1"/>
        <v>3047920.49</v>
      </c>
      <c r="K41" s="29">
        <v>3045476</v>
      </c>
      <c r="L41" s="29">
        <v>0</v>
      </c>
      <c r="M41" s="29">
        <f t="shared" si="2"/>
        <v>3045476</v>
      </c>
      <c r="X41" s="9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</row>
    <row r="42" spans="1:153" ht="20.100000000000001" customHeight="1">
      <c r="A42" s="26">
        <f t="shared" si="3"/>
        <v>33</v>
      </c>
      <c r="B42" s="27">
        <v>387</v>
      </c>
      <c r="C42" s="28" t="s">
        <v>61</v>
      </c>
      <c r="D42" s="30">
        <v>703962.51</v>
      </c>
      <c r="E42" s="30">
        <v>703878.51</v>
      </c>
      <c r="F42" s="30">
        <v>716454.69</v>
      </c>
      <c r="G42" s="30">
        <v>764092.05</v>
      </c>
      <c r="H42" s="30">
        <v>905128.54</v>
      </c>
      <c r="I42" s="30">
        <v>0</v>
      </c>
      <c r="J42" s="30">
        <f t="shared" si="1"/>
        <v>905128.54</v>
      </c>
      <c r="K42" s="30">
        <v>836929</v>
      </c>
      <c r="L42" s="30">
        <v>0</v>
      </c>
      <c r="M42" s="30">
        <f t="shared" si="2"/>
        <v>836929</v>
      </c>
      <c r="X42" s="9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</row>
    <row r="43" spans="1:153" ht="20.100000000000001" customHeight="1">
      <c r="A43" s="26">
        <f t="shared" si="3"/>
        <v>34</v>
      </c>
      <c r="B43" s="26"/>
      <c r="C43" s="28" t="s">
        <v>62</v>
      </c>
      <c r="D43" s="31">
        <f t="shared" ref="D43:M43" si="4">SUM(D15:D42)</f>
        <v>255304505.07999998</v>
      </c>
      <c r="E43" s="31">
        <f t="shared" si="4"/>
        <v>271609785.51999998</v>
      </c>
      <c r="F43" s="31">
        <f t="shared" si="4"/>
        <v>292968908.81</v>
      </c>
      <c r="G43" s="31">
        <f t="shared" si="4"/>
        <v>303873444.19</v>
      </c>
      <c r="H43" s="31">
        <f t="shared" si="4"/>
        <v>336637340.38</v>
      </c>
      <c r="I43" s="31">
        <f t="shared" si="4"/>
        <v>-2516.187530701754</v>
      </c>
      <c r="J43" s="31">
        <f t="shared" si="4"/>
        <v>336634824.1924693</v>
      </c>
      <c r="K43" s="31">
        <f t="shared" si="4"/>
        <v>388552414</v>
      </c>
      <c r="L43" s="31">
        <f t="shared" si="4"/>
        <v>0</v>
      </c>
      <c r="M43" s="31">
        <f t="shared" si="4"/>
        <v>388552414</v>
      </c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</row>
    <row r="44" spans="1:153" ht="20.100000000000001" customHeight="1">
      <c r="A44" s="26">
        <f t="shared" si="3"/>
        <v>35</v>
      </c>
      <c r="B44" s="32">
        <v>389</v>
      </c>
      <c r="C44" s="28" t="s">
        <v>40</v>
      </c>
      <c r="D44" s="29">
        <v>341050.9</v>
      </c>
      <c r="E44" s="29">
        <v>385500.75</v>
      </c>
      <c r="F44" s="29">
        <v>768686.27</v>
      </c>
      <c r="G44" s="29">
        <v>629626.19999999995</v>
      </c>
      <c r="H44" s="29">
        <v>463610.62</v>
      </c>
      <c r="I44" s="29">
        <v>-2374.3138399122804</v>
      </c>
      <c r="J44" s="29">
        <f t="shared" ref="J44:J65" si="5">+I44+H44</f>
        <v>461236.3061600877</v>
      </c>
      <c r="K44" s="29">
        <v>2410432</v>
      </c>
      <c r="L44" s="33">
        <v>-20400.465919938131</v>
      </c>
      <c r="M44" s="29">
        <f t="shared" ref="M44:M65" si="6">+L44+K44</f>
        <v>2390031.5340800621</v>
      </c>
      <c r="N44" s="34" t="s">
        <v>63</v>
      </c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</row>
    <row r="45" spans="1:153" ht="20.100000000000001" customHeight="1">
      <c r="A45" s="26">
        <f t="shared" si="3"/>
        <v>36</v>
      </c>
      <c r="B45" s="32">
        <v>389.2</v>
      </c>
      <c r="C45" s="28"/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f t="shared" si="5"/>
        <v>0</v>
      </c>
      <c r="K45" s="29">
        <v>0</v>
      </c>
      <c r="L45" s="29">
        <v>0</v>
      </c>
      <c r="M45" s="29">
        <f t="shared" si="6"/>
        <v>0</v>
      </c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</row>
    <row r="46" spans="1:153" ht="20.100000000000001" customHeight="1">
      <c r="A46" s="26">
        <f t="shared" si="3"/>
        <v>37</v>
      </c>
      <c r="B46" s="32">
        <v>390</v>
      </c>
      <c r="C46" s="28" t="s">
        <v>43</v>
      </c>
      <c r="D46" s="29">
        <v>4454125.63</v>
      </c>
      <c r="E46" s="29">
        <v>4454307.3499999996</v>
      </c>
      <c r="F46" s="29">
        <v>8017401.8200000003</v>
      </c>
      <c r="G46" s="29">
        <v>8017401.8200000003</v>
      </c>
      <c r="H46" s="29">
        <v>11119484.789999999</v>
      </c>
      <c r="I46" s="29">
        <v>828803.6989085736</v>
      </c>
      <c r="J46" s="29">
        <f t="shared" si="5"/>
        <v>11948288.488908572</v>
      </c>
      <c r="K46" s="29">
        <v>8410477</v>
      </c>
      <c r="L46" s="33">
        <v>756923.44621910935</v>
      </c>
      <c r="M46" s="29">
        <f t="shared" si="6"/>
        <v>9167400.446219109</v>
      </c>
      <c r="N46" s="34" t="s">
        <v>63</v>
      </c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</row>
    <row r="47" spans="1:153" ht="20.100000000000001" customHeight="1">
      <c r="A47" s="26">
        <f t="shared" si="3"/>
        <v>38</v>
      </c>
      <c r="B47" s="32">
        <v>391</v>
      </c>
      <c r="C47" s="28" t="s">
        <v>64</v>
      </c>
      <c r="D47" s="29">
        <v>376613.49</v>
      </c>
      <c r="E47" s="29">
        <v>376613.49</v>
      </c>
      <c r="F47" s="29">
        <v>399381.02</v>
      </c>
      <c r="G47" s="29">
        <v>399381.02</v>
      </c>
      <c r="H47" s="29">
        <v>503.66</v>
      </c>
      <c r="I47" s="29">
        <v>104239.98834468209</v>
      </c>
      <c r="J47" s="29">
        <f t="shared" si="5"/>
        <v>104743.64834468209</v>
      </c>
      <c r="K47" s="29">
        <v>643793</v>
      </c>
      <c r="L47" s="29">
        <v>102708.73818167672</v>
      </c>
      <c r="M47" s="29">
        <f t="shared" si="6"/>
        <v>746501.73818167672</v>
      </c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</row>
    <row r="48" spans="1:153" ht="20.100000000000001" customHeight="1">
      <c r="A48" s="26">
        <f t="shared" si="3"/>
        <v>39</v>
      </c>
      <c r="B48" s="32">
        <v>391.1</v>
      </c>
      <c r="C48" s="28" t="s">
        <v>65</v>
      </c>
      <c r="D48" s="29">
        <v>2122862.86</v>
      </c>
      <c r="E48" s="29">
        <v>2142371.1</v>
      </c>
      <c r="F48" s="29">
        <v>1628575.43</v>
      </c>
      <c r="G48" s="29">
        <v>1628575.43</v>
      </c>
      <c r="H48" s="29">
        <v>1394810.7600000002</v>
      </c>
      <c r="I48" s="29">
        <v>103203.49464050033</v>
      </c>
      <c r="J48" s="29">
        <f t="shared" si="5"/>
        <v>1498014.2546405005</v>
      </c>
      <c r="K48" s="29">
        <v>666469</v>
      </c>
      <c r="L48" s="29">
        <v>101687.47021934975</v>
      </c>
      <c r="M48" s="29">
        <f t="shared" si="6"/>
        <v>768156.47021934972</v>
      </c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</row>
    <row r="49" spans="1:153" ht="20.100000000000001" customHeight="1">
      <c r="A49" s="26">
        <f t="shared" si="3"/>
        <v>40</v>
      </c>
      <c r="B49" s="32">
        <v>391.11</v>
      </c>
      <c r="C49" s="28" t="s">
        <v>66</v>
      </c>
      <c r="D49" s="29">
        <v>8160977.9500000002</v>
      </c>
      <c r="E49" s="29">
        <v>10225289.18</v>
      </c>
      <c r="F49" s="29">
        <v>10571082.559999999</v>
      </c>
      <c r="G49" s="29">
        <v>11156082.720000001</v>
      </c>
      <c r="H49" s="29">
        <v>11563245.51</v>
      </c>
      <c r="I49" s="29">
        <v>486387.78705119726</v>
      </c>
      <c r="J49" s="29">
        <f t="shared" si="5"/>
        <v>12049633.297051197</v>
      </c>
      <c r="K49" s="29">
        <v>12946633</v>
      </c>
      <c r="L49" s="33">
        <v>362409.77193489461</v>
      </c>
      <c r="M49" s="29">
        <f t="shared" si="6"/>
        <v>13309042.771934895</v>
      </c>
      <c r="N49" s="34" t="s">
        <v>63</v>
      </c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</row>
    <row r="50" spans="1:153" ht="20.100000000000001" customHeight="1">
      <c r="A50" s="26">
        <f t="shared" si="3"/>
        <v>41</v>
      </c>
      <c r="B50" s="32">
        <v>391.12</v>
      </c>
      <c r="C50" s="28" t="s">
        <v>67</v>
      </c>
      <c r="D50" s="29">
        <v>132431.78</v>
      </c>
      <c r="E50" s="29">
        <v>132431.78</v>
      </c>
      <c r="F50" s="29">
        <v>195697</v>
      </c>
      <c r="G50" s="29">
        <v>620205.75</v>
      </c>
      <c r="H50" s="29">
        <v>714955.06</v>
      </c>
      <c r="I50" s="29">
        <v>84796.118816454924</v>
      </c>
      <c r="J50" s="29">
        <f t="shared" si="5"/>
        <v>799751.17881645495</v>
      </c>
      <c r="K50" s="29">
        <v>668003</v>
      </c>
      <c r="L50" s="29">
        <v>83550.492518698898</v>
      </c>
      <c r="M50" s="29">
        <f t="shared" si="6"/>
        <v>751553.49251869891</v>
      </c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</row>
    <row r="51" spans="1:153" ht="20.100000000000001" customHeight="1">
      <c r="A51" s="26">
        <f t="shared" si="3"/>
        <v>42</v>
      </c>
      <c r="B51" s="32">
        <v>391.2</v>
      </c>
      <c r="C51" s="28" t="str">
        <f>UPPER("OFE - Enterprise - 10YR")</f>
        <v>OFE - ENTERPRISE - 10YR</v>
      </c>
      <c r="D51" s="29"/>
      <c r="E51" s="29"/>
      <c r="F51" s="29"/>
      <c r="G51" s="29"/>
      <c r="H51" s="29"/>
      <c r="I51" s="29">
        <v>859818.29795473756</v>
      </c>
      <c r="J51" s="33">
        <f t="shared" si="5"/>
        <v>859818.29795473756</v>
      </c>
      <c r="K51" s="29"/>
      <c r="L51" s="29">
        <v>847187.85804577766</v>
      </c>
      <c r="M51" s="29">
        <f t="shared" si="6"/>
        <v>847187.85804577766</v>
      </c>
      <c r="N51" s="34" t="s">
        <v>63</v>
      </c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</row>
    <row r="52" spans="1:153" ht="20.100000000000001" customHeight="1">
      <c r="A52" s="26">
        <f t="shared" si="3"/>
        <v>43</v>
      </c>
      <c r="B52" s="32">
        <v>391.5</v>
      </c>
      <c r="C52" s="28" t="s">
        <v>68</v>
      </c>
      <c r="D52" s="29">
        <v>63035.85</v>
      </c>
      <c r="E52" s="29">
        <v>63035.85</v>
      </c>
      <c r="F52" s="29">
        <v>191516.4</v>
      </c>
      <c r="G52" s="29">
        <v>176176.17</v>
      </c>
      <c r="H52" s="29">
        <v>147387.32</v>
      </c>
      <c r="I52" s="29">
        <v>310485.34586114925</v>
      </c>
      <c r="J52" s="29">
        <f t="shared" si="5"/>
        <v>457872.66586114926</v>
      </c>
      <c r="K52" s="29">
        <v>329067</v>
      </c>
      <c r="L52" s="33">
        <v>301064.33851471572</v>
      </c>
      <c r="M52" s="29">
        <f t="shared" si="6"/>
        <v>630131.33851471567</v>
      </c>
      <c r="N52" s="34" t="s">
        <v>63</v>
      </c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</row>
    <row r="53" spans="1:153" ht="20.100000000000001" customHeight="1">
      <c r="A53" s="26">
        <f t="shared" si="3"/>
        <v>44</v>
      </c>
      <c r="B53" s="32">
        <v>392</v>
      </c>
      <c r="C53" s="28" t="s">
        <v>69</v>
      </c>
      <c r="D53" s="29">
        <v>518340.26</v>
      </c>
      <c r="E53" s="29">
        <v>518340.26</v>
      </c>
      <c r="F53" s="29">
        <v>889405.76</v>
      </c>
      <c r="G53" s="29">
        <v>891243.3600000001</v>
      </c>
      <c r="H53" s="29">
        <v>283544.07999999996</v>
      </c>
      <c r="I53" s="29">
        <v>19312.719431134195</v>
      </c>
      <c r="J53" s="29">
        <f t="shared" si="5"/>
        <v>302856.79943113413</v>
      </c>
      <c r="K53" s="29">
        <v>1004480</v>
      </c>
      <c r="L53" s="29">
        <v>19029.022116441338</v>
      </c>
      <c r="M53" s="29">
        <f t="shared" si="6"/>
        <v>1023509.0221164413</v>
      </c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</row>
    <row r="54" spans="1:153" ht="20.100000000000001" customHeight="1">
      <c r="A54" s="26">
        <f t="shared" si="3"/>
        <v>45</v>
      </c>
      <c r="B54" s="32">
        <v>392.1</v>
      </c>
      <c r="C54" s="28" t="s">
        <v>70</v>
      </c>
      <c r="D54" s="29">
        <v>775869.45</v>
      </c>
      <c r="E54" s="29">
        <v>682900.08</v>
      </c>
      <c r="F54" s="29">
        <v>606072.31000000006</v>
      </c>
      <c r="G54" s="29">
        <v>1125912.56</v>
      </c>
      <c r="H54" s="29">
        <v>452575.42000000004</v>
      </c>
      <c r="I54" s="29">
        <v>43083.030886789093</v>
      </c>
      <c r="J54" s="29">
        <f t="shared" si="5"/>
        <v>495658.45088678913</v>
      </c>
      <c r="K54" s="29">
        <v>735170</v>
      </c>
      <c r="L54" s="29">
        <v>42450.155738625988</v>
      </c>
      <c r="M54" s="29">
        <f t="shared" si="6"/>
        <v>777620.15573862602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</row>
    <row r="55" spans="1:153" ht="20.100000000000001" customHeight="1">
      <c r="A55" s="26">
        <f t="shared" si="3"/>
        <v>46</v>
      </c>
      <c r="B55" s="32">
        <v>392.2</v>
      </c>
      <c r="C55" s="28" t="s">
        <v>71</v>
      </c>
      <c r="D55" s="29">
        <v>0</v>
      </c>
      <c r="E55" s="29">
        <v>0</v>
      </c>
      <c r="F55" s="29">
        <v>0</v>
      </c>
      <c r="G55" s="29">
        <v>0</v>
      </c>
      <c r="H55" s="29">
        <v>1974782.79</v>
      </c>
      <c r="I55" s="29">
        <v>45213.386663192308</v>
      </c>
      <c r="J55" s="29">
        <f t="shared" si="5"/>
        <v>2019996.1766631925</v>
      </c>
      <c r="K55" s="29">
        <v>2644382</v>
      </c>
      <c r="L55" s="29">
        <v>44549.217309401611</v>
      </c>
      <c r="M55" s="29">
        <f t="shared" si="6"/>
        <v>2688931.2173094018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</row>
    <row r="56" spans="1:153" ht="20.100000000000001" customHeight="1">
      <c r="A56" s="26">
        <f t="shared" si="3"/>
        <v>47</v>
      </c>
      <c r="B56" s="32">
        <v>392.3</v>
      </c>
      <c r="C56" s="28" t="s">
        <v>72</v>
      </c>
      <c r="D56" s="29">
        <v>310281.59000000003</v>
      </c>
      <c r="E56" s="29">
        <v>310281.59000000003</v>
      </c>
      <c r="F56" s="29">
        <v>310203.23</v>
      </c>
      <c r="G56" s="29">
        <v>396360.58999999997</v>
      </c>
      <c r="H56" s="29">
        <v>287203.23</v>
      </c>
      <c r="I56" s="29">
        <v>0</v>
      </c>
      <c r="J56" s="29">
        <f t="shared" si="5"/>
        <v>287203.23</v>
      </c>
      <c r="K56" s="29">
        <v>346280</v>
      </c>
      <c r="L56" s="29">
        <v>0</v>
      </c>
      <c r="M56" s="29">
        <f t="shared" si="6"/>
        <v>346280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</row>
    <row r="57" spans="1:153" ht="20.100000000000001" customHeight="1">
      <c r="A57" s="26">
        <f t="shared" si="3"/>
        <v>48</v>
      </c>
      <c r="B57" s="32">
        <v>393</v>
      </c>
      <c r="C57" s="28" t="s">
        <v>73</v>
      </c>
      <c r="D57" s="29">
        <v>2922.42</v>
      </c>
      <c r="E57" s="29">
        <v>2922.42</v>
      </c>
      <c r="F57" s="29">
        <v>2922.42</v>
      </c>
      <c r="G57" s="29">
        <v>2922.42</v>
      </c>
      <c r="H57" s="29">
        <v>2922.42</v>
      </c>
      <c r="I57" s="29">
        <v>109.09647083834363</v>
      </c>
      <c r="J57" s="29">
        <f t="shared" si="5"/>
        <v>3031.5164708383436</v>
      </c>
      <c r="K57" s="29">
        <v>0</v>
      </c>
      <c r="L57" s="29">
        <v>107.49388059051917</v>
      </c>
      <c r="M57" s="29">
        <f t="shared" si="6"/>
        <v>107.49388059051917</v>
      </c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</row>
    <row r="58" spans="1:153" ht="20.100000000000001" customHeight="1">
      <c r="A58" s="26">
        <f t="shared" si="3"/>
        <v>49</v>
      </c>
      <c r="B58" s="32">
        <v>394</v>
      </c>
      <c r="C58" s="28" t="s">
        <v>74</v>
      </c>
      <c r="D58" s="29">
        <v>1550238.48</v>
      </c>
      <c r="E58" s="29">
        <v>1643946.08</v>
      </c>
      <c r="F58" s="29">
        <v>1796314.8399999999</v>
      </c>
      <c r="G58" s="29">
        <v>1830921.54</v>
      </c>
      <c r="H58" s="29">
        <v>1485871.6800000004</v>
      </c>
      <c r="I58" s="29">
        <v>18508.5650482368</v>
      </c>
      <c r="J58" s="29">
        <f t="shared" si="5"/>
        <v>1504380.2450482373</v>
      </c>
      <c r="K58" s="29">
        <v>629180</v>
      </c>
      <c r="L58" s="29">
        <v>18236.680489372553</v>
      </c>
      <c r="M58" s="29">
        <f t="shared" si="6"/>
        <v>647416.68048937258</v>
      </c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</row>
    <row r="59" spans="1:153" ht="20.100000000000001" customHeight="1">
      <c r="A59" s="26">
        <f t="shared" si="3"/>
        <v>50</v>
      </c>
      <c r="B59" s="32">
        <v>394.1</v>
      </c>
      <c r="C59" s="28" t="s">
        <v>75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f t="shared" si="5"/>
        <v>0</v>
      </c>
      <c r="K59" s="29">
        <v>3661963</v>
      </c>
      <c r="L59" s="29">
        <v>0</v>
      </c>
      <c r="M59" s="29">
        <f t="shared" si="6"/>
        <v>3661963</v>
      </c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</row>
    <row r="60" spans="1:153" ht="20.100000000000001" customHeight="1">
      <c r="A60" s="26">
        <f t="shared" si="3"/>
        <v>51</v>
      </c>
      <c r="B60" s="32">
        <v>395</v>
      </c>
      <c r="C60" s="12" t="s">
        <v>76</v>
      </c>
      <c r="D60" s="29">
        <v>4034.41</v>
      </c>
      <c r="E60" s="29">
        <v>4034.41</v>
      </c>
      <c r="F60" s="29">
        <v>4034.41</v>
      </c>
      <c r="G60" s="29">
        <v>4034.41</v>
      </c>
      <c r="H60" s="29">
        <v>4034.41</v>
      </c>
      <c r="I60" s="29">
        <v>0</v>
      </c>
      <c r="J60" s="29">
        <f t="shared" si="5"/>
        <v>4034.41</v>
      </c>
      <c r="K60" s="29">
        <v>0</v>
      </c>
      <c r="L60" s="29">
        <v>0</v>
      </c>
      <c r="M60" s="29">
        <f t="shared" si="6"/>
        <v>0</v>
      </c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</row>
    <row r="61" spans="1:153" ht="20.100000000000001" customHeight="1">
      <c r="A61" s="26">
        <f t="shared" si="3"/>
        <v>52</v>
      </c>
      <c r="B61" s="32">
        <v>396</v>
      </c>
      <c r="C61" s="28" t="s">
        <v>77</v>
      </c>
      <c r="D61" s="29">
        <v>-0.11999999999898137</v>
      </c>
      <c r="E61" s="29">
        <v>48854.38</v>
      </c>
      <c r="F61" s="29">
        <v>131328.87</v>
      </c>
      <c r="G61" s="29">
        <v>131328.87</v>
      </c>
      <c r="H61" s="29">
        <v>147453.11000000002</v>
      </c>
      <c r="I61" s="29">
        <v>10121.131429847252</v>
      </c>
      <c r="J61" s="29">
        <f t="shared" si="5"/>
        <v>157574.24142984726</v>
      </c>
      <c r="K61" s="29">
        <v>205266</v>
      </c>
      <c r="L61" s="29">
        <v>9972.4554332565149</v>
      </c>
      <c r="M61" s="29">
        <f t="shared" si="6"/>
        <v>215238.45543325652</v>
      </c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</row>
    <row r="62" spans="1:153" ht="20.100000000000001" customHeight="1">
      <c r="A62" s="26">
        <f t="shared" si="3"/>
        <v>53</v>
      </c>
      <c r="B62" s="32">
        <v>396.1</v>
      </c>
      <c r="C62" s="28" t="s">
        <v>78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f t="shared" si="5"/>
        <v>0</v>
      </c>
      <c r="K62" s="29"/>
      <c r="L62" s="29">
        <v>0</v>
      </c>
      <c r="M62" s="29">
        <f t="shared" si="6"/>
        <v>0</v>
      </c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</row>
    <row r="63" spans="1:153" ht="20.100000000000001" customHeight="1">
      <c r="A63" s="26">
        <f t="shared" si="3"/>
        <v>54</v>
      </c>
      <c r="B63" s="32">
        <v>397</v>
      </c>
      <c r="C63" s="28" t="s">
        <v>79</v>
      </c>
      <c r="D63" s="29">
        <v>1008819.39</v>
      </c>
      <c r="E63" s="29">
        <v>1008819.39</v>
      </c>
      <c r="F63" s="29">
        <v>1028550.78</v>
      </c>
      <c r="G63" s="29">
        <v>177379.25</v>
      </c>
      <c r="H63" s="29">
        <v>391645.61000000004</v>
      </c>
      <c r="I63" s="29">
        <v>125192.2394962715</v>
      </c>
      <c r="J63" s="29">
        <f t="shared" si="5"/>
        <v>516837.84949627158</v>
      </c>
      <c r="K63" s="29">
        <v>555748</v>
      </c>
      <c r="L63" s="33">
        <v>119334.67165074931</v>
      </c>
      <c r="M63" s="29">
        <f t="shared" si="6"/>
        <v>675082.67165074928</v>
      </c>
      <c r="N63" s="34" t="s">
        <v>63</v>
      </c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</row>
    <row r="64" spans="1:153" ht="20.100000000000001" customHeight="1">
      <c r="A64" s="26">
        <f t="shared" si="3"/>
        <v>55</v>
      </c>
      <c r="B64" s="32">
        <v>398</v>
      </c>
      <c r="C64" s="28" t="s">
        <v>80</v>
      </c>
      <c r="D64" s="29">
        <v>595708.67000000004</v>
      </c>
      <c r="E64" s="29">
        <v>884115.61</v>
      </c>
      <c r="F64" s="29">
        <v>854107.89</v>
      </c>
      <c r="G64" s="29">
        <v>854107.89</v>
      </c>
      <c r="H64" s="29">
        <v>108770.87</v>
      </c>
      <c r="I64" s="29">
        <v>1300055.7926058506</v>
      </c>
      <c r="J64" s="29">
        <f t="shared" si="5"/>
        <v>1408826.6626058505</v>
      </c>
      <c r="K64" s="29">
        <v>254530</v>
      </c>
      <c r="L64" s="33">
        <v>1280958.4900268556</v>
      </c>
      <c r="M64" s="29">
        <f t="shared" si="6"/>
        <v>1535488.4900268556</v>
      </c>
      <c r="N64" s="34" t="s">
        <v>63</v>
      </c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</row>
    <row r="65" spans="1:153" ht="20.100000000000001" customHeight="1">
      <c r="A65" s="26">
        <f t="shared" si="3"/>
        <v>56</v>
      </c>
      <c r="B65" s="32">
        <v>399</v>
      </c>
      <c r="C65" s="28" t="s">
        <v>81</v>
      </c>
      <c r="D65" s="31">
        <v>197353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f t="shared" si="5"/>
        <v>0</v>
      </c>
      <c r="K65" s="31">
        <v>0</v>
      </c>
      <c r="L65" s="35">
        <v>701850.03487920028</v>
      </c>
      <c r="M65" s="31">
        <f t="shared" si="6"/>
        <v>701850.03487920028</v>
      </c>
      <c r="N65" s="34" t="s">
        <v>63</v>
      </c>
      <c r="R65" s="36"/>
      <c r="S65" s="36"/>
      <c r="T65" s="36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</row>
    <row r="66" spans="1:153" ht="20.100000000000001" customHeight="1">
      <c r="A66" s="26">
        <f t="shared" si="3"/>
        <v>57</v>
      </c>
      <c r="B66" s="26"/>
      <c r="C66" s="28" t="s">
        <v>82</v>
      </c>
      <c r="D66" s="31">
        <f t="shared" ref="D66:M66" si="7">SUM(D44:D65)</f>
        <v>20614666.010000005</v>
      </c>
      <c r="E66" s="31">
        <f t="shared" si="7"/>
        <v>22883763.719999999</v>
      </c>
      <c r="F66" s="31">
        <f t="shared" si="7"/>
        <v>27395281.010000002</v>
      </c>
      <c r="G66" s="31">
        <f t="shared" si="7"/>
        <v>28041660</v>
      </c>
      <c r="H66" s="31">
        <f t="shared" si="7"/>
        <v>30542801.339999996</v>
      </c>
      <c r="I66" s="31">
        <f t="shared" si="7"/>
        <v>4336956.3797695432</v>
      </c>
      <c r="J66" s="31">
        <f t="shared" si="7"/>
        <v>34879757.719769545</v>
      </c>
      <c r="K66" s="31">
        <f t="shared" si="7"/>
        <v>36111873</v>
      </c>
      <c r="L66" s="35">
        <f t="shared" si="7"/>
        <v>4771619.8712387783</v>
      </c>
      <c r="M66" s="31">
        <f t="shared" si="7"/>
        <v>40883492.871238783</v>
      </c>
      <c r="R66" s="36"/>
      <c r="S66" s="36"/>
      <c r="T66" s="36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</row>
    <row r="67" spans="1:153" ht="20.100000000000001" customHeight="1">
      <c r="A67" s="26">
        <f t="shared" si="3"/>
        <v>58</v>
      </c>
      <c r="B67" s="26"/>
      <c r="C67" s="28" t="s">
        <v>83</v>
      </c>
      <c r="D67" s="29">
        <v>0</v>
      </c>
      <c r="E67" s="29">
        <v>0</v>
      </c>
      <c r="F67" s="29"/>
      <c r="G67" s="29"/>
      <c r="H67" s="29"/>
      <c r="I67" s="29"/>
      <c r="J67" s="29"/>
      <c r="K67" s="29"/>
      <c r="L67" s="29"/>
      <c r="M67" s="29"/>
      <c r="R67" s="36"/>
      <c r="S67" s="36"/>
      <c r="T67" s="36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</row>
    <row r="68" spans="1:153" ht="19.5" customHeight="1">
      <c r="A68" s="26">
        <f t="shared" si="3"/>
        <v>59</v>
      </c>
      <c r="B68" s="32">
        <v>102</v>
      </c>
      <c r="C68" s="28" t="s">
        <v>84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f>+I68+H68</f>
        <v>0</v>
      </c>
      <c r="K68" s="29"/>
      <c r="L68" s="29">
        <v>0</v>
      </c>
      <c r="M68" s="29">
        <f>+L68+K68</f>
        <v>0</v>
      </c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</row>
    <row r="69" spans="1:153" ht="20.100000000000001" customHeight="1">
      <c r="A69" s="26">
        <f t="shared" si="3"/>
        <v>60</v>
      </c>
      <c r="B69" s="32">
        <v>114</v>
      </c>
      <c r="C69" s="28" t="s">
        <v>85</v>
      </c>
      <c r="D69" s="29">
        <v>21656835.350000001</v>
      </c>
      <c r="E69" s="29">
        <v>21656835.350000001</v>
      </c>
      <c r="F69" s="29">
        <v>21656835.350000001</v>
      </c>
      <c r="G69" s="29">
        <v>21656835.350000001</v>
      </c>
      <c r="H69" s="29">
        <v>21656835.350000001</v>
      </c>
      <c r="I69" s="29">
        <v>0</v>
      </c>
      <c r="J69" s="29">
        <f>+I69+H69</f>
        <v>21656835.350000001</v>
      </c>
      <c r="K69" s="29">
        <v>21656835.350000001</v>
      </c>
      <c r="L69" s="29">
        <v>0</v>
      </c>
      <c r="M69" s="29">
        <f>+L69+K69</f>
        <v>21656835.350000001</v>
      </c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</row>
    <row r="70" spans="1:153" ht="20.100000000000001" customHeight="1">
      <c r="A70" s="26">
        <f t="shared" si="3"/>
        <v>61</v>
      </c>
      <c r="B70" s="32">
        <v>105</v>
      </c>
      <c r="C70" s="28" t="s">
        <v>86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f>+I70+H70</f>
        <v>0</v>
      </c>
      <c r="K70" s="29">
        <v>0</v>
      </c>
      <c r="L70" s="29">
        <v>0</v>
      </c>
      <c r="M70" s="29">
        <f>+L70+K70</f>
        <v>0</v>
      </c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</row>
    <row r="71" spans="1:153" ht="20.100000000000001" customHeight="1">
      <c r="A71" s="26">
        <f t="shared" si="3"/>
        <v>62</v>
      </c>
      <c r="B71" s="32">
        <v>107</v>
      </c>
      <c r="C71" s="28" t="s">
        <v>87</v>
      </c>
      <c r="D71" s="31">
        <v>18645560.762000002</v>
      </c>
      <c r="E71" s="31">
        <v>19292790.141999997</v>
      </c>
      <c r="F71" s="31">
        <v>13817007.702000001</v>
      </c>
      <c r="G71" s="31">
        <v>23053495.879999999</v>
      </c>
      <c r="H71" s="31">
        <v>13957304.710000001</v>
      </c>
      <c r="I71" s="31">
        <v>1365078.2636048421</v>
      </c>
      <c r="J71" s="31">
        <f>+I71+H71</f>
        <v>15322382.973604843</v>
      </c>
      <c r="K71" s="31">
        <v>30962948</v>
      </c>
      <c r="L71" s="31">
        <v>0</v>
      </c>
      <c r="M71" s="31">
        <f>+L71+K71</f>
        <v>30962948</v>
      </c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</row>
    <row r="72" spans="1:153" ht="20.100000000000001" customHeight="1">
      <c r="A72" s="26">
        <f t="shared" si="3"/>
        <v>63</v>
      </c>
      <c r="B72" s="26"/>
      <c r="C72" s="28" t="s">
        <v>88</v>
      </c>
      <c r="D72" s="37">
        <f t="shared" ref="D72:M72" si="8">SUM(D66:D71)+D43+D12+D14</f>
        <v>316572252.53200001</v>
      </c>
      <c r="E72" s="37">
        <f t="shared" si="8"/>
        <v>335793860.06199998</v>
      </c>
      <c r="F72" s="37">
        <f t="shared" si="8"/>
        <v>356188718.20199996</v>
      </c>
      <c r="G72" s="37">
        <f t="shared" si="8"/>
        <v>376976120.75</v>
      </c>
      <c r="H72" s="37">
        <f t="shared" si="8"/>
        <v>403119692.10999995</v>
      </c>
      <c r="I72" s="37">
        <f t="shared" si="8"/>
        <v>5699518.4558436833</v>
      </c>
      <c r="J72" s="37">
        <f>SUM(J66:J71)+J43+J12+J14</f>
        <v>408819210.56584364</v>
      </c>
      <c r="K72" s="37">
        <f t="shared" si="8"/>
        <v>482065975.35000002</v>
      </c>
      <c r="L72" s="38">
        <f t="shared" si="8"/>
        <v>4771619.8712387783</v>
      </c>
      <c r="M72" s="37">
        <f t="shared" si="8"/>
        <v>486837595.22123879</v>
      </c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</row>
    <row r="73" spans="1:153" ht="20.100000000000001" customHeight="1">
      <c r="A73" s="186" t="s">
        <v>89</v>
      </c>
      <c r="B73" s="186"/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</row>
    <row r="74" spans="1:153" ht="20.100000000000001" customHeight="1">
      <c r="A74" s="8" t="s">
        <v>90</v>
      </c>
      <c r="L74" s="39" t="s">
        <v>91</v>
      </c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</row>
    <row r="75" spans="1:153">
      <c r="A75" s="1" t="s">
        <v>0</v>
      </c>
      <c r="B75" s="2"/>
      <c r="C75" s="2"/>
      <c r="D75" s="3"/>
      <c r="E75" s="3"/>
      <c r="F75" s="4" t="s">
        <v>1</v>
      </c>
      <c r="G75" s="3"/>
      <c r="H75" s="3"/>
      <c r="I75" s="3"/>
      <c r="J75" s="3"/>
      <c r="K75" s="3"/>
      <c r="L75" s="4" t="s">
        <v>92</v>
      </c>
      <c r="M75" s="3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</row>
    <row r="76" spans="1:153">
      <c r="A76" s="8" t="s">
        <v>3</v>
      </c>
      <c r="E76" s="29" t="s">
        <v>93</v>
      </c>
      <c r="F76" s="29"/>
      <c r="G76" s="29"/>
      <c r="H76" s="29"/>
      <c r="L76" s="9" t="s">
        <v>5</v>
      </c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</row>
    <row r="77" spans="1:153">
      <c r="E77" s="29" t="s">
        <v>94</v>
      </c>
      <c r="F77" s="29"/>
      <c r="G77" s="29"/>
      <c r="H77" s="29"/>
      <c r="L77" s="9" t="str">
        <f>L3</f>
        <v>HISTORIC BASE YEAR DATA:  12/31/2016</v>
      </c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</row>
    <row r="78" spans="1:153">
      <c r="A78" s="12" t="s">
        <v>8</v>
      </c>
      <c r="C78" s="8" t="str">
        <f>C4</f>
        <v>PIVOTAL UTILITY HOLDINGS, INC.</v>
      </c>
      <c r="E78" s="29"/>
      <c r="F78" s="29"/>
      <c r="G78" s="29"/>
      <c r="H78" s="29"/>
      <c r="L78" s="9" t="str">
        <f>L4</f>
        <v>PROJECTED TEST YEAR:      12/31/2018</v>
      </c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</row>
    <row r="79" spans="1:153">
      <c r="C79" s="8" t="str">
        <f>C5</f>
        <v>D/B/A FLORIDA CITY GAS</v>
      </c>
      <c r="E79" s="29"/>
      <c r="F79" s="29"/>
      <c r="G79" s="29"/>
      <c r="H79" s="29"/>
      <c r="L79" s="9" t="str">
        <f>L5</f>
        <v>PRIOR YEARS:   12/31/12 -12/31/2015</v>
      </c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</row>
    <row r="80" spans="1:153">
      <c r="A80" s="1" t="s">
        <v>13</v>
      </c>
      <c r="B80" s="2"/>
      <c r="C80" s="1" t="str">
        <f>C6</f>
        <v>20170179-GU</v>
      </c>
      <c r="D80" s="40" t="str">
        <f>D6</f>
        <v>OPC ROG 8-175</v>
      </c>
      <c r="E80" s="3"/>
      <c r="F80" s="3"/>
      <c r="G80" s="3"/>
      <c r="H80" s="3"/>
      <c r="I80" s="3"/>
      <c r="J80" s="3"/>
      <c r="K80" s="3"/>
      <c r="L80" s="16" t="str">
        <f>L6</f>
        <v>WITNESS:    M. J. MORLEY</v>
      </c>
      <c r="M80" s="3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</row>
    <row r="81" spans="1:153" ht="24" customHeight="1">
      <c r="A81" s="8"/>
      <c r="C81" s="12"/>
      <c r="H81" s="17" t="str">
        <f>H7</f>
        <v>12/31/2016</v>
      </c>
      <c r="I81" s="18"/>
      <c r="J81" s="17"/>
      <c r="K81" s="17" t="str">
        <f>K7</f>
        <v>12/31/2018</v>
      </c>
      <c r="L81" s="17"/>
      <c r="M81" s="17"/>
    </row>
    <row r="82" spans="1:153" s="19" customFormat="1" ht="51.75" customHeight="1">
      <c r="A82" s="19" t="s">
        <v>19</v>
      </c>
      <c r="B82" s="19" t="s">
        <v>20</v>
      </c>
      <c r="C82" s="20" t="s">
        <v>95</v>
      </c>
      <c r="D82" s="21" t="str">
        <f>D8</f>
        <v>12/31/2012</v>
      </c>
      <c r="E82" s="21" t="str">
        <f>E8</f>
        <v>12/31/2013</v>
      </c>
      <c r="F82" s="21" t="str">
        <f>F8</f>
        <v>12/31/2014</v>
      </c>
      <c r="G82" s="21" t="str">
        <f>G8</f>
        <v>12/31/2015</v>
      </c>
      <c r="H82" s="22" t="s">
        <v>26</v>
      </c>
      <c r="I82" s="22" t="s">
        <v>27</v>
      </c>
      <c r="J82" s="22" t="s">
        <v>28</v>
      </c>
      <c r="K82" s="22" t="s">
        <v>26</v>
      </c>
      <c r="L82" s="22" t="s">
        <v>27</v>
      </c>
      <c r="M82" s="22" t="s">
        <v>28</v>
      </c>
      <c r="N82" s="5"/>
      <c r="O82" s="5"/>
      <c r="P82" s="6"/>
      <c r="Q82" s="5"/>
      <c r="R82" s="24"/>
      <c r="S82" s="24"/>
      <c r="T82" s="24"/>
      <c r="U82" s="24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</row>
    <row r="83" spans="1:153" ht="18.95" customHeight="1">
      <c r="A83" s="26">
        <v>1</v>
      </c>
      <c r="B83" s="41">
        <v>301</v>
      </c>
      <c r="C83" s="28" t="s">
        <v>29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f>+I83+H83</f>
        <v>0</v>
      </c>
      <c r="K83" s="42">
        <v>0</v>
      </c>
      <c r="L83" s="42">
        <v>0</v>
      </c>
      <c r="M83" s="29">
        <f>+L83+K83</f>
        <v>0</v>
      </c>
    </row>
    <row r="84" spans="1:153" ht="18.95" customHeight="1">
      <c r="A84" s="26">
        <v>2</v>
      </c>
      <c r="B84" s="41">
        <v>302</v>
      </c>
      <c r="C84" s="28" t="s">
        <v>30</v>
      </c>
      <c r="D84" s="29">
        <v>175968.02</v>
      </c>
      <c r="E84" s="29">
        <v>181595.25</v>
      </c>
      <c r="F84" s="29">
        <v>181595.25</v>
      </c>
      <c r="G84" s="29">
        <v>181595.25</v>
      </c>
      <c r="H84" s="29">
        <v>181595.25</v>
      </c>
      <c r="I84" s="29">
        <v>0</v>
      </c>
      <c r="J84" s="29">
        <f>+I84+H84</f>
        <v>181595.25</v>
      </c>
      <c r="K84" s="29">
        <v>176579</v>
      </c>
      <c r="L84" s="42">
        <v>0</v>
      </c>
      <c r="M84" s="29">
        <f>+L84+K84</f>
        <v>176579</v>
      </c>
    </row>
    <row r="85" spans="1:153" ht="18.95" customHeight="1">
      <c r="A85" s="26">
        <v>3</v>
      </c>
      <c r="B85" s="41">
        <v>303</v>
      </c>
      <c r="C85" s="28" t="s">
        <v>31</v>
      </c>
      <c r="D85" s="31">
        <v>22308.77</v>
      </c>
      <c r="E85" s="31">
        <v>22323.82</v>
      </c>
      <c r="F85" s="31">
        <v>22323.82</v>
      </c>
      <c r="G85" s="31">
        <v>22323.82</v>
      </c>
      <c r="H85" s="31">
        <v>-2951.18</v>
      </c>
      <c r="I85" s="31">
        <v>0</v>
      </c>
      <c r="J85" s="31">
        <f>+I85+H85</f>
        <v>-2951.18</v>
      </c>
      <c r="K85" s="31">
        <v>-2978</v>
      </c>
      <c r="L85" s="43">
        <v>0</v>
      </c>
      <c r="M85" s="31">
        <f>+L85+K85</f>
        <v>-2978</v>
      </c>
    </row>
    <row r="86" spans="1:153" ht="18.95" customHeight="1">
      <c r="A86" s="26">
        <f t="shared" ref="A86:A146" si="9">A85+1</f>
        <v>4</v>
      </c>
      <c r="B86" s="44"/>
      <c r="C86" s="28" t="s">
        <v>32</v>
      </c>
      <c r="D86" s="31">
        <f t="shared" ref="D86:M86" si="10">SUM(D83:D85)</f>
        <v>198276.78999999998</v>
      </c>
      <c r="E86" s="31">
        <f t="shared" si="10"/>
        <v>203919.07</v>
      </c>
      <c r="F86" s="31">
        <f t="shared" si="10"/>
        <v>203919.07</v>
      </c>
      <c r="G86" s="31">
        <f t="shared" si="10"/>
        <v>203919.07</v>
      </c>
      <c r="H86" s="31">
        <f t="shared" si="10"/>
        <v>178644.07</v>
      </c>
      <c r="I86" s="31">
        <f t="shared" si="10"/>
        <v>0</v>
      </c>
      <c r="J86" s="31">
        <f t="shared" si="10"/>
        <v>178644.07</v>
      </c>
      <c r="K86" s="31">
        <f t="shared" si="10"/>
        <v>173601</v>
      </c>
      <c r="L86" s="31">
        <f t="shared" si="10"/>
        <v>0</v>
      </c>
      <c r="M86" s="31">
        <f t="shared" si="10"/>
        <v>173601</v>
      </c>
    </row>
    <row r="87" spans="1:153" ht="18.95" customHeight="1">
      <c r="A87" s="26">
        <f t="shared" si="9"/>
        <v>5</v>
      </c>
      <c r="B87" s="41">
        <v>364</v>
      </c>
      <c r="C87" s="28" t="s">
        <v>33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f t="shared" ref="J87:J115" si="11">+I87+H87</f>
        <v>0</v>
      </c>
      <c r="K87" s="29">
        <v>0</v>
      </c>
      <c r="L87" s="33">
        <v>9923.8842306566294</v>
      </c>
      <c r="M87" s="29">
        <f t="shared" ref="M87:M115" si="12">+L87+K87</f>
        <v>9923.8842306566294</v>
      </c>
      <c r="N87" s="34" t="s">
        <v>63</v>
      </c>
    </row>
    <row r="88" spans="1:153" ht="18.95" customHeight="1">
      <c r="A88" s="26">
        <f t="shared" si="9"/>
        <v>6</v>
      </c>
      <c r="B88" s="41">
        <v>365</v>
      </c>
      <c r="C88" s="28" t="s">
        <v>35</v>
      </c>
      <c r="D88" s="29">
        <v>0</v>
      </c>
      <c r="E88" s="29">
        <v>0</v>
      </c>
      <c r="F88" s="29">
        <v>0</v>
      </c>
      <c r="G88" s="29">
        <v>2423.31</v>
      </c>
      <c r="H88" s="29">
        <v>9158.9</v>
      </c>
      <c r="I88" s="29">
        <v>0</v>
      </c>
      <c r="J88" s="29">
        <f t="shared" si="11"/>
        <v>9158.9</v>
      </c>
      <c r="K88" s="29">
        <v>12808</v>
      </c>
      <c r="L88" s="42">
        <v>0</v>
      </c>
      <c r="M88" s="29">
        <f t="shared" si="12"/>
        <v>12808</v>
      </c>
    </row>
    <row r="89" spans="1:153" ht="18.95" customHeight="1">
      <c r="A89" s="26">
        <f t="shared" si="9"/>
        <v>7</v>
      </c>
      <c r="B89" s="41">
        <v>367</v>
      </c>
      <c r="C89" s="28" t="s">
        <v>36</v>
      </c>
      <c r="D89" s="29">
        <v>0</v>
      </c>
      <c r="E89" s="29">
        <v>0</v>
      </c>
      <c r="F89" s="29">
        <v>0</v>
      </c>
      <c r="G89" s="29">
        <v>0</v>
      </c>
      <c r="H89" s="29">
        <v>0</v>
      </c>
      <c r="I89" s="29">
        <v>0</v>
      </c>
      <c r="J89" s="29">
        <f t="shared" si="11"/>
        <v>0</v>
      </c>
      <c r="K89" s="29"/>
      <c r="L89" s="42">
        <v>0</v>
      </c>
      <c r="M89" s="29">
        <f t="shared" si="12"/>
        <v>0</v>
      </c>
    </row>
    <row r="90" spans="1:153" ht="18.95" customHeight="1">
      <c r="A90" s="26">
        <f t="shared" si="9"/>
        <v>8</v>
      </c>
      <c r="B90" s="41">
        <v>367.1</v>
      </c>
      <c r="C90" s="28" t="s">
        <v>37</v>
      </c>
      <c r="D90" s="29">
        <v>135</v>
      </c>
      <c r="E90" s="29">
        <v>176890.06</v>
      </c>
      <c r="F90" s="29">
        <v>0</v>
      </c>
      <c r="G90" s="29">
        <v>72333.08</v>
      </c>
      <c r="H90" s="29">
        <v>212470.01</v>
      </c>
      <c r="I90" s="29">
        <v>0</v>
      </c>
      <c r="J90" s="29">
        <f t="shared" si="11"/>
        <v>212470.01</v>
      </c>
      <c r="K90" s="29">
        <v>304885</v>
      </c>
      <c r="L90" s="42">
        <v>0</v>
      </c>
      <c r="M90" s="29">
        <f t="shared" si="12"/>
        <v>304885</v>
      </c>
    </row>
    <row r="91" spans="1:153" ht="18.95" customHeight="1">
      <c r="A91" s="26">
        <f t="shared" si="9"/>
        <v>9</v>
      </c>
      <c r="B91" s="41">
        <v>367.2</v>
      </c>
      <c r="C91" s="28" t="s">
        <v>38</v>
      </c>
      <c r="D91" s="29">
        <v>0</v>
      </c>
      <c r="E91" s="29">
        <v>0</v>
      </c>
      <c r="F91" s="29">
        <v>0</v>
      </c>
      <c r="G91" s="29">
        <v>0</v>
      </c>
      <c r="H91" s="29">
        <v>0</v>
      </c>
      <c r="I91" s="29">
        <v>0</v>
      </c>
      <c r="J91" s="29">
        <f t="shared" si="11"/>
        <v>0</v>
      </c>
      <c r="K91" s="29"/>
      <c r="L91" s="42">
        <v>0</v>
      </c>
      <c r="M91" s="29">
        <f t="shared" si="12"/>
        <v>0</v>
      </c>
    </row>
    <row r="92" spans="1:153" ht="18.95" customHeight="1">
      <c r="A92" s="26">
        <f t="shared" si="9"/>
        <v>10</v>
      </c>
      <c r="B92" s="41">
        <v>369</v>
      </c>
      <c r="C92" s="28" t="s">
        <v>39</v>
      </c>
      <c r="D92" s="29">
        <v>-44</v>
      </c>
      <c r="E92" s="29">
        <v>0</v>
      </c>
      <c r="F92" s="29">
        <v>0</v>
      </c>
      <c r="G92" s="29">
        <v>1808.09</v>
      </c>
      <c r="H92" s="29">
        <v>6075.23</v>
      </c>
      <c r="I92" s="29">
        <v>0</v>
      </c>
      <c r="J92" s="29">
        <f t="shared" si="11"/>
        <v>6075.23</v>
      </c>
      <c r="K92" s="29">
        <v>8268</v>
      </c>
      <c r="L92" s="42">
        <v>0</v>
      </c>
      <c r="M92" s="29">
        <f t="shared" si="12"/>
        <v>8268</v>
      </c>
    </row>
    <row r="93" spans="1:153" ht="18.95" customHeight="1">
      <c r="A93" s="26">
        <f t="shared" si="9"/>
        <v>11</v>
      </c>
      <c r="B93" s="41">
        <v>374</v>
      </c>
      <c r="C93" s="28" t="s">
        <v>40</v>
      </c>
      <c r="D93" s="29">
        <v>0</v>
      </c>
      <c r="E93" s="29">
        <v>0</v>
      </c>
      <c r="F93" s="29">
        <v>0</v>
      </c>
      <c r="G93" s="29">
        <v>0</v>
      </c>
      <c r="H93" s="29">
        <v>0</v>
      </c>
      <c r="I93" s="29">
        <v>0</v>
      </c>
      <c r="J93" s="29">
        <f t="shared" si="11"/>
        <v>0</v>
      </c>
      <c r="K93" s="29"/>
      <c r="L93" s="42">
        <v>0</v>
      </c>
      <c r="M93" s="29">
        <f t="shared" si="12"/>
        <v>0</v>
      </c>
    </row>
    <row r="94" spans="1:153" ht="18.95" customHeight="1">
      <c r="A94" s="26">
        <f t="shared" si="9"/>
        <v>12</v>
      </c>
      <c r="B94" s="41">
        <v>374.1</v>
      </c>
      <c r="C94" s="28" t="s">
        <v>41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f t="shared" si="11"/>
        <v>0</v>
      </c>
      <c r="K94" s="29"/>
      <c r="L94" s="42">
        <v>0</v>
      </c>
      <c r="M94" s="29">
        <f t="shared" si="12"/>
        <v>0</v>
      </c>
    </row>
    <row r="95" spans="1:153" ht="18.95" customHeight="1">
      <c r="A95" s="26">
        <f t="shared" si="9"/>
        <v>13</v>
      </c>
      <c r="B95" s="41">
        <v>374.3</v>
      </c>
      <c r="C95" s="28" t="s">
        <v>42</v>
      </c>
      <c r="D95" s="29">
        <v>0</v>
      </c>
      <c r="E95" s="29">
        <v>0</v>
      </c>
      <c r="F95" s="29">
        <v>0</v>
      </c>
      <c r="G95" s="29">
        <v>0</v>
      </c>
      <c r="H95" s="29">
        <v>0</v>
      </c>
      <c r="I95" s="29">
        <v>0</v>
      </c>
      <c r="J95" s="29">
        <f t="shared" si="11"/>
        <v>0</v>
      </c>
      <c r="K95" s="29"/>
      <c r="L95" s="29">
        <v>26.797033755481817</v>
      </c>
      <c r="M95" s="29">
        <f t="shared" si="12"/>
        <v>26.797033755481817</v>
      </c>
    </row>
    <row r="96" spans="1:153" ht="18.95" customHeight="1">
      <c r="A96" s="26">
        <f t="shared" si="9"/>
        <v>14</v>
      </c>
      <c r="B96" s="41">
        <v>375</v>
      </c>
      <c r="C96" s="28" t="s">
        <v>43</v>
      </c>
      <c r="D96" s="29">
        <v>150989.65</v>
      </c>
      <c r="E96" s="29">
        <v>166185.32</v>
      </c>
      <c r="F96" s="29">
        <v>183209.89</v>
      </c>
      <c r="G96" s="29">
        <v>200256.88</v>
      </c>
      <c r="H96" s="29">
        <v>138371.42000000001</v>
      </c>
      <c r="I96" s="29">
        <v>-1040.3910372807015</v>
      </c>
      <c r="J96" s="29">
        <f t="shared" si="11"/>
        <v>137331.02896271931</v>
      </c>
      <c r="K96" s="29">
        <v>-80099</v>
      </c>
      <c r="L96" s="33">
        <v>-1095.6349729073488</v>
      </c>
      <c r="M96" s="29">
        <f t="shared" si="12"/>
        <v>-81194.634972907355</v>
      </c>
      <c r="N96" s="34" t="s">
        <v>63</v>
      </c>
    </row>
    <row r="97" spans="1:153" ht="18.95" customHeight="1">
      <c r="A97" s="26">
        <f t="shared" si="9"/>
        <v>15</v>
      </c>
      <c r="B97" s="41">
        <v>376</v>
      </c>
      <c r="C97" s="28" t="s">
        <v>44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f t="shared" si="11"/>
        <v>0</v>
      </c>
      <c r="K97" s="29"/>
      <c r="L97" s="29">
        <v>0</v>
      </c>
      <c r="M97" s="29">
        <f t="shared" si="12"/>
        <v>0</v>
      </c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</row>
    <row r="98" spans="1:153" ht="18.95" customHeight="1">
      <c r="A98" s="26">
        <f t="shared" si="9"/>
        <v>16</v>
      </c>
      <c r="B98" s="41">
        <v>376.1</v>
      </c>
      <c r="C98" s="28" t="s">
        <v>45</v>
      </c>
      <c r="D98" s="29">
        <v>54550191.43</v>
      </c>
      <c r="E98" s="29">
        <v>57158736.270000003</v>
      </c>
      <c r="F98" s="29">
        <v>60667255.439999998</v>
      </c>
      <c r="G98" s="29">
        <v>62765947.68</v>
      </c>
      <c r="H98" s="29">
        <v>65479708.759999998</v>
      </c>
      <c r="I98" s="29">
        <v>0</v>
      </c>
      <c r="J98" s="29">
        <f t="shared" si="11"/>
        <v>65479708.759999998</v>
      </c>
      <c r="K98" s="29">
        <v>70117911</v>
      </c>
      <c r="L98" s="29">
        <v>-53735.407659213153</v>
      </c>
      <c r="M98" s="29">
        <f t="shared" si="12"/>
        <v>70064175.592340782</v>
      </c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</row>
    <row r="99" spans="1:153" ht="18.95" customHeight="1">
      <c r="A99" s="26">
        <f t="shared" si="9"/>
        <v>17</v>
      </c>
      <c r="B99" s="41">
        <v>376.2</v>
      </c>
      <c r="C99" s="28" t="s">
        <v>38</v>
      </c>
      <c r="D99" s="29">
        <v>26416719.359999999</v>
      </c>
      <c r="E99" s="29">
        <v>28698614.760000002</v>
      </c>
      <c r="F99" s="29">
        <v>30594245.32</v>
      </c>
      <c r="G99" s="29">
        <v>32887868.689999998</v>
      </c>
      <c r="H99" s="29">
        <v>35937078.899999999</v>
      </c>
      <c r="I99" s="29">
        <v>0</v>
      </c>
      <c r="J99" s="29">
        <f t="shared" si="11"/>
        <v>35937078.899999999</v>
      </c>
      <c r="K99" s="29">
        <v>40051613</v>
      </c>
      <c r="L99" s="29">
        <v>-92105.906794145354</v>
      </c>
      <c r="M99" s="29">
        <f t="shared" si="12"/>
        <v>39959507.093205854</v>
      </c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</row>
    <row r="100" spans="1:153" ht="18.95" customHeight="1">
      <c r="A100" s="26">
        <f t="shared" si="9"/>
        <v>18</v>
      </c>
      <c r="B100" s="41">
        <v>376.3</v>
      </c>
      <c r="C100" s="28" t="s">
        <v>46</v>
      </c>
      <c r="D100" s="29">
        <v>52.64</v>
      </c>
      <c r="E100" s="29">
        <v>105.32</v>
      </c>
      <c r="F100" s="29">
        <v>158.1</v>
      </c>
      <c r="G100" s="29">
        <v>210.81</v>
      </c>
      <c r="H100" s="29">
        <v>263.37</v>
      </c>
      <c r="I100" s="29">
        <v>0</v>
      </c>
      <c r="J100" s="29">
        <f t="shared" si="11"/>
        <v>263.37</v>
      </c>
      <c r="K100" s="29">
        <v>342</v>
      </c>
      <c r="L100" s="42">
        <v>0</v>
      </c>
      <c r="M100" s="29">
        <f t="shared" si="12"/>
        <v>342</v>
      </c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</row>
    <row r="101" spans="1:153" ht="18.95" customHeight="1">
      <c r="A101" s="26">
        <f t="shared" si="9"/>
        <v>19</v>
      </c>
      <c r="B101" s="41">
        <v>376.5</v>
      </c>
      <c r="C101" s="28" t="s">
        <v>47</v>
      </c>
      <c r="D101" s="29">
        <v>0</v>
      </c>
      <c r="E101" s="29">
        <v>0</v>
      </c>
      <c r="F101" s="29">
        <v>-262.79000000000002</v>
      </c>
      <c r="G101" s="29">
        <v>0</v>
      </c>
      <c r="H101" s="29">
        <v>0</v>
      </c>
      <c r="I101" s="29">
        <v>0</v>
      </c>
      <c r="J101" s="29">
        <f t="shared" si="11"/>
        <v>0</v>
      </c>
      <c r="K101" s="29"/>
      <c r="L101" s="42">
        <v>0</v>
      </c>
      <c r="M101" s="29">
        <f t="shared" si="12"/>
        <v>0</v>
      </c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</row>
    <row r="102" spans="1:153" ht="18.95" customHeight="1">
      <c r="A102" s="26">
        <f t="shared" si="9"/>
        <v>20</v>
      </c>
      <c r="B102" s="41">
        <v>376.99</v>
      </c>
      <c r="C102" s="28" t="s">
        <v>48</v>
      </c>
      <c r="D102" s="29">
        <v>0</v>
      </c>
      <c r="E102" s="29">
        <v>-3280.54</v>
      </c>
      <c r="F102" s="29">
        <v>-4962.25</v>
      </c>
      <c r="G102" s="29">
        <v>-7064.43</v>
      </c>
      <c r="H102" s="29">
        <v>-11174.43</v>
      </c>
      <c r="I102" s="29">
        <v>0</v>
      </c>
      <c r="J102" s="29">
        <f t="shared" si="11"/>
        <v>-11174.43</v>
      </c>
      <c r="K102" s="29">
        <v>-19912</v>
      </c>
      <c r="L102" s="42">
        <v>0</v>
      </c>
      <c r="M102" s="29">
        <f t="shared" si="12"/>
        <v>-19912</v>
      </c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</row>
    <row r="103" spans="1:153" ht="18.95" customHeight="1">
      <c r="A103" s="26">
        <f t="shared" si="9"/>
        <v>21</v>
      </c>
      <c r="B103" s="41">
        <v>378</v>
      </c>
      <c r="C103" s="28" t="s">
        <v>49</v>
      </c>
      <c r="D103" s="29">
        <v>0.31000000000130967</v>
      </c>
      <c r="E103" s="29">
        <v>30319.64</v>
      </c>
      <c r="F103" s="29">
        <v>17289.77</v>
      </c>
      <c r="G103" s="29">
        <v>36479.120000000003</v>
      </c>
      <c r="H103" s="29">
        <v>57695.02</v>
      </c>
      <c r="I103" s="29">
        <v>0</v>
      </c>
      <c r="J103" s="29">
        <f t="shared" si="11"/>
        <v>57695.02</v>
      </c>
      <c r="K103" s="29">
        <v>133745</v>
      </c>
      <c r="L103" s="29">
        <v>682.95779778200802</v>
      </c>
      <c r="M103" s="29">
        <f t="shared" si="12"/>
        <v>134427.957797782</v>
      </c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</row>
    <row r="104" spans="1:153" ht="18.95" customHeight="1">
      <c r="A104" s="26">
        <f t="shared" si="9"/>
        <v>22</v>
      </c>
      <c r="B104" s="41">
        <v>379</v>
      </c>
      <c r="C104" s="28" t="s">
        <v>50</v>
      </c>
      <c r="D104" s="29">
        <v>3276863.42</v>
      </c>
      <c r="E104" s="29">
        <v>3550678.67</v>
      </c>
      <c r="F104" s="29">
        <v>3763497.26</v>
      </c>
      <c r="G104" s="29">
        <v>3988372.03</v>
      </c>
      <c r="H104" s="29">
        <v>4217458.8099999996</v>
      </c>
      <c r="I104" s="29">
        <v>0</v>
      </c>
      <c r="J104" s="29">
        <f t="shared" si="11"/>
        <v>4217458.8099999996</v>
      </c>
      <c r="K104" s="29">
        <v>4657611</v>
      </c>
      <c r="L104" s="29">
        <v>-5896.5028453791947</v>
      </c>
      <c r="M104" s="29">
        <f t="shared" si="12"/>
        <v>4651714.4971546205</v>
      </c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</row>
    <row r="105" spans="1:153" ht="18.95" customHeight="1">
      <c r="A105" s="26">
        <f t="shared" si="9"/>
        <v>23</v>
      </c>
      <c r="B105" s="41">
        <v>380</v>
      </c>
      <c r="C105" s="28" t="s">
        <v>51</v>
      </c>
      <c r="D105" s="29">
        <v>0</v>
      </c>
      <c r="E105" s="29">
        <v>0</v>
      </c>
      <c r="F105" s="29">
        <v>0</v>
      </c>
      <c r="G105" s="29">
        <v>0</v>
      </c>
      <c r="H105" s="29">
        <v>0</v>
      </c>
      <c r="I105" s="29">
        <v>0</v>
      </c>
      <c r="J105" s="29">
        <f t="shared" si="11"/>
        <v>0</v>
      </c>
      <c r="K105" s="29"/>
      <c r="L105" s="29">
        <v>0</v>
      </c>
      <c r="M105" s="29">
        <f t="shared" si="12"/>
        <v>0</v>
      </c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</row>
    <row r="106" spans="1:153" ht="18.95" customHeight="1">
      <c r="A106" s="26">
        <f t="shared" si="9"/>
        <v>24</v>
      </c>
      <c r="B106" s="41">
        <v>380.1</v>
      </c>
      <c r="C106" s="28" t="s">
        <v>52</v>
      </c>
      <c r="D106" s="29">
        <v>21230610.02</v>
      </c>
      <c r="E106" s="29">
        <v>21232048.559999999</v>
      </c>
      <c r="F106" s="29">
        <v>20930964.27</v>
      </c>
      <c r="G106" s="29">
        <v>21131356.759999998</v>
      </c>
      <c r="H106" s="29">
        <v>21265098.32</v>
      </c>
      <c r="I106" s="29">
        <v>0</v>
      </c>
      <c r="J106" s="29">
        <f t="shared" si="11"/>
        <v>21265098.32</v>
      </c>
      <c r="K106" s="29">
        <v>22489412</v>
      </c>
      <c r="L106" s="29">
        <v>-54409.635890574231</v>
      </c>
      <c r="M106" s="29">
        <f t="shared" si="12"/>
        <v>22435002.364109427</v>
      </c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</row>
    <row r="107" spans="1:153" ht="18.95" customHeight="1">
      <c r="A107" s="26">
        <f t="shared" si="9"/>
        <v>25</v>
      </c>
      <c r="B107" s="41">
        <v>380.2</v>
      </c>
      <c r="C107" s="28" t="s">
        <v>53</v>
      </c>
      <c r="D107" s="29">
        <v>17912930.050000001</v>
      </c>
      <c r="E107" s="29">
        <v>20399572.739999998</v>
      </c>
      <c r="F107" s="29">
        <v>20180198.420000002</v>
      </c>
      <c r="G107" s="29">
        <v>16459155.640000001</v>
      </c>
      <c r="H107" s="29">
        <v>18238473.039999999</v>
      </c>
      <c r="I107" s="29">
        <v>0</v>
      </c>
      <c r="J107" s="29">
        <f t="shared" si="11"/>
        <v>18238473.039999999</v>
      </c>
      <c r="K107" s="29">
        <v>21045156</v>
      </c>
      <c r="L107" s="29">
        <v>-42652.523331570483</v>
      </c>
      <c r="M107" s="29">
        <f t="shared" si="12"/>
        <v>21002503.476668429</v>
      </c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</row>
    <row r="108" spans="1:153" ht="18.95" customHeight="1">
      <c r="A108" s="26">
        <f t="shared" si="9"/>
        <v>26</v>
      </c>
      <c r="B108" s="41">
        <v>381</v>
      </c>
      <c r="C108" s="28" t="s">
        <v>54</v>
      </c>
      <c r="D108" s="29">
        <v>306078.28999999998</v>
      </c>
      <c r="E108" s="29">
        <v>556635.34</v>
      </c>
      <c r="F108" s="29">
        <v>2402889.77</v>
      </c>
      <c r="G108" s="29">
        <v>2450271.5700000003</v>
      </c>
      <c r="H108" s="29">
        <v>2776364.9899999998</v>
      </c>
      <c r="I108" s="29">
        <v>0</v>
      </c>
      <c r="J108" s="29">
        <f t="shared" si="11"/>
        <v>2776364.9899999998</v>
      </c>
      <c r="K108" s="29">
        <v>3179739</v>
      </c>
      <c r="L108" s="29">
        <v>21252.064741439652</v>
      </c>
      <c r="M108" s="29">
        <f t="shared" si="12"/>
        <v>3200991.0647414397</v>
      </c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</row>
    <row r="109" spans="1:153" ht="18.95" customHeight="1">
      <c r="A109" s="26">
        <f t="shared" si="9"/>
        <v>27</v>
      </c>
      <c r="B109" s="41">
        <v>381.1</v>
      </c>
      <c r="C109" s="28" t="s">
        <v>55</v>
      </c>
      <c r="D109" s="29">
        <v>-223673.39</v>
      </c>
      <c r="E109" s="29">
        <v>-410691.19</v>
      </c>
      <c r="F109" s="29">
        <v>322018.44</v>
      </c>
      <c r="G109" s="29">
        <v>274611.08</v>
      </c>
      <c r="H109" s="29">
        <v>244809.12</v>
      </c>
      <c r="I109" s="29">
        <v>0</v>
      </c>
      <c r="J109" s="29">
        <f t="shared" si="11"/>
        <v>244809.12</v>
      </c>
      <c r="K109" s="29">
        <v>273537</v>
      </c>
      <c r="L109" s="29">
        <v>1843.523569072612</v>
      </c>
      <c r="M109" s="29">
        <f t="shared" si="12"/>
        <v>275380.5235690726</v>
      </c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</row>
    <row r="110" spans="1:153" ht="18.95" customHeight="1">
      <c r="A110" s="26">
        <f t="shared" si="9"/>
        <v>28</v>
      </c>
      <c r="B110" s="41">
        <v>382</v>
      </c>
      <c r="C110" s="28" t="s">
        <v>56</v>
      </c>
      <c r="D110" s="29">
        <v>1672421.77</v>
      </c>
      <c r="E110" s="29">
        <v>1940778.02</v>
      </c>
      <c r="F110" s="29">
        <v>2181647.4900000002</v>
      </c>
      <c r="G110" s="29">
        <v>2485412.02</v>
      </c>
      <c r="H110" s="29">
        <v>2613166.77</v>
      </c>
      <c r="I110" s="29">
        <v>0</v>
      </c>
      <c r="J110" s="29">
        <f t="shared" si="11"/>
        <v>2613166.77</v>
      </c>
      <c r="K110" s="29">
        <v>3000959</v>
      </c>
      <c r="L110" s="42">
        <v>0</v>
      </c>
      <c r="M110" s="29">
        <f t="shared" si="12"/>
        <v>3000959</v>
      </c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</row>
    <row r="111" spans="1:153" ht="18.95" customHeight="1">
      <c r="A111" s="26">
        <f t="shared" si="9"/>
        <v>29</v>
      </c>
      <c r="B111" s="41">
        <v>382.1</v>
      </c>
      <c r="C111" s="28" t="s">
        <v>57</v>
      </c>
      <c r="D111" s="29">
        <v>2038062.51</v>
      </c>
      <c r="E111" s="29">
        <v>2488463.02</v>
      </c>
      <c r="F111" s="29">
        <v>1693966.51</v>
      </c>
      <c r="G111" s="29">
        <v>2008509.58</v>
      </c>
      <c r="H111" s="29">
        <v>2323052.98</v>
      </c>
      <c r="I111" s="29">
        <v>0</v>
      </c>
      <c r="J111" s="29">
        <f t="shared" si="11"/>
        <v>2323052.98</v>
      </c>
      <c r="K111" s="29">
        <v>2794868</v>
      </c>
      <c r="L111" s="29">
        <v>-16606.135797635136</v>
      </c>
      <c r="M111" s="29">
        <f t="shared" si="12"/>
        <v>2778261.8642023648</v>
      </c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</row>
    <row r="112" spans="1:153" ht="18.95" customHeight="1">
      <c r="A112" s="26">
        <f t="shared" si="9"/>
        <v>30</v>
      </c>
      <c r="B112" s="41">
        <v>383</v>
      </c>
      <c r="C112" s="28" t="s">
        <v>58</v>
      </c>
      <c r="D112" s="29">
        <v>1402961.12</v>
      </c>
      <c r="E112" s="29">
        <v>1572126.16</v>
      </c>
      <c r="F112" s="29">
        <v>1762237.35</v>
      </c>
      <c r="G112" s="29">
        <v>1952992.4100000001</v>
      </c>
      <c r="H112" s="29">
        <v>2202424.3199999998</v>
      </c>
      <c r="I112" s="29">
        <v>0</v>
      </c>
      <c r="J112" s="29">
        <f t="shared" si="11"/>
        <v>2202424.3199999998</v>
      </c>
      <c r="K112" s="29">
        <v>2620592</v>
      </c>
      <c r="L112" s="29">
        <v>-10980.685328707406</v>
      </c>
      <c r="M112" s="29">
        <f t="shared" si="12"/>
        <v>2609611.3146712924</v>
      </c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</row>
    <row r="113" spans="1:153" ht="18.95" customHeight="1">
      <c r="A113" s="26">
        <f t="shared" si="9"/>
        <v>31</v>
      </c>
      <c r="B113" s="41">
        <v>384</v>
      </c>
      <c r="C113" s="28" t="s">
        <v>59</v>
      </c>
      <c r="D113" s="29">
        <v>798139.78</v>
      </c>
      <c r="E113" s="29">
        <v>857263.04</v>
      </c>
      <c r="F113" s="29">
        <v>912074</v>
      </c>
      <c r="G113" s="29">
        <v>972780.42</v>
      </c>
      <c r="H113" s="29">
        <v>1039084.34</v>
      </c>
      <c r="I113" s="29">
        <v>0</v>
      </c>
      <c r="J113" s="29">
        <f t="shared" si="11"/>
        <v>1039084.34</v>
      </c>
      <c r="K113" s="29">
        <v>1145181</v>
      </c>
      <c r="L113" s="29">
        <v>226.87146118288965</v>
      </c>
      <c r="M113" s="29">
        <f t="shared" si="12"/>
        <v>1145407.8714611828</v>
      </c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</row>
    <row r="114" spans="1:153" ht="18.95" customHeight="1">
      <c r="A114" s="26">
        <f t="shared" si="9"/>
        <v>32</v>
      </c>
      <c r="B114" s="41">
        <v>385</v>
      </c>
      <c r="C114" s="28" t="s">
        <v>60</v>
      </c>
      <c r="D114" s="29">
        <v>1804849.85</v>
      </c>
      <c r="E114" s="29">
        <v>1831827.3</v>
      </c>
      <c r="F114" s="29">
        <v>1791567.66</v>
      </c>
      <c r="G114" s="29">
        <v>1892149.02</v>
      </c>
      <c r="H114" s="29">
        <v>1992730.38</v>
      </c>
      <c r="I114" s="29">
        <v>0</v>
      </c>
      <c r="J114" s="29">
        <f t="shared" si="11"/>
        <v>1992730.38</v>
      </c>
      <c r="K114" s="29">
        <v>2141081</v>
      </c>
      <c r="L114" s="29">
        <v>-1496.1858442509927</v>
      </c>
      <c r="M114" s="29">
        <f t="shared" si="12"/>
        <v>2139584.814155749</v>
      </c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</row>
    <row r="115" spans="1:153" ht="18.95" customHeight="1">
      <c r="A115" s="26">
        <f t="shared" si="9"/>
        <v>33</v>
      </c>
      <c r="B115" s="41">
        <v>387</v>
      </c>
      <c r="C115" s="28" t="s">
        <v>61</v>
      </c>
      <c r="D115" s="31">
        <v>268140.59000000003</v>
      </c>
      <c r="E115" s="31">
        <v>299815.49</v>
      </c>
      <c r="F115" s="31">
        <v>316275.03999999998</v>
      </c>
      <c r="G115" s="31">
        <v>341294.54</v>
      </c>
      <c r="H115" s="31">
        <v>366740.87</v>
      </c>
      <c r="I115" s="31">
        <v>0</v>
      </c>
      <c r="J115" s="31">
        <f t="shared" si="11"/>
        <v>366740.87</v>
      </c>
      <c r="K115" s="31">
        <v>330334</v>
      </c>
      <c r="L115" s="31">
        <v>-246.70069852559914</v>
      </c>
      <c r="M115" s="31">
        <f t="shared" si="12"/>
        <v>330087.29930147441</v>
      </c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</row>
    <row r="116" spans="1:153" ht="18.95" customHeight="1">
      <c r="A116" s="26">
        <f t="shared" si="9"/>
        <v>34</v>
      </c>
      <c r="B116" s="44"/>
      <c r="C116" s="28" t="s">
        <v>62</v>
      </c>
      <c r="D116" s="31">
        <f t="shared" ref="D116:M116" si="13">SUM(D87:D115)</f>
        <v>131605428.40000001</v>
      </c>
      <c r="E116" s="31">
        <f t="shared" si="13"/>
        <v>140546087.98000002</v>
      </c>
      <c r="F116" s="31">
        <f t="shared" si="13"/>
        <v>147714269.69</v>
      </c>
      <c r="G116" s="31">
        <f t="shared" si="13"/>
        <v>149917168.29999998</v>
      </c>
      <c r="H116" s="31">
        <f t="shared" si="13"/>
        <v>159109051.12</v>
      </c>
      <c r="I116" s="31">
        <f t="shared" si="13"/>
        <v>-1040.3910372807015</v>
      </c>
      <c r="J116" s="31">
        <f t="shared" si="13"/>
        <v>159108010.72896272</v>
      </c>
      <c r="K116" s="31">
        <f t="shared" si="13"/>
        <v>174208031</v>
      </c>
      <c r="L116" s="35">
        <f>SUM(L87:L115)</f>
        <v>-245269.22032901962</v>
      </c>
      <c r="M116" s="31">
        <f t="shared" si="13"/>
        <v>173962761.77967095</v>
      </c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</row>
    <row r="117" spans="1:153" ht="18.95" customHeight="1">
      <c r="A117" s="26">
        <f t="shared" si="9"/>
        <v>35</v>
      </c>
      <c r="B117" s="41">
        <v>389</v>
      </c>
      <c r="C117" s="28" t="s">
        <v>40</v>
      </c>
      <c r="D117" s="29">
        <v>-184</v>
      </c>
      <c r="E117" s="29">
        <v>-184</v>
      </c>
      <c r="F117" s="29">
        <v>-184</v>
      </c>
      <c r="G117" s="29">
        <v>2.85</v>
      </c>
      <c r="H117" s="29">
        <v>1.64</v>
      </c>
      <c r="I117" s="29">
        <v>0</v>
      </c>
      <c r="J117" s="29">
        <f t="shared" ref="J117:J138" si="14">+I117+H117</f>
        <v>1.64</v>
      </c>
      <c r="K117" s="29"/>
      <c r="L117" s="29">
        <v>0</v>
      </c>
      <c r="M117" s="29">
        <f t="shared" ref="M117:M138" si="15">+L117+K117</f>
        <v>0</v>
      </c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</row>
    <row r="118" spans="1:153" ht="18.95" customHeight="1">
      <c r="A118" s="26">
        <f t="shared" si="9"/>
        <v>36</v>
      </c>
      <c r="B118" s="41">
        <v>389.2</v>
      </c>
      <c r="C118" s="28"/>
      <c r="D118" s="29">
        <v>0</v>
      </c>
      <c r="E118" s="29">
        <v>0</v>
      </c>
      <c r="F118" s="29">
        <v>0</v>
      </c>
      <c r="G118" s="29">
        <v>0</v>
      </c>
      <c r="H118" s="29">
        <v>0</v>
      </c>
      <c r="I118" s="29">
        <v>0</v>
      </c>
      <c r="J118" s="29">
        <f t="shared" si="14"/>
        <v>0</v>
      </c>
      <c r="K118" s="29"/>
      <c r="L118" s="42">
        <v>0</v>
      </c>
      <c r="M118" s="29">
        <f t="shared" si="15"/>
        <v>0</v>
      </c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</row>
    <row r="119" spans="1:153" ht="18.95" customHeight="1">
      <c r="A119" s="26">
        <f t="shared" si="9"/>
        <v>37</v>
      </c>
      <c r="B119" s="41">
        <v>390</v>
      </c>
      <c r="C119" s="28" t="s">
        <v>43</v>
      </c>
      <c r="D119" s="29">
        <v>457102.08000000002</v>
      </c>
      <c r="E119" s="29">
        <v>568459.89</v>
      </c>
      <c r="F119" s="29">
        <v>726984.15</v>
      </c>
      <c r="G119" s="29">
        <v>935436.63</v>
      </c>
      <c r="H119" s="29">
        <v>705774.28</v>
      </c>
      <c r="I119" s="29">
        <v>421530.62490913266</v>
      </c>
      <c r="J119" s="29">
        <f t="shared" si="14"/>
        <v>1127304.9049091327</v>
      </c>
      <c r="K119" s="29">
        <v>559927</v>
      </c>
      <c r="L119" s="33">
        <v>4170.0489693627951</v>
      </c>
      <c r="M119" s="29">
        <f t="shared" si="15"/>
        <v>564097.04896936275</v>
      </c>
      <c r="N119" s="34" t="s">
        <v>63</v>
      </c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</row>
    <row r="120" spans="1:153" ht="18.95" customHeight="1">
      <c r="A120" s="26">
        <f t="shared" si="9"/>
        <v>38</v>
      </c>
      <c r="B120" s="41">
        <v>391</v>
      </c>
      <c r="C120" s="28" t="s">
        <v>64</v>
      </c>
      <c r="D120" s="29">
        <v>210767.88</v>
      </c>
      <c r="E120" s="29">
        <v>246110.27</v>
      </c>
      <c r="F120" s="29">
        <v>227882.92</v>
      </c>
      <c r="G120" s="29">
        <v>258635.2</v>
      </c>
      <c r="H120" s="29">
        <v>-123234.02</v>
      </c>
      <c r="I120" s="29">
        <v>51218.564964096295</v>
      </c>
      <c r="J120" s="29">
        <f t="shared" si="14"/>
        <v>-72015.455035903709</v>
      </c>
      <c r="K120" s="29">
        <v>135870</v>
      </c>
      <c r="L120" s="29">
        <v>-603.98969013702663</v>
      </c>
      <c r="M120" s="29">
        <f t="shared" si="15"/>
        <v>135266.01030986296</v>
      </c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</row>
    <row r="121" spans="1:153" ht="18.95" customHeight="1">
      <c r="A121" s="26">
        <f t="shared" si="9"/>
        <v>39</v>
      </c>
      <c r="B121" s="41">
        <v>391.1</v>
      </c>
      <c r="C121" s="28" t="s">
        <v>65</v>
      </c>
      <c r="D121" s="29">
        <v>245794.6399999999</v>
      </c>
      <c r="E121" s="29">
        <v>1332393.75</v>
      </c>
      <c r="F121" s="29">
        <v>884061.02</v>
      </c>
      <c r="G121" s="29">
        <v>1019232.74</v>
      </c>
      <c r="H121" s="29">
        <v>801778.48</v>
      </c>
      <c r="I121" s="29">
        <v>50709.281329614583</v>
      </c>
      <c r="J121" s="29">
        <f t="shared" si="14"/>
        <v>852487.76132961456</v>
      </c>
      <c r="K121" s="29">
        <v>143629</v>
      </c>
      <c r="L121" s="33">
        <v>1093.1067570113282</v>
      </c>
      <c r="M121" s="29">
        <f t="shared" si="15"/>
        <v>144722.10675701132</v>
      </c>
      <c r="N121" s="34" t="s">
        <v>63</v>
      </c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</row>
    <row r="122" spans="1:153" ht="18.95" customHeight="1">
      <c r="A122" s="26">
        <f t="shared" si="9"/>
        <v>40</v>
      </c>
      <c r="B122" s="41">
        <v>391.11</v>
      </c>
      <c r="C122" s="28" t="s">
        <v>66</v>
      </c>
      <c r="D122" s="29">
        <v>4658113.3900000006</v>
      </c>
      <c r="E122" s="29">
        <v>5660119.7000000002</v>
      </c>
      <c r="F122" s="29">
        <v>6143547.0899999999</v>
      </c>
      <c r="G122" s="29">
        <v>7092389.75</v>
      </c>
      <c r="H122" s="29">
        <v>8107757.6400000006</v>
      </c>
      <c r="I122" s="29">
        <v>226486.26060386837</v>
      </c>
      <c r="J122" s="29">
        <f t="shared" si="14"/>
        <v>8334243.900603869</v>
      </c>
      <c r="K122" s="29">
        <v>3582378</v>
      </c>
      <c r="L122" s="33">
        <v>787327.08036455011</v>
      </c>
      <c r="M122" s="29">
        <f t="shared" si="15"/>
        <v>4369705.0803645505</v>
      </c>
      <c r="N122" s="34" t="s">
        <v>63</v>
      </c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</row>
    <row r="123" spans="1:153" ht="18.95" customHeight="1">
      <c r="A123" s="26">
        <f t="shared" si="9"/>
        <v>41</v>
      </c>
      <c r="B123" s="41">
        <v>391.12</v>
      </c>
      <c r="C123" s="28" t="s">
        <v>67</v>
      </c>
      <c r="D123" s="29">
        <v>61408.06</v>
      </c>
      <c r="E123" s="29">
        <v>71794.539999999994</v>
      </c>
      <c r="F123" s="29">
        <v>25603.53</v>
      </c>
      <c r="G123" s="29">
        <v>70963.81</v>
      </c>
      <c r="H123" s="29">
        <v>126749.39</v>
      </c>
      <c r="I123" s="29">
        <v>41664.773656178113</v>
      </c>
      <c r="J123" s="29">
        <f t="shared" si="14"/>
        <v>168414.16365617811</v>
      </c>
      <c r="K123" s="29">
        <v>131517</v>
      </c>
      <c r="L123" s="33">
        <v>33903.855178257458</v>
      </c>
      <c r="M123" s="29">
        <f t="shared" si="15"/>
        <v>165420.85517825745</v>
      </c>
      <c r="N123" s="34" t="s">
        <v>63</v>
      </c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</row>
    <row r="124" spans="1:153" ht="18.95" customHeight="1">
      <c r="A124" s="26">
        <f t="shared" si="9"/>
        <v>42</v>
      </c>
      <c r="B124" s="41">
        <f>B51</f>
        <v>391.2</v>
      </c>
      <c r="C124" s="28" t="str">
        <f>C51</f>
        <v>OFE - ENTERPRISE - 10YR</v>
      </c>
      <c r="D124" s="29"/>
      <c r="E124" s="29"/>
      <c r="F124" s="29"/>
      <c r="G124" s="29"/>
      <c r="H124" s="29"/>
      <c r="I124" s="29">
        <v>422473.75551783724</v>
      </c>
      <c r="J124" s="33">
        <f t="shared" si="14"/>
        <v>422473.75551783724</v>
      </c>
      <c r="K124" s="29"/>
      <c r="L124" s="29"/>
      <c r="M124" s="29">
        <f t="shared" si="15"/>
        <v>0</v>
      </c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</row>
    <row r="125" spans="1:153" ht="18" customHeight="1">
      <c r="A125" s="26">
        <f t="shared" si="9"/>
        <v>43</v>
      </c>
      <c r="B125" s="41">
        <v>391.5</v>
      </c>
      <c r="C125" s="28" t="s">
        <v>68</v>
      </c>
      <c r="D125" s="29">
        <v>28967.08</v>
      </c>
      <c r="E125" s="29">
        <v>33757.769999999997</v>
      </c>
      <c r="F125" s="29">
        <v>91725.38</v>
      </c>
      <c r="G125" s="29">
        <v>91273.02</v>
      </c>
      <c r="H125" s="29">
        <v>75920.83</v>
      </c>
      <c r="I125" s="29">
        <v>152370.14424663427</v>
      </c>
      <c r="J125" s="29">
        <f t="shared" si="14"/>
        <v>228290.97424663429</v>
      </c>
      <c r="K125" s="29">
        <v>207913</v>
      </c>
      <c r="L125" s="33">
        <v>59222.354803389477</v>
      </c>
      <c r="M125" s="29">
        <f t="shared" si="15"/>
        <v>267135.35480338946</v>
      </c>
      <c r="N125" s="34" t="s">
        <v>63</v>
      </c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</row>
    <row r="126" spans="1:153" ht="18.95" customHeight="1">
      <c r="A126" s="26">
        <f t="shared" si="9"/>
        <v>44</v>
      </c>
      <c r="B126" s="41">
        <v>392</v>
      </c>
      <c r="C126" s="28" t="s">
        <v>69</v>
      </c>
      <c r="D126" s="29">
        <v>2500.12</v>
      </c>
      <c r="E126" s="29">
        <v>41376.03</v>
      </c>
      <c r="F126" s="29">
        <v>109719.51000000001</v>
      </c>
      <c r="G126" s="29">
        <v>127401.65</v>
      </c>
      <c r="H126" s="29">
        <v>-74072.680000000008</v>
      </c>
      <c r="I126" s="29">
        <v>9489.3503973360257</v>
      </c>
      <c r="J126" s="29">
        <f t="shared" si="14"/>
        <v>-64583.32960266398</v>
      </c>
      <c r="K126" s="29">
        <v>38038</v>
      </c>
      <c r="L126" s="29">
        <v>-4092.3876386497318</v>
      </c>
      <c r="M126" s="29">
        <f t="shared" si="15"/>
        <v>33945.612361350271</v>
      </c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</row>
    <row r="127" spans="1:153" ht="18.95" customHeight="1">
      <c r="A127" s="26">
        <f t="shared" si="9"/>
        <v>45</v>
      </c>
      <c r="B127" s="41">
        <v>392.1</v>
      </c>
      <c r="C127" s="28" t="s">
        <v>70</v>
      </c>
      <c r="D127" s="29">
        <v>-128344.37</v>
      </c>
      <c r="E127" s="29">
        <v>-204050.53</v>
      </c>
      <c r="F127" s="29">
        <v>218497.47</v>
      </c>
      <c r="G127" s="29">
        <v>251760.58000000002</v>
      </c>
      <c r="H127" s="29">
        <v>122943.90000000001</v>
      </c>
      <c r="I127" s="29">
        <v>21168.949185111349</v>
      </c>
      <c r="J127" s="29">
        <f t="shared" si="14"/>
        <v>144112.84918511135</v>
      </c>
      <c r="K127" s="29">
        <v>146087</v>
      </c>
      <c r="L127" s="29">
        <v>-349.50094599384676</v>
      </c>
      <c r="M127" s="29">
        <f t="shared" si="15"/>
        <v>145737.49905400616</v>
      </c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</row>
    <row r="128" spans="1:153" ht="18.95" customHeight="1">
      <c r="A128" s="26">
        <f t="shared" si="9"/>
        <v>46</v>
      </c>
      <c r="B128" s="41">
        <v>392.2</v>
      </c>
      <c r="C128" s="28" t="s">
        <v>71</v>
      </c>
      <c r="D128" s="29">
        <v>0</v>
      </c>
      <c r="E128" s="29">
        <v>0</v>
      </c>
      <c r="F128" s="29">
        <v>0</v>
      </c>
      <c r="G128" s="29">
        <v>0</v>
      </c>
      <c r="H128" s="29">
        <v>220722.63999999998</v>
      </c>
      <c r="I128" s="29">
        <v>22215.704537477162</v>
      </c>
      <c r="J128" s="29">
        <f t="shared" si="14"/>
        <v>242938.34453747715</v>
      </c>
      <c r="K128" s="29">
        <v>587174</v>
      </c>
      <c r="L128" s="29">
        <v>1558.3526288861738</v>
      </c>
      <c r="M128" s="29">
        <f t="shared" si="15"/>
        <v>588732.35262888612</v>
      </c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</row>
    <row r="129" spans="1:153" ht="18.95" customHeight="1">
      <c r="A129" s="26">
        <f t="shared" si="9"/>
        <v>47</v>
      </c>
      <c r="B129" s="41">
        <v>392.3</v>
      </c>
      <c r="C129" s="28" t="s">
        <v>72</v>
      </c>
      <c r="D129" s="29">
        <v>13901.62</v>
      </c>
      <c r="E129" s="29">
        <v>37172.67</v>
      </c>
      <c r="F129" s="29">
        <v>72846.41</v>
      </c>
      <c r="G129" s="29">
        <v>111409.62000000001</v>
      </c>
      <c r="H129" s="29">
        <v>148398.18</v>
      </c>
      <c r="I129" s="29">
        <v>0</v>
      </c>
      <c r="J129" s="29">
        <f t="shared" si="14"/>
        <v>148398.18</v>
      </c>
      <c r="K129" s="29">
        <v>202770</v>
      </c>
      <c r="L129" s="29">
        <v>-2277.5229021294886</v>
      </c>
      <c r="M129" s="29">
        <f t="shared" si="15"/>
        <v>200492.47709787052</v>
      </c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</row>
    <row r="130" spans="1:153" ht="18.95" customHeight="1">
      <c r="A130" s="26">
        <f t="shared" si="9"/>
        <v>48</v>
      </c>
      <c r="B130" s="41">
        <v>393</v>
      </c>
      <c r="C130" s="28" t="s">
        <v>73</v>
      </c>
      <c r="D130" s="29">
        <v>862.9</v>
      </c>
      <c r="E130" s="29">
        <v>979.78</v>
      </c>
      <c r="F130" s="29">
        <v>1160.98</v>
      </c>
      <c r="G130" s="29">
        <v>1342.18</v>
      </c>
      <c r="H130" s="29">
        <v>1523.38</v>
      </c>
      <c r="I130" s="29">
        <v>53.604809130549043</v>
      </c>
      <c r="J130" s="29">
        <f t="shared" si="14"/>
        <v>1576.9848091305491</v>
      </c>
      <c r="K130" s="29">
        <v>-1301</v>
      </c>
      <c r="L130" s="42">
        <v>0</v>
      </c>
      <c r="M130" s="29">
        <f t="shared" si="15"/>
        <v>-1301</v>
      </c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</row>
    <row r="131" spans="1:153" ht="18.95" customHeight="1">
      <c r="A131" s="26">
        <f t="shared" si="9"/>
        <v>49</v>
      </c>
      <c r="B131" s="41">
        <v>394</v>
      </c>
      <c r="C131" s="28" t="s">
        <v>74</v>
      </c>
      <c r="D131" s="29">
        <v>926440.52</v>
      </c>
      <c r="E131" s="29">
        <v>1033323.31</v>
      </c>
      <c r="F131" s="29">
        <v>1131719</v>
      </c>
      <c r="G131" s="29">
        <v>1244744.1099999999</v>
      </c>
      <c r="H131" s="29">
        <v>980422.67</v>
      </c>
      <c r="I131" s="29">
        <v>9094.2272382140072</v>
      </c>
      <c r="J131" s="29">
        <f t="shared" si="14"/>
        <v>989516.89723821403</v>
      </c>
      <c r="K131" s="29">
        <v>-45803</v>
      </c>
      <c r="L131" s="29">
        <v>-326.74371906109229</v>
      </c>
      <c r="M131" s="29">
        <f t="shared" si="15"/>
        <v>-46129.743719061094</v>
      </c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</row>
    <row r="132" spans="1:153" ht="18.95" customHeight="1">
      <c r="A132" s="26">
        <f t="shared" si="9"/>
        <v>50</v>
      </c>
      <c r="B132" s="41">
        <v>394.1</v>
      </c>
      <c r="C132" s="28" t="s">
        <v>96</v>
      </c>
      <c r="D132" s="29">
        <v>0</v>
      </c>
      <c r="E132" s="29">
        <v>0</v>
      </c>
      <c r="F132" s="29">
        <v>0</v>
      </c>
      <c r="G132" s="29">
        <v>0</v>
      </c>
      <c r="H132" s="29">
        <v>0</v>
      </c>
      <c r="I132" s="29">
        <v>0</v>
      </c>
      <c r="J132" s="29">
        <f t="shared" si="14"/>
        <v>0</v>
      </c>
      <c r="K132" s="29">
        <v>386139</v>
      </c>
      <c r="L132" s="29">
        <v>-1079.4324956378211</v>
      </c>
      <c r="M132" s="29">
        <f t="shared" si="15"/>
        <v>385059.5675043622</v>
      </c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</row>
    <row r="133" spans="1:153" ht="18.95" customHeight="1">
      <c r="A133" s="26">
        <f t="shared" si="9"/>
        <v>51</v>
      </c>
      <c r="B133" s="41">
        <v>395</v>
      </c>
      <c r="C133" s="28" t="s">
        <v>76</v>
      </c>
      <c r="D133" s="29">
        <v>3915.38</v>
      </c>
      <c r="E133" s="29">
        <v>4034.41</v>
      </c>
      <c r="F133" s="29">
        <v>4034.41</v>
      </c>
      <c r="G133" s="29">
        <v>4034.41</v>
      </c>
      <c r="H133" s="29">
        <v>4034.41</v>
      </c>
      <c r="I133" s="29">
        <v>0</v>
      </c>
      <c r="J133" s="29">
        <f t="shared" si="14"/>
        <v>4034.41</v>
      </c>
      <c r="K133" s="29">
        <v>0</v>
      </c>
      <c r="L133" s="42">
        <v>0</v>
      </c>
      <c r="M133" s="29">
        <f t="shared" si="15"/>
        <v>0</v>
      </c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</row>
    <row r="134" spans="1:153" ht="18.75" customHeight="1">
      <c r="A134" s="26">
        <f t="shared" si="9"/>
        <v>52</v>
      </c>
      <c r="B134" s="41">
        <v>396</v>
      </c>
      <c r="C134" s="28" t="s">
        <v>77</v>
      </c>
      <c r="D134" s="29">
        <v>0.36000000000001364</v>
      </c>
      <c r="E134" s="29">
        <v>3728.08</v>
      </c>
      <c r="F134" s="29">
        <v>8638.66</v>
      </c>
      <c r="G134" s="29">
        <v>19538.98</v>
      </c>
      <c r="H134" s="29">
        <v>26150.53</v>
      </c>
      <c r="I134" s="29">
        <v>4973.0418803930579</v>
      </c>
      <c r="J134" s="29">
        <f t="shared" si="14"/>
        <v>31123.571880393058</v>
      </c>
      <c r="K134" s="29">
        <v>46908</v>
      </c>
      <c r="L134" s="29">
        <v>-371.55749488964727</v>
      </c>
      <c r="M134" s="29">
        <f t="shared" si="15"/>
        <v>46536.442505110354</v>
      </c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</row>
    <row r="135" spans="1:153" ht="18.75" customHeight="1">
      <c r="A135" s="26">
        <f t="shared" si="9"/>
        <v>53</v>
      </c>
      <c r="B135" s="32">
        <v>396.1</v>
      </c>
      <c r="C135" s="28" t="s">
        <v>78</v>
      </c>
      <c r="D135" s="29">
        <v>0</v>
      </c>
      <c r="E135" s="29">
        <v>0</v>
      </c>
      <c r="F135" s="29">
        <v>0</v>
      </c>
      <c r="G135" s="29">
        <v>0</v>
      </c>
      <c r="H135" s="29">
        <v>0</v>
      </c>
      <c r="I135" s="29"/>
      <c r="J135" s="29">
        <f t="shared" si="14"/>
        <v>0</v>
      </c>
      <c r="K135" s="29"/>
      <c r="L135" s="29"/>
      <c r="M135" s="29">
        <f t="shared" si="15"/>
        <v>0</v>
      </c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</row>
    <row r="136" spans="1:153" ht="18.95" customHeight="1">
      <c r="A136" s="26">
        <f t="shared" si="9"/>
        <v>54</v>
      </c>
      <c r="B136" s="41">
        <v>397</v>
      </c>
      <c r="C136" s="28" t="s">
        <v>79</v>
      </c>
      <c r="D136" s="29">
        <v>1212426.05</v>
      </c>
      <c r="E136" s="29">
        <v>1261270.1599999999</v>
      </c>
      <c r="F136" s="29">
        <v>1009297.17</v>
      </c>
      <c r="G136" s="29">
        <v>159763.4</v>
      </c>
      <c r="H136" s="29">
        <v>91993.840000000011</v>
      </c>
      <c r="I136" s="29">
        <v>61284.934095910015</v>
      </c>
      <c r="J136" s="29">
        <f t="shared" si="14"/>
        <v>153278.77409591002</v>
      </c>
      <c r="K136" s="29">
        <v>124978</v>
      </c>
      <c r="L136" s="33">
        <v>1270.6917530082171</v>
      </c>
      <c r="M136" s="29">
        <f t="shared" si="15"/>
        <v>126248.69175300821</v>
      </c>
      <c r="N136" s="34" t="s">
        <v>63</v>
      </c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</row>
    <row r="137" spans="1:153" ht="18.95" customHeight="1">
      <c r="A137" s="26">
        <f t="shared" si="9"/>
        <v>55</v>
      </c>
      <c r="B137" s="41">
        <v>398</v>
      </c>
      <c r="C137" s="28" t="s">
        <v>80</v>
      </c>
      <c r="D137" s="29">
        <v>313978.93</v>
      </c>
      <c r="E137" s="29">
        <v>370853.47</v>
      </c>
      <c r="F137" s="29">
        <v>435424.33</v>
      </c>
      <c r="G137" s="29">
        <v>499535.15</v>
      </c>
      <c r="H137" s="29">
        <v>-186176.22</v>
      </c>
      <c r="I137" s="29">
        <v>638789.70376453875</v>
      </c>
      <c r="J137" s="29">
        <f t="shared" si="14"/>
        <v>452613.48376453877</v>
      </c>
      <c r="K137" s="29">
        <v>-224302</v>
      </c>
      <c r="L137" s="29">
        <v>-750.66903474064566</v>
      </c>
      <c r="M137" s="29">
        <f t="shared" si="15"/>
        <v>-225052.66903474065</v>
      </c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</row>
    <row r="138" spans="1:153" ht="18.95" customHeight="1">
      <c r="A138" s="26">
        <f t="shared" si="9"/>
        <v>56</v>
      </c>
      <c r="B138" s="41">
        <v>399</v>
      </c>
      <c r="C138" s="28" t="s">
        <v>81</v>
      </c>
      <c r="D138" s="31">
        <v>27431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  <c r="J138" s="31">
        <f t="shared" si="14"/>
        <v>0</v>
      </c>
      <c r="K138" s="31">
        <v>0</v>
      </c>
      <c r="L138" s="43">
        <v>0</v>
      </c>
      <c r="M138" s="31">
        <f t="shared" si="15"/>
        <v>0</v>
      </c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</row>
    <row r="139" spans="1:153" ht="18.95" customHeight="1">
      <c r="A139" s="26">
        <f t="shared" si="9"/>
        <v>57</v>
      </c>
      <c r="B139" s="44"/>
      <c r="C139" s="28" t="s">
        <v>82</v>
      </c>
      <c r="D139" s="31">
        <f t="shared" ref="D139:M139" si="16">SUM(D117:D138)</f>
        <v>8035081.6399999997</v>
      </c>
      <c r="E139" s="31">
        <f t="shared" si="16"/>
        <v>10461139.300000001</v>
      </c>
      <c r="F139" s="31">
        <f t="shared" si="16"/>
        <v>11090958.030000001</v>
      </c>
      <c r="G139" s="31">
        <f t="shared" si="16"/>
        <v>11887464.08</v>
      </c>
      <c r="H139" s="31">
        <f t="shared" si="16"/>
        <v>11030688.890000001</v>
      </c>
      <c r="I139" s="31">
        <f t="shared" si="16"/>
        <v>2133522.9211354726</v>
      </c>
      <c r="J139" s="31">
        <f t="shared" si="16"/>
        <v>13164211.811135471</v>
      </c>
      <c r="K139" s="31">
        <f t="shared" si="16"/>
        <v>6021922</v>
      </c>
      <c r="L139" s="33">
        <f t="shared" si="16"/>
        <v>878693.68653322628</v>
      </c>
      <c r="M139" s="31">
        <f t="shared" si="16"/>
        <v>6900615.6865332266</v>
      </c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</row>
    <row r="140" spans="1:153" ht="18.95" customHeight="1">
      <c r="A140" s="26">
        <f t="shared" si="9"/>
        <v>58</v>
      </c>
      <c r="B140" s="44"/>
      <c r="C140" s="28" t="s">
        <v>97</v>
      </c>
      <c r="D140" s="29">
        <v>5895472.2399999294</v>
      </c>
      <c r="E140" s="29">
        <v>6617366.7999999393</v>
      </c>
      <c r="F140" s="29">
        <v>7339261.3599999491</v>
      </c>
      <c r="G140" s="29">
        <v>8061156</v>
      </c>
      <c r="H140" s="29">
        <v>8783051</v>
      </c>
      <c r="I140" s="29">
        <v>0</v>
      </c>
      <c r="J140" s="29">
        <f>+I140+H140</f>
        <v>8783051</v>
      </c>
      <c r="K140" s="29">
        <v>9865892</v>
      </c>
      <c r="L140" s="42">
        <v>0</v>
      </c>
      <c r="M140" s="29">
        <f>+L140+K140</f>
        <v>9865892</v>
      </c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</row>
    <row r="141" spans="1:153" ht="18.95" customHeight="1">
      <c r="A141" s="26">
        <f t="shared" si="9"/>
        <v>59</v>
      </c>
      <c r="B141" s="44" t="s">
        <v>98</v>
      </c>
      <c r="C141" s="28" t="s">
        <v>99</v>
      </c>
      <c r="D141" s="29">
        <v>-4009154.0830000001</v>
      </c>
      <c r="E141" s="29">
        <v>-5160772.1629999997</v>
      </c>
      <c r="F141" s="29">
        <v>-1679721.8929999999</v>
      </c>
      <c r="G141" s="29">
        <v>-162698.05000000002</v>
      </c>
      <c r="H141" s="29">
        <v>-1529717.75</v>
      </c>
      <c r="I141" s="29">
        <v>0</v>
      </c>
      <c r="J141" s="29">
        <f>+I141+H141</f>
        <v>-1529717.75</v>
      </c>
      <c r="K141" s="29">
        <v>-2233352</v>
      </c>
      <c r="L141" s="42">
        <v>0</v>
      </c>
      <c r="M141" s="29">
        <f>+L141+K141</f>
        <v>-2233352</v>
      </c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</row>
    <row r="142" spans="1:153" ht="18.95" customHeight="1">
      <c r="A142" s="26">
        <f t="shared" si="9"/>
        <v>60</v>
      </c>
      <c r="B142" s="44"/>
      <c r="C142" s="28" t="s">
        <v>100</v>
      </c>
      <c r="D142" s="31">
        <v>0</v>
      </c>
      <c r="E142" s="31">
        <v>0</v>
      </c>
      <c r="F142" s="31">
        <v>0</v>
      </c>
      <c r="G142" s="31">
        <v>0</v>
      </c>
      <c r="H142" s="31">
        <v>0</v>
      </c>
      <c r="I142" s="31">
        <v>0</v>
      </c>
      <c r="J142" s="31">
        <f>+I142+H142</f>
        <v>0</v>
      </c>
      <c r="K142" s="43">
        <v>0</v>
      </c>
      <c r="L142" s="43">
        <v>0</v>
      </c>
      <c r="M142" s="31">
        <f>+L142+K142</f>
        <v>0</v>
      </c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</row>
    <row r="143" spans="1:153" ht="18.95" customHeight="1">
      <c r="A143" s="26">
        <f t="shared" si="9"/>
        <v>61</v>
      </c>
      <c r="B143" s="44"/>
      <c r="C143" s="28" t="s">
        <v>101</v>
      </c>
      <c r="D143" s="37">
        <f t="shared" ref="D143:M143" si="17">SUM(D140:D142)+D139+D116+D86</f>
        <v>141725104.98699993</v>
      </c>
      <c r="E143" s="37">
        <f t="shared" si="17"/>
        <v>152667740.98699996</v>
      </c>
      <c r="F143" s="37">
        <f t="shared" si="17"/>
        <v>164668686.25699994</v>
      </c>
      <c r="G143" s="37">
        <f t="shared" si="17"/>
        <v>169907009.39999998</v>
      </c>
      <c r="H143" s="37">
        <f t="shared" si="17"/>
        <v>177571717.32999998</v>
      </c>
      <c r="I143" s="37">
        <f t="shared" si="17"/>
        <v>2132482.5300981919</v>
      </c>
      <c r="J143" s="37">
        <f t="shared" si="17"/>
        <v>179704199.86009818</v>
      </c>
      <c r="K143" s="37">
        <f t="shared" si="17"/>
        <v>188036094</v>
      </c>
      <c r="L143" s="38">
        <f t="shared" si="17"/>
        <v>633424.46620420669</v>
      </c>
      <c r="M143" s="37">
        <f t="shared" si="17"/>
        <v>188669518.46620417</v>
      </c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</row>
    <row r="144" spans="1:153" ht="18.95" customHeight="1">
      <c r="A144" s="26">
        <f t="shared" si="9"/>
        <v>62</v>
      </c>
      <c r="B144" s="44"/>
      <c r="C144" s="28" t="s">
        <v>102</v>
      </c>
      <c r="D144" s="29">
        <f t="shared" ref="D144:M144" si="18">D72-D143</f>
        <v>174847147.54500008</v>
      </c>
      <c r="E144" s="29">
        <f t="shared" si="18"/>
        <v>183126119.07500002</v>
      </c>
      <c r="F144" s="29">
        <f t="shared" si="18"/>
        <v>191520031.94500002</v>
      </c>
      <c r="G144" s="29">
        <f t="shared" si="18"/>
        <v>207069111.35000002</v>
      </c>
      <c r="H144" s="29">
        <f t="shared" si="18"/>
        <v>225547974.77999997</v>
      </c>
      <c r="I144" s="29">
        <f t="shared" si="18"/>
        <v>3567035.9257454914</v>
      </c>
      <c r="J144" s="29">
        <f>J72-J143</f>
        <v>229115010.70574546</v>
      </c>
      <c r="K144" s="29">
        <f>K72-K143</f>
        <v>294029881.35000002</v>
      </c>
      <c r="L144" s="33">
        <f t="shared" si="18"/>
        <v>4138195.4050345719</v>
      </c>
      <c r="M144" s="29">
        <f t="shared" si="18"/>
        <v>298168076.75503463</v>
      </c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</row>
    <row r="145" spans="1:153" ht="18.95" customHeight="1">
      <c r="A145" s="26">
        <f t="shared" si="9"/>
        <v>63</v>
      </c>
      <c r="B145" s="44"/>
      <c r="C145" s="28" t="s">
        <v>103</v>
      </c>
      <c r="D145" s="31">
        <v>-43537992</v>
      </c>
      <c r="E145" s="31">
        <v>-45170247.387923151</v>
      </c>
      <c r="F145" s="31">
        <v>-53473259.89530775</v>
      </c>
      <c r="G145" s="31">
        <v>-48403423.252846152</v>
      </c>
      <c r="H145" s="31">
        <v>-47135551.730000004</v>
      </c>
      <c r="I145" s="31">
        <v>42277544.729999997</v>
      </c>
      <c r="J145" s="31">
        <f>+I145+H145</f>
        <v>-4858007.0000000075</v>
      </c>
      <c r="K145" s="35">
        <v>-83092157</v>
      </c>
      <c r="L145" s="35">
        <v>88141030.001888007</v>
      </c>
      <c r="M145" s="31">
        <f>+L145+K145</f>
        <v>5048873.0018880069</v>
      </c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</row>
    <row r="146" spans="1:153" ht="18.95" customHeight="1">
      <c r="A146" s="26">
        <f t="shared" si="9"/>
        <v>64</v>
      </c>
      <c r="B146" s="44"/>
      <c r="C146" s="28" t="s">
        <v>104</v>
      </c>
      <c r="D146" s="37">
        <f t="shared" ref="D146:L146" si="19">+D145+D144</f>
        <v>131309155.54500008</v>
      </c>
      <c r="E146" s="37">
        <f t="shared" si="19"/>
        <v>137955871.68707687</v>
      </c>
      <c r="F146" s="37">
        <f t="shared" si="19"/>
        <v>138046772.04969227</v>
      </c>
      <c r="G146" s="37">
        <f t="shared" si="19"/>
        <v>158665688.09715387</v>
      </c>
      <c r="H146" s="37">
        <f t="shared" si="19"/>
        <v>178412423.04999995</v>
      </c>
      <c r="I146" s="37">
        <f t="shared" si="19"/>
        <v>45844580.655745491</v>
      </c>
      <c r="J146" s="37">
        <f t="shared" si="19"/>
        <v>224257003.70574546</v>
      </c>
      <c r="K146" s="37">
        <f t="shared" si="19"/>
        <v>210937724.35000002</v>
      </c>
      <c r="L146" s="37">
        <f t="shared" si="19"/>
        <v>92279225.406922579</v>
      </c>
      <c r="M146" s="37">
        <f>+M145+M144</f>
        <v>303216949.7569226</v>
      </c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</row>
    <row r="147" spans="1:153" ht="15" customHeight="1">
      <c r="A147" s="45"/>
      <c r="B147" s="2"/>
      <c r="C147" s="46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</row>
    <row r="148" spans="1:153" ht="15.95" customHeight="1">
      <c r="A148" s="48" t="s">
        <v>105</v>
      </c>
      <c r="C148" s="28"/>
      <c r="D148" s="37"/>
      <c r="E148" s="37"/>
      <c r="F148" s="37"/>
      <c r="G148" s="37"/>
      <c r="H148" s="37"/>
      <c r="I148" s="37"/>
      <c r="J148" s="37"/>
      <c r="K148" s="37"/>
      <c r="L148" s="9" t="s">
        <v>91</v>
      </c>
      <c r="M148" s="3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</row>
    <row r="150" spans="1:153">
      <c r="A150" s="186" t="s">
        <v>89</v>
      </c>
      <c r="B150" s="186"/>
      <c r="C150" s="186"/>
      <c r="D150" s="186"/>
      <c r="E150" s="186"/>
      <c r="F150" s="186"/>
      <c r="G150" s="186"/>
      <c r="H150" s="186"/>
      <c r="I150" s="186"/>
      <c r="J150" s="186"/>
      <c r="K150" s="186"/>
      <c r="L150" s="186"/>
      <c r="M150" s="186"/>
      <c r="N150" s="186"/>
    </row>
    <row r="152" spans="1:153" ht="15.95" customHeight="1">
      <c r="A152" s="8"/>
      <c r="C152" s="28"/>
      <c r="D152" s="37"/>
      <c r="E152" s="37"/>
      <c r="F152" s="37"/>
      <c r="G152" s="37"/>
      <c r="H152" s="37"/>
      <c r="I152" s="37"/>
      <c r="J152" s="37"/>
      <c r="K152" s="37"/>
      <c r="L152" s="9"/>
      <c r="M152" s="3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</row>
    <row r="153" spans="1:153" ht="15.95" customHeight="1">
      <c r="A153" s="8"/>
      <c r="C153" s="28"/>
      <c r="D153" s="37"/>
      <c r="E153" s="37"/>
      <c r="F153" s="37"/>
      <c r="G153" s="37"/>
      <c r="H153" s="37"/>
      <c r="I153" s="37"/>
      <c r="J153" s="37"/>
      <c r="K153" s="37"/>
      <c r="L153" s="9"/>
      <c r="M153" s="3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</row>
    <row r="154" spans="1:153" ht="15.95" customHeight="1">
      <c r="A154" s="8"/>
      <c r="C154" s="28"/>
      <c r="D154" s="37"/>
      <c r="E154" s="37"/>
      <c r="F154" s="37"/>
      <c r="G154" s="37"/>
      <c r="H154" s="37"/>
      <c r="I154" s="37"/>
      <c r="J154" s="37"/>
      <c r="K154" s="37"/>
      <c r="L154" s="9"/>
      <c r="M154" s="3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</row>
    <row r="155" spans="1:153" ht="15.95" customHeight="1">
      <c r="A155" s="48"/>
      <c r="C155" s="28"/>
      <c r="D155" s="37"/>
      <c r="E155" s="37"/>
      <c r="F155" s="37"/>
      <c r="G155" s="5" t="s">
        <v>106</v>
      </c>
      <c r="H155" s="37"/>
      <c r="I155" s="37"/>
      <c r="J155" s="37"/>
      <c r="K155" s="37"/>
      <c r="L155" s="9"/>
      <c r="M155" s="3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</row>
    <row r="156" spans="1:153">
      <c r="A156" s="49" t="s">
        <v>0</v>
      </c>
      <c r="B156" s="50"/>
      <c r="C156" s="50"/>
      <c r="D156" s="51"/>
      <c r="E156" s="51"/>
      <c r="F156" s="51"/>
      <c r="G156" s="51" t="s">
        <v>107</v>
      </c>
      <c r="H156" s="51"/>
      <c r="I156" s="51"/>
      <c r="J156" s="51"/>
      <c r="K156" s="51"/>
      <c r="L156" s="52" t="s">
        <v>108</v>
      </c>
      <c r="M156" s="51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</row>
    <row r="157" spans="1:153">
      <c r="A157" s="8" t="s">
        <v>3</v>
      </c>
      <c r="E157" s="7"/>
      <c r="F157" s="29"/>
      <c r="G157" s="5" t="s">
        <v>109</v>
      </c>
      <c r="H157" s="29"/>
      <c r="L157" s="9" t="s">
        <v>5</v>
      </c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</row>
    <row r="158" spans="1:153">
      <c r="E158" s="7"/>
      <c r="F158" s="29"/>
      <c r="G158" s="29"/>
      <c r="H158" s="29"/>
      <c r="L158" s="9" t="str">
        <f>L3</f>
        <v>HISTORIC BASE YEAR DATA:  12/31/2016</v>
      </c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</row>
    <row r="159" spans="1:153">
      <c r="A159" s="12" t="s">
        <v>8</v>
      </c>
      <c r="C159" s="8" t="str">
        <f>C4</f>
        <v>PIVOTAL UTILITY HOLDINGS, INC.</v>
      </c>
      <c r="E159" s="29"/>
      <c r="F159" s="29"/>
      <c r="G159" s="29"/>
      <c r="H159" s="29"/>
      <c r="L159" s="9" t="str">
        <f>L4</f>
        <v>PROJECTED TEST YEAR:      12/31/2018</v>
      </c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</row>
    <row r="160" spans="1:153">
      <c r="C160" s="8" t="str">
        <f>C5</f>
        <v>D/B/A FLORIDA CITY GAS</v>
      </c>
      <c r="E160" s="29"/>
      <c r="F160" s="29"/>
      <c r="G160" s="29"/>
      <c r="H160" s="29"/>
      <c r="L160" s="9" t="str">
        <f>L5</f>
        <v>PRIOR YEARS:   12/31/12 -12/31/2015</v>
      </c>
    </row>
    <row r="161" spans="1:153">
      <c r="A161" s="1" t="s">
        <v>13</v>
      </c>
      <c r="B161" s="2"/>
      <c r="C161" s="53" t="str">
        <f>C6</f>
        <v>20170179-GU</v>
      </c>
      <c r="D161" s="54" t="str">
        <f>D6</f>
        <v>OPC ROG 8-175</v>
      </c>
      <c r="E161" s="3"/>
      <c r="F161" s="3"/>
      <c r="G161" s="3"/>
      <c r="H161" s="3"/>
      <c r="I161" s="3"/>
      <c r="J161" s="3"/>
      <c r="K161" s="3"/>
      <c r="L161" s="16" t="str">
        <f>L6</f>
        <v>WITNESS:    M. J. MORLEY</v>
      </c>
      <c r="M161" s="3"/>
    </row>
    <row r="162" spans="1:153" ht="24" customHeight="1">
      <c r="A162" s="8"/>
      <c r="C162" s="12"/>
      <c r="H162" s="17" t="str">
        <f>H7</f>
        <v>12/31/2016</v>
      </c>
      <c r="I162" s="18"/>
      <c r="J162" s="17"/>
      <c r="K162" s="17" t="str">
        <f>K7</f>
        <v>12/31/2018</v>
      </c>
      <c r="L162" s="17"/>
      <c r="M162" s="17"/>
    </row>
    <row r="163" spans="1:153" s="19" customFormat="1" ht="34.5">
      <c r="A163" s="19" t="s">
        <v>19</v>
      </c>
      <c r="B163" s="19" t="s">
        <v>20</v>
      </c>
      <c r="C163" s="20" t="s">
        <v>110</v>
      </c>
      <c r="D163" s="21" t="str">
        <f>D8</f>
        <v>12/31/2012</v>
      </c>
      <c r="E163" s="21" t="str">
        <f>E8</f>
        <v>12/31/2013</v>
      </c>
      <c r="F163" s="21" t="str">
        <f>F8</f>
        <v>12/31/2014</v>
      </c>
      <c r="G163" s="21" t="str">
        <f>G8</f>
        <v>12/31/2015</v>
      </c>
      <c r="H163" s="21" t="str">
        <f>H8</f>
        <v>PER BOOKS</v>
      </c>
      <c r="I163" s="22" t="s">
        <v>27</v>
      </c>
      <c r="J163" s="22" t="s">
        <v>28</v>
      </c>
      <c r="K163" s="22" t="s">
        <v>26</v>
      </c>
      <c r="L163" s="22" t="s">
        <v>27</v>
      </c>
      <c r="M163" s="22" t="s">
        <v>28</v>
      </c>
      <c r="N163" s="5"/>
      <c r="O163" s="5"/>
      <c r="P163" s="6"/>
      <c r="Q163" s="5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2"/>
      <c r="CR163" s="22"/>
      <c r="CS163" s="22"/>
      <c r="CT163" s="22"/>
      <c r="CU163" s="22"/>
      <c r="CV163" s="22"/>
      <c r="CW163" s="22"/>
      <c r="CX163" s="22"/>
      <c r="CY163" s="22"/>
      <c r="CZ163" s="22"/>
      <c r="DA163" s="22"/>
      <c r="DB163" s="22"/>
      <c r="DC163" s="22"/>
      <c r="DD163" s="22"/>
      <c r="DE163" s="22"/>
      <c r="DF163" s="22"/>
      <c r="DG163" s="22"/>
      <c r="DH163" s="22"/>
      <c r="DI163" s="22"/>
      <c r="DJ163" s="22"/>
      <c r="DK163" s="22"/>
      <c r="DL163" s="22"/>
      <c r="DM163" s="22"/>
      <c r="DN163" s="22"/>
      <c r="DO163" s="22"/>
      <c r="DP163" s="22"/>
      <c r="DQ163" s="22"/>
      <c r="DR163" s="22"/>
      <c r="DS163" s="22"/>
      <c r="DT163" s="22"/>
      <c r="DU163" s="22"/>
      <c r="DV163" s="22"/>
      <c r="DW163" s="22"/>
      <c r="DX163" s="22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</row>
    <row r="164" spans="1:153" s="19" customFormat="1" ht="17.25">
      <c r="C164" s="20"/>
      <c r="D164" s="21"/>
      <c r="E164" s="21"/>
      <c r="F164" s="21"/>
      <c r="G164" s="21"/>
      <c r="H164" s="21"/>
      <c r="I164" s="22"/>
      <c r="J164" s="22"/>
      <c r="K164" s="22"/>
      <c r="L164" s="22"/>
      <c r="M164" s="22"/>
      <c r="N164" s="5"/>
      <c r="O164" s="5"/>
      <c r="P164" s="6"/>
      <c r="Q164" s="5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  <c r="CS164" s="22"/>
      <c r="CT164" s="22"/>
      <c r="CU164" s="22"/>
      <c r="CV164" s="22"/>
      <c r="CW164" s="22"/>
      <c r="CX164" s="22"/>
      <c r="CY164" s="22"/>
      <c r="CZ164" s="22"/>
      <c r="DA164" s="22"/>
      <c r="DB164" s="22"/>
      <c r="DC164" s="22"/>
      <c r="DD164" s="22"/>
      <c r="DE164" s="22"/>
      <c r="DF164" s="22"/>
      <c r="DG164" s="22"/>
      <c r="DH164" s="22"/>
      <c r="DI164" s="22"/>
      <c r="DJ164" s="22"/>
      <c r="DK164" s="22"/>
      <c r="DL164" s="22"/>
      <c r="DM164" s="22"/>
      <c r="DN164" s="22"/>
      <c r="DO164" s="22"/>
      <c r="DP164" s="22"/>
      <c r="DQ164" s="22"/>
      <c r="DR164" s="22"/>
      <c r="DS164" s="22"/>
      <c r="DT164" s="22"/>
      <c r="DU164" s="22"/>
      <c r="DV164" s="22"/>
      <c r="DW164" s="22"/>
      <c r="DX164" s="22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</row>
    <row r="165" spans="1:153" s="19" customFormat="1" ht="17.25">
      <c r="C165" s="20"/>
      <c r="D165" s="21"/>
      <c r="E165" s="21"/>
      <c r="F165" s="21"/>
      <c r="G165" s="21"/>
      <c r="H165" s="21"/>
      <c r="I165" s="22"/>
      <c r="J165" s="22"/>
      <c r="K165" s="22"/>
      <c r="L165" s="22"/>
      <c r="M165" s="22"/>
      <c r="N165" s="5"/>
      <c r="O165" s="5"/>
      <c r="P165" s="6"/>
      <c r="Q165" s="5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  <c r="CY165" s="22"/>
      <c r="CZ165" s="22"/>
      <c r="DA165" s="22"/>
      <c r="DB165" s="22"/>
      <c r="DC165" s="22"/>
      <c r="DD165" s="22"/>
      <c r="DE165" s="22"/>
      <c r="DF165" s="22"/>
      <c r="DG165" s="22"/>
      <c r="DH165" s="22"/>
      <c r="DI165" s="22"/>
      <c r="DJ165" s="22"/>
      <c r="DK165" s="22"/>
      <c r="DL165" s="22"/>
      <c r="DM165" s="22"/>
      <c r="DN165" s="22"/>
      <c r="DO165" s="22"/>
      <c r="DP165" s="22"/>
      <c r="DQ165" s="22"/>
      <c r="DR165" s="22"/>
      <c r="DS165" s="22"/>
      <c r="DT165" s="22"/>
      <c r="DU165" s="22"/>
      <c r="DV165" s="22"/>
      <c r="DW165" s="22"/>
      <c r="DX165" s="22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</row>
    <row r="166" spans="1:153" s="19" customFormat="1" ht="17.25">
      <c r="A166" s="55">
        <v>1</v>
      </c>
      <c r="B166" s="32">
        <v>804</v>
      </c>
      <c r="C166" s="56" t="s">
        <v>111</v>
      </c>
      <c r="D166" s="57">
        <v>19318802.290000003</v>
      </c>
      <c r="E166" s="57">
        <v>25106240.439999998</v>
      </c>
      <c r="F166" s="57">
        <v>27878392.009999998</v>
      </c>
      <c r="G166" s="57">
        <v>21933508.300000001</v>
      </c>
      <c r="H166" s="57">
        <v>18671015.280000001</v>
      </c>
      <c r="I166" s="57">
        <f>-H166</f>
        <v>-18671015.280000001</v>
      </c>
      <c r="J166" s="29">
        <f>+I166+H166</f>
        <v>0</v>
      </c>
      <c r="K166" s="57">
        <v>20884062.440000009</v>
      </c>
      <c r="L166" s="57">
        <f>-K166</f>
        <v>-20884062.440000009</v>
      </c>
      <c r="M166" s="29">
        <f>+L166+K166</f>
        <v>0</v>
      </c>
      <c r="N166" s="5"/>
      <c r="O166" s="5"/>
      <c r="P166" s="6"/>
      <c r="Q166" s="5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  <c r="CY166" s="22"/>
      <c r="CZ166" s="22"/>
      <c r="DA166" s="22"/>
      <c r="DB166" s="22"/>
      <c r="DC166" s="22"/>
      <c r="DD166" s="22"/>
      <c r="DE166" s="22"/>
      <c r="DF166" s="22"/>
      <c r="DG166" s="22"/>
      <c r="DH166" s="22"/>
      <c r="DI166" s="22"/>
      <c r="DJ166" s="22"/>
      <c r="DK166" s="22"/>
      <c r="DL166" s="22"/>
      <c r="DM166" s="22"/>
      <c r="DN166" s="22"/>
      <c r="DO166" s="22"/>
      <c r="DP166" s="22"/>
      <c r="DQ166" s="22"/>
      <c r="DR166" s="22"/>
      <c r="DS166" s="22"/>
      <c r="DT166" s="22"/>
      <c r="DU166" s="22"/>
      <c r="DV166" s="22"/>
      <c r="DW166" s="22"/>
      <c r="DX166" s="22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</row>
    <row r="167" spans="1:153" s="19" customFormat="1" ht="17.25">
      <c r="A167" s="55">
        <f>A166+1</f>
        <v>2</v>
      </c>
      <c r="B167" s="32">
        <v>805</v>
      </c>
      <c r="C167" s="56" t="s">
        <v>112</v>
      </c>
      <c r="D167" s="57">
        <v>218560</v>
      </c>
      <c r="E167" s="57">
        <v>-370963</v>
      </c>
      <c r="F167" s="57">
        <v>407794</v>
      </c>
      <c r="G167" s="57">
        <v>-269345</v>
      </c>
      <c r="H167" s="57">
        <v>-121942</v>
      </c>
      <c r="I167" s="57">
        <f>-H167</f>
        <v>121942</v>
      </c>
      <c r="J167" s="29">
        <f>+I167+H167</f>
        <v>0</v>
      </c>
      <c r="K167" s="58">
        <v>0</v>
      </c>
      <c r="L167" s="58">
        <v>0</v>
      </c>
      <c r="M167" s="29">
        <f>+L167+K167</f>
        <v>0</v>
      </c>
      <c r="N167" s="5"/>
      <c r="O167" s="5"/>
      <c r="P167" s="6"/>
      <c r="Q167" s="5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  <c r="CY167" s="22"/>
      <c r="CZ167" s="22"/>
      <c r="DA167" s="22"/>
      <c r="DB167" s="22"/>
      <c r="DC167" s="22"/>
      <c r="DD167" s="22"/>
      <c r="DE167" s="22"/>
      <c r="DF167" s="22"/>
      <c r="DG167" s="22"/>
      <c r="DH167" s="22"/>
      <c r="DI167" s="22"/>
      <c r="DJ167" s="22"/>
      <c r="DK167" s="22"/>
      <c r="DL167" s="22"/>
      <c r="DM167" s="22"/>
      <c r="DN167" s="22"/>
      <c r="DO167" s="22"/>
      <c r="DP167" s="22"/>
      <c r="DQ167" s="22"/>
      <c r="DR167" s="22"/>
      <c r="DS167" s="22"/>
      <c r="DT167" s="22"/>
      <c r="DU167" s="22"/>
      <c r="DV167" s="22"/>
      <c r="DW167" s="22"/>
      <c r="DX167" s="22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</row>
    <row r="168" spans="1:153" s="19" customFormat="1" ht="17.25">
      <c r="A168" s="55">
        <f>A167+1</f>
        <v>3</v>
      </c>
      <c r="B168" s="32">
        <v>807</v>
      </c>
      <c r="C168" s="56" t="s">
        <v>113</v>
      </c>
      <c r="D168" s="57">
        <v>0</v>
      </c>
      <c r="E168" s="57">
        <v>4085.7000000000003</v>
      </c>
      <c r="F168" s="57">
        <v>16342.800000000001</v>
      </c>
      <c r="G168" s="57">
        <v>16342.800000000001</v>
      </c>
      <c r="H168" s="57">
        <v>26673.75</v>
      </c>
      <c r="I168" s="57">
        <f>-H168</f>
        <v>-26673.75</v>
      </c>
      <c r="J168" s="29">
        <f>+I168+H168</f>
        <v>0</v>
      </c>
      <c r="K168" s="58">
        <v>0</v>
      </c>
      <c r="L168" s="58">
        <v>0</v>
      </c>
      <c r="M168" s="29">
        <f>+L168+K168</f>
        <v>0</v>
      </c>
      <c r="N168" s="5"/>
      <c r="O168" s="5"/>
      <c r="P168" s="6"/>
      <c r="Q168" s="5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/>
      <c r="CZ168" s="22"/>
      <c r="DA168" s="22"/>
      <c r="DB168" s="22"/>
      <c r="DC168" s="22"/>
      <c r="DD168" s="22"/>
      <c r="DE168" s="22"/>
      <c r="DF168" s="22"/>
      <c r="DG168" s="22"/>
      <c r="DH168" s="22"/>
      <c r="DI168" s="22"/>
      <c r="DJ168" s="22"/>
      <c r="DK168" s="22"/>
      <c r="DL168" s="22"/>
      <c r="DM168" s="22"/>
      <c r="DN168" s="22"/>
      <c r="DO168" s="22"/>
      <c r="DP168" s="22"/>
      <c r="DQ168" s="22"/>
      <c r="DR168" s="22"/>
      <c r="DS168" s="22"/>
      <c r="DT168" s="22"/>
      <c r="DU168" s="22"/>
      <c r="DV168" s="22"/>
      <c r="DW168" s="22"/>
      <c r="DX168" s="22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</row>
    <row r="169" spans="1:153" s="19" customFormat="1" ht="17.25">
      <c r="A169" s="55">
        <f>A168+1</f>
        <v>4</v>
      </c>
      <c r="B169" s="32">
        <v>812</v>
      </c>
      <c r="C169" s="56" t="s">
        <v>114</v>
      </c>
      <c r="D169" s="59">
        <v>-3145.2400000000002</v>
      </c>
      <c r="E169" s="59">
        <v>-3736.4300000000003</v>
      </c>
      <c r="F169" s="59">
        <v>-3834.2000000000003</v>
      </c>
      <c r="G169" s="59">
        <v>-3705.12</v>
      </c>
      <c r="H169" s="59">
        <v>-11858.04</v>
      </c>
      <c r="I169" s="59">
        <f>-H169</f>
        <v>11858.04</v>
      </c>
      <c r="J169" s="59">
        <f>+I169+H169</f>
        <v>0</v>
      </c>
      <c r="K169" s="60">
        <v>0</v>
      </c>
      <c r="L169" s="60">
        <v>0</v>
      </c>
      <c r="M169" s="59">
        <f>+L169+K169</f>
        <v>0</v>
      </c>
      <c r="N169" s="5"/>
      <c r="O169" s="5"/>
      <c r="P169" s="6"/>
      <c r="Q169" s="5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2"/>
      <c r="CR169" s="22"/>
      <c r="CS169" s="22"/>
      <c r="CT169" s="22"/>
      <c r="CU169" s="22"/>
      <c r="CV169" s="22"/>
      <c r="CW169" s="22"/>
      <c r="CX169" s="22"/>
      <c r="CY169" s="22"/>
      <c r="CZ169" s="22"/>
      <c r="DA169" s="22"/>
      <c r="DB169" s="22"/>
      <c r="DC169" s="22"/>
      <c r="DD169" s="22"/>
      <c r="DE169" s="22"/>
      <c r="DF169" s="22"/>
      <c r="DG169" s="22"/>
      <c r="DH169" s="22"/>
      <c r="DI169" s="22"/>
      <c r="DJ169" s="22"/>
      <c r="DK169" s="22"/>
      <c r="DL169" s="22"/>
      <c r="DM169" s="22"/>
      <c r="DN169" s="22"/>
      <c r="DO169" s="22"/>
      <c r="DP169" s="22"/>
      <c r="DQ169" s="22"/>
      <c r="DR169" s="22"/>
      <c r="DS169" s="22"/>
      <c r="DT169" s="22"/>
      <c r="DU169" s="22"/>
      <c r="DV169" s="22"/>
      <c r="DW169" s="22"/>
      <c r="DX169" s="22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</row>
    <row r="170" spans="1:153" s="19" customFormat="1" ht="17.25">
      <c r="A170" s="55">
        <f>A169+1</f>
        <v>5</v>
      </c>
      <c r="B170" s="32"/>
      <c r="C170" s="8" t="s">
        <v>115</v>
      </c>
      <c r="D170" s="59">
        <f t="shared" ref="D170:M170" si="20">SUM(D166:D169)</f>
        <v>19534217.050000004</v>
      </c>
      <c r="E170" s="59">
        <f t="shared" si="20"/>
        <v>24735626.709999997</v>
      </c>
      <c r="F170" s="59">
        <f t="shared" si="20"/>
        <v>28298694.609999999</v>
      </c>
      <c r="G170" s="59">
        <f t="shared" si="20"/>
        <v>21676800.98</v>
      </c>
      <c r="H170" s="59">
        <f t="shared" si="20"/>
        <v>18563888.990000002</v>
      </c>
      <c r="I170" s="59">
        <f t="shared" si="20"/>
        <v>-18563888.990000002</v>
      </c>
      <c r="J170" s="59">
        <f t="shared" si="20"/>
        <v>0</v>
      </c>
      <c r="K170" s="59">
        <f t="shared" si="20"/>
        <v>20884062.440000009</v>
      </c>
      <c r="L170" s="59">
        <f t="shared" si="20"/>
        <v>-20884062.440000009</v>
      </c>
      <c r="M170" s="59">
        <f t="shared" si="20"/>
        <v>0</v>
      </c>
      <c r="N170" s="5"/>
      <c r="O170" s="5"/>
      <c r="P170" s="6"/>
      <c r="Q170" s="5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2"/>
      <c r="CR170" s="22"/>
      <c r="CS170" s="22"/>
      <c r="CT170" s="22"/>
      <c r="CU170" s="22"/>
      <c r="CV170" s="22"/>
      <c r="CW170" s="22"/>
      <c r="CX170" s="22"/>
      <c r="CY170" s="22"/>
      <c r="CZ170" s="22"/>
      <c r="DA170" s="22"/>
      <c r="DB170" s="22"/>
      <c r="DC170" s="22"/>
      <c r="DD170" s="22"/>
      <c r="DE170" s="22"/>
      <c r="DF170" s="22"/>
      <c r="DG170" s="22"/>
      <c r="DH170" s="22"/>
      <c r="DI170" s="22"/>
      <c r="DJ170" s="22"/>
      <c r="DK170" s="22"/>
      <c r="DL170" s="22"/>
      <c r="DM170" s="22"/>
      <c r="DN170" s="22"/>
      <c r="DO170" s="22"/>
      <c r="DP170" s="22"/>
      <c r="DQ170" s="22"/>
      <c r="DR170" s="22"/>
      <c r="DS170" s="22"/>
      <c r="DT170" s="22"/>
      <c r="DU170" s="22"/>
      <c r="DV170" s="22"/>
      <c r="DW170" s="22"/>
      <c r="DX170" s="22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  <c r="EU170" s="25"/>
      <c r="EV170" s="25"/>
      <c r="EW170" s="25"/>
    </row>
    <row r="171" spans="1:153" s="19" customFormat="1" ht="17.25">
      <c r="B171" s="32"/>
      <c r="C171" s="8"/>
      <c r="D171" s="57"/>
      <c r="E171" s="57"/>
      <c r="F171" s="57"/>
      <c r="G171" s="57"/>
      <c r="H171" s="57"/>
      <c r="I171" s="59"/>
      <c r="J171" s="29"/>
      <c r="K171" s="57"/>
      <c r="L171" s="57"/>
      <c r="M171" s="29"/>
      <c r="N171" s="5"/>
      <c r="O171" s="5"/>
      <c r="P171" s="6"/>
      <c r="Q171" s="5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  <c r="CL171" s="22"/>
      <c r="CM171" s="22"/>
      <c r="CN171" s="22"/>
      <c r="CO171" s="22"/>
      <c r="CP171" s="22"/>
      <c r="CQ171" s="22"/>
      <c r="CR171" s="22"/>
      <c r="CS171" s="22"/>
      <c r="CT171" s="22"/>
      <c r="CU171" s="22"/>
      <c r="CV171" s="22"/>
      <c r="CW171" s="22"/>
      <c r="CX171" s="22"/>
      <c r="CY171" s="22"/>
      <c r="CZ171" s="22"/>
      <c r="DA171" s="22"/>
      <c r="DB171" s="22"/>
      <c r="DC171" s="22"/>
      <c r="DD171" s="22"/>
      <c r="DE171" s="22"/>
      <c r="DF171" s="22"/>
      <c r="DG171" s="22"/>
      <c r="DH171" s="22"/>
      <c r="DI171" s="22"/>
      <c r="DJ171" s="22"/>
      <c r="DK171" s="22"/>
      <c r="DL171" s="22"/>
      <c r="DM171" s="22"/>
      <c r="DN171" s="22"/>
      <c r="DO171" s="22"/>
      <c r="DP171" s="22"/>
      <c r="DQ171" s="22"/>
      <c r="DR171" s="22"/>
      <c r="DS171" s="22"/>
      <c r="DT171" s="22"/>
      <c r="DU171" s="22"/>
      <c r="DV171" s="22"/>
      <c r="DW171" s="22"/>
      <c r="DX171" s="22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</row>
    <row r="172" spans="1:153" s="19" customFormat="1" ht="17.25">
      <c r="A172" s="55">
        <f>A170+1</f>
        <v>6</v>
      </c>
      <c r="B172" s="32">
        <v>817</v>
      </c>
      <c r="C172" s="56" t="s">
        <v>116</v>
      </c>
      <c r="D172" s="57">
        <v>0</v>
      </c>
      <c r="E172" s="57">
        <v>80.45</v>
      </c>
      <c r="F172" s="57">
        <v>15698.39</v>
      </c>
      <c r="G172" s="57">
        <v>39039.83</v>
      </c>
      <c r="H172" s="57">
        <v>43161</v>
      </c>
      <c r="I172" s="57">
        <v>0</v>
      </c>
      <c r="J172" s="29">
        <f t="shared" ref="J172:J181" si="21">+I172+H172</f>
        <v>43161</v>
      </c>
      <c r="K172" s="57">
        <v>54779.674100942771</v>
      </c>
      <c r="L172" s="58">
        <v>0</v>
      </c>
      <c r="M172" s="29">
        <f t="shared" ref="M172:M181" si="22">+L172+K172</f>
        <v>54779.674100942771</v>
      </c>
      <c r="N172" s="5"/>
      <c r="O172" s="5"/>
      <c r="P172" s="6"/>
      <c r="Q172" s="5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2"/>
      <c r="CP172" s="22"/>
      <c r="CQ172" s="22"/>
      <c r="CR172" s="22"/>
      <c r="CS172" s="22"/>
      <c r="CT172" s="22"/>
      <c r="CU172" s="22"/>
      <c r="CV172" s="22"/>
      <c r="CW172" s="22"/>
      <c r="CX172" s="22"/>
      <c r="CY172" s="22"/>
      <c r="CZ172" s="22"/>
      <c r="DA172" s="22"/>
      <c r="DB172" s="22"/>
      <c r="DC172" s="22"/>
      <c r="DD172" s="22"/>
      <c r="DE172" s="22"/>
      <c r="DF172" s="22"/>
      <c r="DG172" s="22"/>
      <c r="DH172" s="22"/>
      <c r="DI172" s="22"/>
      <c r="DJ172" s="22"/>
      <c r="DK172" s="22"/>
      <c r="DL172" s="22"/>
      <c r="DM172" s="22"/>
      <c r="DN172" s="22"/>
      <c r="DO172" s="22"/>
      <c r="DP172" s="22"/>
      <c r="DQ172" s="22"/>
      <c r="DR172" s="22"/>
      <c r="DS172" s="22"/>
      <c r="DT172" s="22"/>
      <c r="DU172" s="22"/>
      <c r="DV172" s="22"/>
      <c r="DW172" s="22"/>
      <c r="DX172" s="22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</row>
    <row r="173" spans="1:153" s="19" customFormat="1" ht="17.25">
      <c r="A173" s="55">
        <f t="shared" ref="A173:A182" si="23">A172+1</f>
        <v>7</v>
      </c>
      <c r="B173" s="32">
        <v>821</v>
      </c>
      <c r="C173" s="56" t="s">
        <v>117</v>
      </c>
      <c r="D173" s="57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29">
        <f t="shared" si="21"/>
        <v>0</v>
      </c>
      <c r="K173" s="58">
        <v>0</v>
      </c>
      <c r="L173" s="58">
        <v>0</v>
      </c>
      <c r="M173" s="29">
        <f t="shared" si="22"/>
        <v>0</v>
      </c>
      <c r="N173" s="5"/>
      <c r="O173" s="5"/>
      <c r="P173" s="6"/>
      <c r="Q173" s="5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2"/>
      <c r="CP173" s="22"/>
      <c r="CQ173" s="22"/>
      <c r="CR173" s="22"/>
      <c r="CS173" s="22"/>
      <c r="CT173" s="22"/>
      <c r="CU173" s="22"/>
      <c r="CV173" s="22"/>
      <c r="CW173" s="22"/>
      <c r="CX173" s="22"/>
      <c r="CY173" s="22"/>
      <c r="CZ173" s="22"/>
      <c r="DA173" s="22"/>
      <c r="DB173" s="22"/>
      <c r="DC173" s="22"/>
      <c r="DD173" s="22"/>
      <c r="DE173" s="22"/>
      <c r="DF173" s="22"/>
      <c r="DG173" s="22"/>
      <c r="DH173" s="22"/>
      <c r="DI173" s="22"/>
      <c r="DJ173" s="22"/>
      <c r="DK173" s="22"/>
      <c r="DL173" s="22"/>
      <c r="DM173" s="22"/>
      <c r="DN173" s="22"/>
      <c r="DO173" s="22"/>
      <c r="DP173" s="22"/>
      <c r="DQ173" s="22"/>
      <c r="DR173" s="22"/>
      <c r="DS173" s="22"/>
      <c r="DT173" s="22"/>
      <c r="DU173" s="22"/>
      <c r="DV173" s="22"/>
      <c r="DW173" s="22"/>
      <c r="DX173" s="22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</row>
    <row r="174" spans="1:153" s="19" customFormat="1" ht="17.25">
      <c r="A174" s="55">
        <f t="shared" si="23"/>
        <v>8</v>
      </c>
      <c r="B174" s="32">
        <v>840</v>
      </c>
      <c r="C174" s="56" t="s">
        <v>118</v>
      </c>
      <c r="D174" s="57">
        <v>4823.8</v>
      </c>
      <c r="E174" s="57">
        <v>3883.9</v>
      </c>
      <c r="F174" s="57">
        <v>5391.95</v>
      </c>
      <c r="G174" s="57">
        <v>6741.77</v>
      </c>
      <c r="H174" s="57">
        <v>0</v>
      </c>
      <c r="I174" s="57">
        <v>0</v>
      </c>
      <c r="J174" s="29">
        <f t="shared" si="21"/>
        <v>0</v>
      </c>
      <c r="K174" s="58">
        <v>0</v>
      </c>
      <c r="L174" s="58">
        <v>0</v>
      </c>
      <c r="M174" s="29">
        <f t="shared" si="22"/>
        <v>0</v>
      </c>
      <c r="N174" s="5"/>
      <c r="O174" s="5"/>
      <c r="P174" s="6"/>
      <c r="Q174" s="5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  <c r="CY174" s="22"/>
      <c r="CZ174" s="22"/>
      <c r="DA174" s="22"/>
      <c r="DB174" s="22"/>
      <c r="DC174" s="22"/>
      <c r="DD174" s="22"/>
      <c r="DE174" s="22"/>
      <c r="DF174" s="22"/>
      <c r="DG174" s="22"/>
      <c r="DH174" s="22"/>
      <c r="DI174" s="22"/>
      <c r="DJ174" s="22"/>
      <c r="DK174" s="22"/>
      <c r="DL174" s="22"/>
      <c r="DM174" s="22"/>
      <c r="DN174" s="22"/>
      <c r="DO174" s="22"/>
      <c r="DP174" s="22"/>
      <c r="DQ174" s="22"/>
      <c r="DR174" s="22"/>
      <c r="DS174" s="22"/>
      <c r="DT174" s="22"/>
      <c r="DU174" s="22"/>
      <c r="DV174" s="22"/>
      <c r="DW174" s="22"/>
      <c r="DX174" s="22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</row>
    <row r="175" spans="1:153" s="19" customFormat="1" ht="17.25">
      <c r="A175" s="55">
        <f t="shared" si="23"/>
        <v>9</v>
      </c>
      <c r="B175" s="32">
        <v>841</v>
      </c>
      <c r="C175" s="56" t="s">
        <v>119</v>
      </c>
      <c r="D175" s="57">
        <v>53941.96</v>
      </c>
      <c r="E175" s="57">
        <v>47573.02</v>
      </c>
      <c r="F175" s="57">
        <v>55070.66</v>
      </c>
      <c r="G175" s="57">
        <v>60899.08</v>
      </c>
      <c r="H175" s="57">
        <v>0</v>
      </c>
      <c r="I175" s="57">
        <v>0</v>
      </c>
      <c r="J175" s="29">
        <f t="shared" si="21"/>
        <v>0</v>
      </c>
      <c r="K175" s="58">
        <v>0</v>
      </c>
      <c r="L175" s="58">
        <v>0</v>
      </c>
      <c r="M175" s="29">
        <f t="shared" si="22"/>
        <v>0</v>
      </c>
      <c r="N175" s="5"/>
      <c r="O175" s="5"/>
      <c r="P175" s="6"/>
      <c r="Q175" s="5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2"/>
      <c r="CR175" s="22"/>
      <c r="CS175" s="22"/>
      <c r="CT175" s="22"/>
      <c r="CU175" s="22"/>
      <c r="CV175" s="22"/>
      <c r="CW175" s="22"/>
      <c r="CX175" s="22"/>
      <c r="CY175" s="22"/>
      <c r="CZ175" s="22"/>
      <c r="DA175" s="22"/>
      <c r="DB175" s="22"/>
      <c r="DC175" s="22"/>
      <c r="DD175" s="22"/>
      <c r="DE175" s="22"/>
      <c r="DF175" s="22"/>
      <c r="DG175" s="22"/>
      <c r="DH175" s="22"/>
      <c r="DI175" s="22"/>
      <c r="DJ175" s="22"/>
      <c r="DK175" s="22"/>
      <c r="DL175" s="22"/>
      <c r="DM175" s="22"/>
      <c r="DN175" s="22"/>
      <c r="DO175" s="22"/>
      <c r="DP175" s="22"/>
      <c r="DQ175" s="22"/>
      <c r="DR175" s="22"/>
      <c r="DS175" s="22"/>
      <c r="DT175" s="22"/>
      <c r="DU175" s="22"/>
      <c r="DV175" s="22"/>
      <c r="DW175" s="22"/>
      <c r="DX175" s="22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</row>
    <row r="176" spans="1:153" s="19" customFormat="1" ht="17.25">
      <c r="A176" s="55">
        <f t="shared" si="23"/>
        <v>10</v>
      </c>
      <c r="B176" s="32">
        <v>843.4</v>
      </c>
      <c r="C176" s="56" t="s">
        <v>120</v>
      </c>
      <c r="D176" s="57">
        <v>1274.24</v>
      </c>
      <c r="E176" s="57">
        <v>974.56000000000006</v>
      </c>
      <c r="F176" s="57">
        <v>1375.83</v>
      </c>
      <c r="G176" s="57">
        <v>1342.74</v>
      </c>
      <c r="H176" s="57">
        <v>0</v>
      </c>
      <c r="I176" s="57">
        <v>0</v>
      </c>
      <c r="J176" s="29">
        <f t="shared" si="21"/>
        <v>0</v>
      </c>
      <c r="K176" s="58">
        <v>0</v>
      </c>
      <c r="L176" s="58">
        <v>0</v>
      </c>
      <c r="M176" s="29">
        <f t="shared" si="22"/>
        <v>0</v>
      </c>
      <c r="N176" s="5"/>
      <c r="O176" s="5"/>
      <c r="P176" s="6"/>
      <c r="Q176" s="5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  <c r="CS176" s="22"/>
      <c r="CT176" s="22"/>
      <c r="CU176" s="22"/>
      <c r="CV176" s="22"/>
      <c r="CW176" s="22"/>
      <c r="CX176" s="22"/>
      <c r="CY176" s="22"/>
      <c r="CZ176" s="22"/>
      <c r="DA176" s="22"/>
      <c r="DB176" s="22"/>
      <c r="DC176" s="22"/>
      <c r="DD176" s="22"/>
      <c r="DE176" s="22"/>
      <c r="DF176" s="22"/>
      <c r="DG176" s="22"/>
      <c r="DH176" s="22"/>
      <c r="DI176" s="22"/>
      <c r="DJ176" s="22"/>
      <c r="DK176" s="22"/>
      <c r="DL176" s="22"/>
      <c r="DM176" s="22"/>
      <c r="DN176" s="22"/>
      <c r="DO176" s="22"/>
      <c r="DP176" s="22"/>
      <c r="DQ176" s="22"/>
      <c r="DR176" s="22"/>
      <c r="DS176" s="22"/>
      <c r="DT176" s="22"/>
      <c r="DU176" s="22"/>
      <c r="DV176" s="22"/>
      <c r="DW176" s="22"/>
      <c r="DX176" s="22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</row>
    <row r="177" spans="1:153" s="19" customFormat="1" ht="17.25">
      <c r="A177" s="55">
        <f t="shared" si="23"/>
        <v>11</v>
      </c>
      <c r="B177" s="32">
        <v>843.5</v>
      </c>
      <c r="C177" s="56" t="s">
        <v>121</v>
      </c>
      <c r="D177" s="57">
        <v>1175.28</v>
      </c>
      <c r="E177" s="57">
        <v>1906.63</v>
      </c>
      <c r="F177" s="57">
        <v>3122.9900000000002</v>
      </c>
      <c r="G177" s="57">
        <v>2636.94</v>
      </c>
      <c r="H177" s="57">
        <v>0</v>
      </c>
      <c r="I177" s="57">
        <v>0</v>
      </c>
      <c r="J177" s="29">
        <f t="shared" si="21"/>
        <v>0</v>
      </c>
      <c r="K177" s="58">
        <v>0</v>
      </c>
      <c r="L177" s="58">
        <v>0</v>
      </c>
      <c r="M177" s="29">
        <f t="shared" si="22"/>
        <v>0</v>
      </c>
      <c r="N177" s="5"/>
      <c r="O177" s="5"/>
      <c r="P177" s="6"/>
      <c r="Q177" s="5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  <c r="CY177" s="22"/>
      <c r="CZ177" s="22"/>
      <c r="DA177" s="22"/>
      <c r="DB177" s="22"/>
      <c r="DC177" s="22"/>
      <c r="DD177" s="22"/>
      <c r="DE177" s="22"/>
      <c r="DF177" s="22"/>
      <c r="DG177" s="22"/>
      <c r="DH177" s="22"/>
      <c r="DI177" s="22"/>
      <c r="DJ177" s="22"/>
      <c r="DK177" s="22"/>
      <c r="DL177" s="22"/>
      <c r="DM177" s="22"/>
      <c r="DN177" s="22"/>
      <c r="DO177" s="22"/>
      <c r="DP177" s="22"/>
      <c r="DQ177" s="22"/>
      <c r="DR177" s="22"/>
      <c r="DS177" s="22"/>
      <c r="DT177" s="22"/>
      <c r="DU177" s="22"/>
      <c r="DV177" s="22"/>
      <c r="DW177" s="22"/>
      <c r="DX177" s="22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</row>
    <row r="178" spans="1:153" s="19" customFormat="1" ht="17.25">
      <c r="A178" s="55">
        <f t="shared" si="23"/>
        <v>12</v>
      </c>
      <c r="B178" s="32">
        <v>843.6</v>
      </c>
      <c r="C178" s="56" t="s">
        <v>122</v>
      </c>
      <c r="D178" s="57">
        <v>1466.9</v>
      </c>
      <c r="E178" s="57">
        <v>1228.3800000000001</v>
      </c>
      <c r="F178" s="57">
        <v>2844.07</v>
      </c>
      <c r="G178" s="57">
        <v>2436.92</v>
      </c>
      <c r="H178" s="57">
        <v>0</v>
      </c>
      <c r="I178" s="57">
        <v>0</v>
      </c>
      <c r="J178" s="29">
        <f t="shared" si="21"/>
        <v>0</v>
      </c>
      <c r="K178" s="58">
        <v>0</v>
      </c>
      <c r="L178" s="58">
        <v>0</v>
      </c>
      <c r="M178" s="29">
        <f t="shared" si="22"/>
        <v>0</v>
      </c>
      <c r="N178" s="5"/>
      <c r="O178" s="5"/>
      <c r="P178" s="6"/>
      <c r="Q178" s="5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2"/>
      <c r="CR178" s="22"/>
      <c r="CS178" s="22"/>
      <c r="CT178" s="22"/>
      <c r="CU178" s="22"/>
      <c r="CV178" s="22"/>
      <c r="CW178" s="22"/>
      <c r="CX178" s="22"/>
      <c r="CY178" s="22"/>
      <c r="CZ178" s="22"/>
      <c r="DA178" s="22"/>
      <c r="DB178" s="22"/>
      <c r="DC178" s="22"/>
      <c r="DD178" s="22"/>
      <c r="DE178" s="22"/>
      <c r="DF178" s="22"/>
      <c r="DG178" s="22"/>
      <c r="DH178" s="22"/>
      <c r="DI178" s="22"/>
      <c r="DJ178" s="22"/>
      <c r="DK178" s="22"/>
      <c r="DL178" s="22"/>
      <c r="DM178" s="22"/>
      <c r="DN178" s="22"/>
      <c r="DO178" s="22"/>
      <c r="DP178" s="22"/>
      <c r="DQ178" s="22"/>
      <c r="DR178" s="22"/>
      <c r="DS178" s="22"/>
      <c r="DT178" s="22"/>
      <c r="DU178" s="22"/>
      <c r="DV178" s="22"/>
      <c r="DW178" s="22"/>
      <c r="DX178" s="22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</row>
    <row r="179" spans="1:153" s="19" customFormat="1" ht="17.25">
      <c r="A179" s="55">
        <f t="shared" si="23"/>
        <v>13</v>
      </c>
      <c r="B179" s="32">
        <v>843.7</v>
      </c>
      <c r="C179" s="56" t="s">
        <v>123</v>
      </c>
      <c r="D179" s="57">
        <v>1808.38</v>
      </c>
      <c r="E179" s="57">
        <v>1654.44</v>
      </c>
      <c r="F179" s="57">
        <v>1360.96</v>
      </c>
      <c r="G179" s="57">
        <v>1840.06</v>
      </c>
      <c r="H179" s="57">
        <v>0</v>
      </c>
      <c r="I179" s="57">
        <v>0</v>
      </c>
      <c r="J179" s="29">
        <f t="shared" si="21"/>
        <v>0</v>
      </c>
      <c r="K179" s="58">
        <v>0</v>
      </c>
      <c r="L179" s="58">
        <v>0</v>
      </c>
      <c r="M179" s="29">
        <f t="shared" si="22"/>
        <v>0</v>
      </c>
      <c r="N179" s="5"/>
      <c r="O179" s="5"/>
      <c r="P179" s="6"/>
      <c r="Q179" s="5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2"/>
      <c r="CP179" s="22"/>
      <c r="CQ179" s="22"/>
      <c r="CR179" s="22"/>
      <c r="CS179" s="22"/>
      <c r="CT179" s="22"/>
      <c r="CU179" s="22"/>
      <c r="CV179" s="22"/>
      <c r="CW179" s="22"/>
      <c r="CX179" s="22"/>
      <c r="CY179" s="22"/>
      <c r="CZ179" s="22"/>
      <c r="DA179" s="22"/>
      <c r="DB179" s="22"/>
      <c r="DC179" s="22"/>
      <c r="DD179" s="22"/>
      <c r="DE179" s="22"/>
      <c r="DF179" s="22"/>
      <c r="DG179" s="22"/>
      <c r="DH179" s="22"/>
      <c r="DI179" s="22"/>
      <c r="DJ179" s="22"/>
      <c r="DK179" s="22"/>
      <c r="DL179" s="22"/>
      <c r="DM179" s="22"/>
      <c r="DN179" s="22"/>
      <c r="DO179" s="22"/>
      <c r="DP179" s="22"/>
      <c r="DQ179" s="22"/>
      <c r="DR179" s="22"/>
      <c r="DS179" s="22"/>
      <c r="DT179" s="22"/>
      <c r="DU179" s="22"/>
      <c r="DV179" s="22"/>
      <c r="DW179" s="22"/>
      <c r="DX179" s="22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</row>
    <row r="180" spans="1:153" s="19" customFormat="1" ht="17.25">
      <c r="A180" s="55">
        <f t="shared" si="23"/>
        <v>14</v>
      </c>
      <c r="B180" s="32">
        <v>843.8</v>
      </c>
      <c r="C180" s="56" t="s">
        <v>124</v>
      </c>
      <c r="D180" s="57">
        <v>0</v>
      </c>
      <c r="E180" s="57">
        <v>0</v>
      </c>
      <c r="F180" s="57">
        <v>0</v>
      </c>
      <c r="G180" s="57">
        <v>0</v>
      </c>
      <c r="H180" s="57">
        <v>0</v>
      </c>
      <c r="I180" s="57">
        <v>0</v>
      </c>
      <c r="J180" s="29">
        <f t="shared" si="21"/>
        <v>0</v>
      </c>
      <c r="K180" s="58">
        <v>0</v>
      </c>
      <c r="L180" s="58">
        <v>0</v>
      </c>
      <c r="M180" s="29">
        <f t="shared" si="22"/>
        <v>0</v>
      </c>
      <c r="N180" s="5"/>
      <c r="O180" s="5"/>
      <c r="P180" s="6"/>
      <c r="Q180" s="5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  <c r="CL180" s="22"/>
      <c r="CM180" s="22"/>
      <c r="CN180" s="22"/>
      <c r="CO180" s="22"/>
      <c r="CP180" s="22"/>
      <c r="CQ180" s="22"/>
      <c r="CR180" s="22"/>
      <c r="CS180" s="22"/>
      <c r="CT180" s="22"/>
      <c r="CU180" s="22"/>
      <c r="CV180" s="22"/>
      <c r="CW180" s="22"/>
      <c r="CX180" s="22"/>
      <c r="CY180" s="22"/>
      <c r="CZ180" s="22"/>
      <c r="DA180" s="22"/>
      <c r="DB180" s="22"/>
      <c r="DC180" s="22"/>
      <c r="DD180" s="22"/>
      <c r="DE180" s="22"/>
      <c r="DF180" s="22"/>
      <c r="DG180" s="22"/>
      <c r="DH180" s="22"/>
      <c r="DI180" s="22"/>
      <c r="DJ180" s="22"/>
      <c r="DK180" s="22"/>
      <c r="DL180" s="22"/>
      <c r="DM180" s="22"/>
      <c r="DN180" s="22"/>
      <c r="DO180" s="22"/>
      <c r="DP180" s="22"/>
      <c r="DQ180" s="22"/>
      <c r="DR180" s="22"/>
      <c r="DS180" s="22"/>
      <c r="DT180" s="22"/>
      <c r="DU180" s="22"/>
      <c r="DV180" s="22"/>
      <c r="DW180" s="22"/>
      <c r="DX180" s="22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</row>
    <row r="181" spans="1:153" s="19" customFormat="1" ht="17.25">
      <c r="A181" s="55">
        <f t="shared" si="23"/>
        <v>15</v>
      </c>
      <c r="B181" s="32">
        <v>843.9</v>
      </c>
      <c r="C181" s="56" t="s">
        <v>125</v>
      </c>
      <c r="D181" s="59">
        <v>6005.09</v>
      </c>
      <c r="E181" s="59">
        <v>6036.01</v>
      </c>
      <c r="F181" s="59">
        <v>8420.869999999999</v>
      </c>
      <c r="G181" s="59">
        <v>7688.68</v>
      </c>
      <c r="H181" s="59">
        <v>0</v>
      </c>
      <c r="I181" s="59">
        <v>0</v>
      </c>
      <c r="J181" s="31">
        <f t="shared" si="21"/>
        <v>0</v>
      </c>
      <c r="K181" s="60">
        <v>0</v>
      </c>
      <c r="L181" s="60">
        <v>0</v>
      </c>
      <c r="M181" s="31">
        <f t="shared" si="22"/>
        <v>0</v>
      </c>
      <c r="N181" s="5"/>
      <c r="O181" s="5"/>
      <c r="P181" s="6"/>
      <c r="Q181" s="5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2"/>
      <c r="CP181" s="22"/>
      <c r="CQ181" s="22"/>
      <c r="CR181" s="22"/>
      <c r="CS181" s="22"/>
      <c r="CT181" s="22"/>
      <c r="CU181" s="22"/>
      <c r="CV181" s="22"/>
      <c r="CW181" s="22"/>
      <c r="CX181" s="22"/>
      <c r="CY181" s="22"/>
      <c r="CZ181" s="22"/>
      <c r="DA181" s="22"/>
      <c r="DB181" s="22"/>
      <c r="DC181" s="22"/>
      <c r="DD181" s="22"/>
      <c r="DE181" s="22"/>
      <c r="DF181" s="22"/>
      <c r="DG181" s="22"/>
      <c r="DH181" s="22"/>
      <c r="DI181" s="22"/>
      <c r="DJ181" s="22"/>
      <c r="DK181" s="22"/>
      <c r="DL181" s="22"/>
      <c r="DM181" s="22"/>
      <c r="DN181" s="22"/>
      <c r="DO181" s="22"/>
      <c r="DP181" s="22"/>
      <c r="DQ181" s="22"/>
      <c r="DR181" s="22"/>
      <c r="DS181" s="22"/>
      <c r="DT181" s="22"/>
      <c r="DU181" s="22"/>
      <c r="DV181" s="22"/>
      <c r="DW181" s="22"/>
      <c r="DX181" s="22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</row>
    <row r="182" spans="1:153" s="19" customFormat="1" ht="17.25">
      <c r="A182" s="55">
        <f t="shared" si="23"/>
        <v>16</v>
      </c>
      <c r="B182" s="32"/>
      <c r="C182" s="8" t="s">
        <v>126</v>
      </c>
      <c r="D182" s="59">
        <f t="shared" ref="D182:M182" si="24">SUM(D172:D181)</f>
        <v>70495.649999999994</v>
      </c>
      <c r="E182" s="59">
        <f t="shared" si="24"/>
        <v>63337.389999999992</v>
      </c>
      <c r="F182" s="59">
        <f t="shared" si="24"/>
        <v>93285.720000000016</v>
      </c>
      <c r="G182" s="59">
        <f t="shared" si="24"/>
        <v>122626.02000000002</v>
      </c>
      <c r="H182" s="59">
        <f t="shared" si="24"/>
        <v>43161</v>
      </c>
      <c r="I182" s="59">
        <f t="shared" si="24"/>
        <v>0</v>
      </c>
      <c r="J182" s="59">
        <f t="shared" si="24"/>
        <v>43161</v>
      </c>
      <c r="K182" s="59">
        <f t="shared" si="24"/>
        <v>54779.674100942771</v>
      </c>
      <c r="L182" s="59">
        <f t="shared" si="24"/>
        <v>0</v>
      </c>
      <c r="M182" s="59">
        <f t="shared" si="24"/>
        <v>54779.674100942771</v>
      </c>
      <c r="N182" s="5"/>
      <c r="O182" s="5"/>
      <c r="P182" s="6"/>
      <c r="Q182" s="5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22"/>
      <c r="CO182" s="22"/>
      <c r="CP182" s="22"/>
      <c r="CQ182" s="22"/>
      <c r="CR182" s="22"/>
      <c r="CS182" s="22"/>
      <c r="CT182" s="22"/>
      <c r="CU182" s="22"/>
      <c r="CV182" s="22"/>
      <c r="CW182" s="22"/>
      <c r="CX182" s="22"/>
      <c r="CY182" s="22"/>
      <c r="CZ182" s="22"/>
      <c r="DA182" s="22"/>
      <c r="DB182" s="22"/>
      <c r="DC182" s="22"/>
      <c r="DD182" s="22"/>
      <c r="DE182" s="22"/>
      <c r="DF182" s="22"/>
      <c r="DG182" s="22"/>
      <c r="DH182" s="22"/>
      <c r="DI182" s="22"/>
      <c r="DJ182" s="22"/>
      <c r="DK182" s="22"/>
      <c r="DL182" s="22"/>
      <c r="DM182" s="22"/>
      <c r="DN182" s="22"/>
      <c r="DO182" s="22"/>
      <c r="DP182" s="22"/>
      <c r="DQ182" s="22"/>
      <c r="DR182" s="22"/>
      <c r="DS182" s="22"/>
      <c r="DT182" s="22"/>
      <c r="DU182" s="22"/>
      <c r="DV182" s="22"/>
      <c r="DW182" s="22"/>
      <c r="DX182" s="22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</row>
    <row r="183" spans="1:153" s="19" customFormat="1" ht="17.25">
      <c r="B183" s="32"/>
      <c r="C183" s="8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"/>
      <c r="O183" s="5"/>
      <c r="P183" s="6"/>
      <c r="Q183" s="5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22"/>
      <c r="CO183" s="22"/>
      <c r="CP183" s="22"/>
      <c r="CQ183" s="22"/>
      <c r="CR183" s="22"/>
      <c r="CS183" s="22"/>
      <c r="CT183" s="22"/>
      <c r="CU183" s="22"/>
      <c r="CV183" s="22"/>
      <c r="CW183" s="22"/>
      <c r="CX183" s="22"/>
      <c r="CY183" s="22"/>
      <c r="CZ183" s="22"/>
      <c r="DA183" s="22"/>
      <c r="DB183" s="22"/>
      <c r="DC183" s="22"/>
      <c r="DD183" s="22"/>
      <c r="DE183" s="22"/>
      <c r="DF183" s="22"/>
      <c r="DG183" s="22"/>
      <c r="DH183" s="22"/>
      <c r="DI183" s="22"/>
      <c r="DJ183" s="22"/>
      <c r="DK183" s="22"/>
      <c r="DL183" s="22"/>
      <c r="DM183" s="22"/>
      <c r="DN183" s="22"/>
      <c r="DO183" s="22"/>
      <c r="DP183" s="22"/>
      <c r="DQ183" s="22"/>
      <c r="DR183" s="22"/>
      <c r="DS183" s="22"/>
      <c r="DT183" s="22"/>
      <c r="DU183" s="22"/>
      <c r="DV183" s="22"/>
      <c r="DW183" s="22"/>
      <c r="DX183" s="22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  <c r="EU183" s="25"/>
      <c r="EV183" s="25"/>
      <c r="EW183" s="25"/>
    </row>
    <row r="184" spans="1:153" s="19" customFormat="1" ht="17.25">
      <c r="A184" s="55">
        <f>A182+1</f>
        <v>17</v>
      </c>
      <c r="B184" s="32">
        <v>856</v>
      </c>
      <c r="C184" s="8" t="s">
        <v>127</v>
      </c>
      <c r="D184" s="57">
        <v>0</v>
      </c>
      <c r="E184" s="57">
        <v>67.91</v>
      </c>
      <c r="F184" s="57">
        <v>892.47</v>
      </c>
      <c r="G184" s="57">
        <v>170.59</v>
      </c>
      <c r="H184" s="57">
        <v>0</v>
      </c>
      <c r="I184" s="57">
        <v>0</v>
      </c>
      <c r="J184" s="29">
        <f>+I184+H184</f>
        <v>0</v>
      </c>
      <c r="K184" s="58">
        <v>0</v>
      </c>
      <c r="L184" s="58">
        <v>0</v>
      </c>
      <c r="M184" s="29">
        <f>+L184+K184</f>
        <v>0</v>
      </c>
      <c r="N184" s="5"/>
      <c r="O184" s="5"/>
      <c r="P184" s="6"/>
      <c r="Q184" s="5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2"/>
      <c r="CP184" s="22"/>
      <c r="CQ184" s="22"/>
      <c r="CR184" s="22"/>
      <c r="CS184" s="22"/>
      <c r="CT184" s="22"/>
      <c r="CU184" s="22"/>
      <c r="CV184" s="22"/>
      <c r="CW184" s="22"/>
      <c r="CX184" s="22"/>
      <c r="CY184" s="22"/>
      <c r="CZ184" s="22"/>
      <c r="DA184" s="22"/>
      <c r="DB184" s="22"/>
      <c r="DC184" s="22"/>
      <c r="DD184" s="22"/>
      <c r="DE184" s="22"/>
      <c r="DF184" s="22"/>
      <c r="DG184" s="22"/>
      <c r="DH184" s="22"/>
      <c r="DI184" s="22"/>
      <c r="DJ184" s="22"/>
      <c r="DK184" s="22"/>
      <c r="DL184" s="22"/>
      <c r="DM184" s="22"/>
      <c r="DN184" s="22"/>
      <c r="DO184" s="22"/>
      <c r="DP184" s="22"/>
      <c r="DQ184" s="22"/>
      <c r="DR184" s="22"/>
      <c r="DS184" s="22"/>
      <c r="DT184" s="22"/>
      <c r="DU184" s="22"/>
      <c r="DV184" s="22"/>
      <c r="DW184" s="22"/>
      <c r="DX184" s="22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</row>
    <row r="185" spans="1:153" s="19" customFormat="1" ht="17.25">
      <c r="A185" s="55">
        <f>A184+1</f>
        <v>18</v>
      </c>
      <c r="B185" s="32">
        <v>857</v>
      </c>
      <c r="C185" s="8" t="s">
        <v>128</v>
      </c>
      <c r="D185" s="57">
        <v>0</v>
      </c>
      <c r="E185" s="57">
        <v>0</v>
      </c>
      <c r="F185" s="57">
        <v>780.04</v>
      </c>
      <c r="G185" s="57">
        <v>19.66</v>
      </c>
      <c r="H185" s="57">
        <v>230.65</v>
      </c>
      <c r="I185" s="57">
        <v>0</v>
      </c>
      <c r="J185" s="29">
        <f>+I185+H185</f>
        <v>230.65</v>
      </c>
      <c r="K185" s="58">
        <v>0</v>
      </c>
      <c r="L185" s="58">
        <v>0</v>
      </c>
      <c r="M185" s="29">
        <f>+L185+K185</f>
        <v>0</v>
      </c>
      <c r="N185" s="5"/>
      <c r="O185" s="5"/>
      <c r="P185" s="6"/>
      <c r="Q185" s="5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  <c r="CN185" s="22"/>
      <c r="CO185" s="22"/>
      <c r="CP185" s="22"/>
      <c r="CQ185" s="22"/>
      <c r="CR185" s="22"/>
      <c r="CS185" s="22"/>
      <c r="CT185" s="22"/>
      <c r="CU185" s="22"/>
      <c r="CV185" s="22"/>
      <c r="CW185" s="22"/>
      <c r="CX185" s="22"/>
      <c r="CY185" s="22"/>
      <c r="CZ185" s="22"/>
      <c r="DA185" s="22"/>
      <c r="DB185" s="22"/>
      <c r="DC185" s="22"/>
      <c r="DD185" s="22"/>
      <c r="DE185" s="22"/>
      <c r="DF185" s="22"/>
      <c r="DG185" s="22"/>
      <c r="DH185" s="22"/>
      <c r="DI185" s="22"/>
      <c r="DJ185" s="22"/>
      <c r="DK185" s="22"/>
      <c r="DL185" s="22"/>
      <c r="DM185" s="22"/>
      <c r="DN185" s="22"/>
      <c r="DO185" s="22"/>
      <c r="DP185" s="22"/>
      <c r="DQ185" s="22"/>
      <c r="DR185" s="22"/>
      <c r="DS185" s="22"/>
      <c r="DT185" s="22"/>
      <c r="DU185" s="22"/>
      <c r="DV185" s="22"/>
      <c r="DW185" s="22"/>
      <c r="DX185" s="22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  <c r="EU185" s="25"/>
      <c r="EV185" s="25"/>
      <c r="EW185" s="25"/>
    </row>
    <row r="186" spans="1:153" s="19" customFormat="1" ht="17.25">
      <c r="A186" s="55">
        <f>A185+1</f>
        <v>19</v>
      </c>
      <c r="B186" s="32">
        <v>863</v>
      </c>
      <c r="C186" s="8" t="s">
        <v>128</v>
      </c>
      <c r="D186" s="57">
        <v>19.11</v>
      </c>
      <c r="E186" s="57">
        <v>1198.8500000000001</v>
      </c>
      <c r="F186" s="57">
        <v>2134.79</v>
      </c>
      <c r="G186" s="57">
        <v>2583</v>
      </c>
      <c r="H186" s="57">
        <v>854.42000000000007</v>
      </c>
      <c r="I186" s="57">
        <v>0</v>
      </c>
      <c r="J186" s="29">
        <f>+I186+H186</f>
        <v>854.42000000000007</v>
      </c>
      <c r="K186" s="58">
        <v>0</v>
      </c>
      <c r="L186" s="58">
        <v>0</v>
      </c>
      <c r="M186" s="29">
        <f>+L186+K186</f>
        <v>0</v>
      </c>
      <c r="N186" s="5"/>
      <c r="O186" s="5"/>
      <c r="P186" s="6"/>
      <c r="Q186" s="5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  <c r="CH186" s="22"/>
      <c r="CI186" s="22"/>
      <c r="CJ186" s="22"/>
      <c r="CK186" s="22"/>
      <c r="CL186" s="22"/>
      <c r="CM186" s="22"/>
      <c r="CN186" s="22"/>
      <c r="CO186" s="22"/>
      <c r="CP186" s="22"/>
      <c r="CQ186" s="22"/>
      <c r="CR186" s="22"/>
      <c r="CS186" s="22"/>
      <c r="CT186" s="22"/>
      <c r="CU186" s="22"/>
      <c r="CV186" s="22"/>
      <c r="CW186" s="22"/>
      <c r="CX186" s="22"/>
      <c r="CY186" s="22"/>
      <c r="CZ186" s="22"/>
      <c r="DA186" s="22"/>
      <c r="DB186" s="22"/>
      <c r="DC186" s="22"/>
      <c r="DD186" s="22"/>
      <c r="DE186" s="22"/>
      <c r="DF186" s="22"/>
      <c r="DG186" s="22"/>
      <c r="DH186" s="22"/>
      <c r="DI186" s="22"/>
      <c r="DJ186" s="22"/>
      <c r="DK186" s="22"/>
      <c r="DL186" s="22"/>
      <c r="DM186" s="22"/>
      <c r="DN186" s="22"/>
      <c r="DO186" s="22"/>
      <c r="DP186" s="22"/>
      <c r="DQ186" s="22"/>
      <c r="DR186" s="22"/>
      <c r="DS186" s="22"/>
      <c r="DT186" s="22"/>
      <c r="DU186" s="22"/>
      <c r="DV186" s="22"/>
      <c r="DW186" s="22"/>
      <c r="DX186" s="22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</row>
    <row r="187" spans="1:153" s="19" customFormat="1" ht="17.25">
      <c r="A187" s="55">
        <f>A186+1</f>
        <v>20</v>
      </c>
      <c r="B187" s="32">
        <v>867</v>
      </c>
      <c r="C187" s="8" t="s">
        <v>125</v>
      </c>
      <c r="D187" s="59">
        <v>1313.82</v>
      </c>
      <c r="E187" s="59">
        <v>0</v>
      </c>
      <c r="F187" s="59">
        <v>0</v>
      </c>
      <c r="G187" s="59">
        <v>0</v>
      </c>
      <c r="H187" s="59">
        <v>0</v>
      </c>
      <c r="I187" s="59">
        <v>0</v>
      </c>
      <c r="J187" s="31">
        <f>+I187+H187</f>
        <v>0</v>
      </c>
      <c r="K187" s="60">
        <v>0</v>
      </c>
      <c r="L187" s="60">
        <v>0</v>
      </c>
      <c r="M187" s="31">
        <f>+L187+K187</f>
        <v>0</v>
      </c>
      <c r="N187" s="5"/>
      <c r="O187" s="5"/>
      <c r="P187" s="6"/>
      <c r="Q187" s="5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2"/>
      <c r="CP187" s="22"/>
      <c r="CQ187" s="22"/>
      <c r="CR187" s="22"/>
      <c r="CS187" s="22"/>
      <c r="CT187" s="22"/>
      <c r="CU187" s="22"/>
      <c r="CV187" s="22"/>
      <c r="CW187" s="22"/>
      <c r="CX187" s="22"/>
      <c r="CY187" s="22"/>
      <c r="CZ187" s="22"/>
      <c r="DA187" s="22"/>
      <c r="DB187" s="22"/>
      <c r="DC187" s="22"/>
      <c r="DD187" s="22"/>
      <c r="DE187" s="22"/>
      <c r="DF187" s="22"/>
      <c r="DG187" s="22"/>
      <c r="DH187" s="22"/>
      <c r="DI187" s="22"/>
      <c r="DJ187" s="22"/>
      <c r="DK187" s="22"/>
      <c r="DL187" s="22"/>
      <c r="DM187" s="22"/>
      <c r="DN187" s="22"/>
      <c r="DO187" s="22"/>
      <c r="DP187" s="22"/>
      <c r="DQ187" s="22"/>
      <c r="DR187" s="22"/>
      <c r="DS187" s="22"/>
      <c r="DT187" s="22"/>
      <c r="DU187" s="22"/>
      <c r="DV187" s="22"/>
      <c r="DW187" s="22"/>
      <c r="DX187" s="22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  <c r="EU187" s="25"/>
      <c r="EV187" s="25"/>
      <c r="EW187" s="25"/>
    </row>
    <row r="188" spans="1:153" s="19" customFormat="1" ht="17.25">
      <c r="A188" s="55">
        <f>A187+1</f>
        <v>21</v>
      </c>
      <c r="C188" s="8" t="s">
        <v>129</v>
      </c>
      <c r="D188" s="59">
        <f t="shared" ref="D188:M188" si="25">SUM(D184:D187)</f>
        <v>1332.9299999999998</v>
      </c>
      <c r="E188" s="59">
        <f t="shared" si="25"/>
        <v>1266.7600000000002</v>
      </c>
      <c r="F188" s="59">
        <f t="shared" si="25"/>
        <v>3807.3</v>
      </c>
      <c r="G188" s="59">
        <f t="shared" si="25"/>
        <v>2773.25</v>
      </c>
      <c r="H188" s="59">
        <f t="shared" si="25"/>
        <v>1085.0700000000002</v>
      </c>
      <c r="I188" s="59">
        <f t="shared" si="25"/>
        <v>0</v>
      </c>
      <c r="J188" s="59">
        <f t="shared" si="25"/>
        <v>1085.0700000000002</v>
      </c>
      <c r="K188" s="59">
        <f t="shared" si="25"/>
        <v>0</v>
      </c>
      <c r="L188" s="59">
        <f t="shared" si="25"/>
        <v>0</v>
      </c>
      <c r="M188" s="59">
        <f t="shared" si="25"/>
        <v>0</v>
      </c>
      <c r="N188" s="5"/>
      <c r="O188" s="5"/>
      <c r="P188" s="6"/>
      <c r="Q188" s="5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22"/>
      <c r="CR188" s="22"/>
      <c r="CS188" s="22"/>
      <c r="CT188" s="22"/>
      <c r="CU188" s="22"/>
      <c r="CV188" s="22"/>
      <c r="CW188" s="22"/>
      <c r="CX188" s="22"/>
      <c r="CY188" s="22"/>
      <c r="CZ188" s="22"/>
      <c r="DA188" s="22"/>
      <c r="DB188" s="22"/>
      <c r="DC188" s="22"/>
      <c r="DD188" s="22"/>
      <c r="DE188" s="22"/>
      <c r="DF188" s="22"/>
      <c r="DG188" s="22"/>
      <c r="DH188" s="22"/>
      <c r="DI188" s="22"/>
      <c r="DJ188" s="22"/>
      <c r="DK188" s="22"/>
      <c r="DL188" s="22"/>
      <c r="DM188" s="22"/>
      <c r="DN188" s="22"/>
      <c r="DO188" s="22"/>
      <c r="DP188" s="22"/>
      <c r="DQ188" s="22"/>
      <c r="DR188" s="22"/>
      <c r="DS188" s="22"/>
      <c r="DT188" s="22"/>
      <c r="DU188" s="22"/>
      <c r="DV188" s="22"/>
      <c r="DW188" s="22"/>
      <c r="DX188" s="22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  <c r="EU188" s="25"/>
      <c r="EV188" s="25"/>
      <c r="EW188" s="25"/>
    </row>
    <row r="189" spans="1:153" s="19" customFormat="1" ht="17.25">
      <c r="C189" s="20"/>
      <c r="D189" s="21"/>
      <c r="E189" s="21"/>
      <c r="F189" s="21"/>
      <c r="G189" s="21"/>
      <c r="H189" s="21"/>
      <c r="I189" s="22"/>
      <c r="J189" s="22"/>
      <c r="K189" s="22"/>
      <c r="L189" s="22"/>
      <c r="M189" s="22"/>
      <c r="N189" s="5"/>
      <c r="O189" s="5"/>
      <c r="P189" s="6"/>
      <c r="Q189" s="5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/>
      <c r="CM189" s="22"/>
      <c r="CN189" s="22"/>
      <c r="CO189" s="22"/>
      <c r="CP189" s="22"/>
      <c r="CQ189" s="22"/>
      <c r="CR189" s="22"/>
      <c r="CS189" s="22"/>
      <c r="CT189" s="22"/>
      <c r="CU189" s="22"/>
      <c r="CV189" s="22"/>
      <c r="CW189" s="22"/>
      <c r="CX189" s="22"/>
      <c r="CY189" s="22"/>
      <c r="CZ189" s="22"/>
      <c r="DA189" s="22"/>
      <c r="DB189" s="22"/>
      <c r="DC189" s="22"/>
      <c r="DD189" s="22"/>
      <c r="DE189" s="22"/>
      <c r="DF189" s="22"/>
      <c r="DG189" s="22"/>
      <c r="DH189" s="22"/>
      <c r="DI189" s="22"/>
      <c r="DJ189" s="22"/>
      <c r="DK189" s="22"/>
      <c r="DL189" s="22"/>
      <c r="DM189" s="22"/>
      <c r="DN189" s="22"/>
      <c r="DO189" s="22"/>
      <c r="DP189" s="22"/>
      <c r="DQ189" s="22"/>
      <c r="DR189" s="22"/>
      <c r="DS189" s="22"/>
      <c r="DT189" s="22"/>
      <c r="DU189" s="22"/>
      <c r="DV189" s="22"/>
      <c r="DW189" s="22"/>
      <c r="DX189" s="22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  <c r="EU189" s="25"/>
      <c r="EV189" s="25"/>
      <c r="EW189" s="25"/>
    </row>
    <row r="190" spans="1:153" ht="19.5" customHeight="1">
      <c r="A190" s="55">
        <f>A188+1</f>
        <v>22</v>
      </c>
      <c r="B190" s="32">
        <v>870</v>
      </c>
      <c r="C190" s="61" t="s">
        <v>130</v>
      </c>
      <c r="D190" s="57">
        <v>55.58</v>
      </c>
      <c r="E190" s="57">
        <v>376.47</v>
      </c>
      <c r="F190" s="57">
        <v>293.34000000000003</v>
      </c>
      <c r="G190" s="57">
        <v>3162.07</v>
      </c>
      <c r="H190" s="57">
        <v>2096.15</v>
      </c>
      <c r="I190" s="57">
        <v>0</v>
      </c>
      <c r="J190" s="29">
        <f t="shared" ref="J190:J211" si="26">+I190+H190</f>
        <v>2096.15</v>
      </c>
      <c r="K190" s="57">
        <v>2660.4206081112866</v>
      </c>
      <c r="L190" s="58">
        <v>0</v>
      </c>
      <c r="M190" s="29">
        <f t="shared" ref="M190:M211" si="27">+L190+K190</f>
        <v>2660.4206081112866</v>
      </c>
    </row>
    <row r="191" spans="1:153" ht="20.100000000000001" customHeight="1">
      <c r="A191" s="55">
        <f t="shared" ref="A191:A219" si="28">A190+1</f>
        <v>23</v>
      </c>
      <c r="B191" s="32">
        <v>871</v>
      </c>
      <c r="C191" s="61" t="s">
        <v>131</v>
      </c>
      <c r="D191" s="57">
        <v>803.77</v>
      </c>
      <c r="E191" s="57">
        <v>27.580000000000002</v>
      </c>
      <c r="F191" s="57">
        <v>230.3</v>
      </c>
      <c r="G191" s="57">
        <v>29.240000000000002</v>
      </c>
      <c r="H191" s="57">
        <v>0</v>
      </c>
      <c r="I191" s="57">
        <v>0</v>
      </c>
      <c r="J191" s="29">
        <f t="shared" si="26"/>
        <v>0</v>
      </c>
      <c r="K191" s="58">
        <v>0</v>
      </c>
      <c r="L191" s="58">
        <v>0</v>
      </c>
      <c r="M191" s="29">
        <f t="shared" si="27"/>
        <v>0</v>
      </c>
    </row>
    <row r="192" spans="1:153" ht="20.100000000000001" customHeight="1">
      <c r="A192" s="55">
        <f t="shared" si="28"/>
        <v>24</v>
      </c>
      <c r="B192" s="32">
        <v>872</v>
      </c>
      <c r="C192" s="61" t="s">
        <v>132</v>
      </c>
      <c r="D192" s="57">
        <v>6.55</v>
      </c>
      <c r="E192" s="57">
        <v>0</v>
      </c>
      <c r="F192" s="57">
        <v>0</v>
      </c>
      <c r="G192" s="57">
        <v>0</v>
      </c>
      <c r="H192" s="57">
        <v>0</v>
      </c>
      <c r="I192" s="57">
        <v>0</v>
      </c>
      <c r="J192" s="29">
        <f t="shared" si="26"/>
        <v>0</v>
      </c>
      <c r="K192" s="58">
        <v>0</v>
      </c>
      <c r="L192" s="58">
        <v>0</v>
      </c>
      <c r="M192" s="29">
        <f t="shared" si="27"/>
        <v>0</v>
      </c>
      <c r="N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</row>
    <row r="193" spans="1:153" ht="20.100000000000001" customHeight="1">
      <c r="A193" s="55">
        <f t="shared" si="28"/>
        <v>25</v>
      </c>
      <c r="B193" s="32">
        <v>873</v>
      </c>
      <c r="C193" s="61" t="s">
        <v>133</v>
      </c>
      <c r="D193" s="57">
        <v>0</v>
      </c>
      <c r="E193" s="57">
        <v>0</v>
      </c>
      <c r="F193" s="57">
        <v>0</v>
      </c>
      <c r="G193" s="57">
        <v>0</v>
      </c>
      <c r="H193" s="57">
        <v>0</v>
      </c>
      <c r="I193" s="57">
        <v>0</v>
      </c>
      <c r="J193" s="29">
        <f t="shared" si="26"/>
        <v>0</v>
      </c>
      <c r="K193" s="58">
        <v>0</v>
      </c>
      <c r="L193" s="58">
        <v>0</v>
      </c>
      <c r="M193" s="29">
        <f t="shared" si="27"/>
        <v>0</v>
      </c>
      <c r="N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</row>
    <row r="194" spans="1:153" ht="19.5" customHeight="1">
      <c r="A194" s="55">
        <f t="shared" si="28"/>
        <v>26</v>
      </c>
      <c r="B194" s="32">
        <v>874</v>
      </c>
      <c r="C194" s="61" t="s">
        <v>134</v>
      </c>
      <c r="D194" s="57">
        <v>963547.28</v>
      </c>
      <c r="E194" s="57">
        <v>1186461.54</v>
      </c>
      <c r="F194" s="57">
        <v>1316405.33</v>
      </c>
      <c r="G194" s="57">
        <v>1818664.3900000001</v>
      </c>
      <c r="H194" s="57">
        <v>1814057.46</v>
      </c>
      <c r="I194" s="57">
        <v>0</v>
      </c>
      <c r="J194" s="29">
        <f t="shared" si="26"/>
        <v>1814057.46</v>
      </c>
      <c r="K194" s="57">
        <v>2240871.369010298</v>
      </c>
      <c r="L194" s="58">
        <v>0</v>
      </c>
      <c r="M194" s="29">
        <f t="shared" si="27"/>
        <v>2240871.369010298</v>
      </c>
      <c r="N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</row>
    <row r="195" spans="1:153" ht="20.100000000000001" customHeight="1">
      <c r="A195" s="55">
        <f t="shared" si="28"/>
        <v>27</v>
      </c>
      <c r="B195" s="32">
        <v>875</v>
      </c>
      <c r="C195" s="61" t="s">
        <v>135</v>
      </c>
      <c r="D195" s="57">
        <v>0</v>
      </c>
      <c r="E195" s="57">
        <v>1069.6200000000001</v>
      </c>
      <c r="F195" s="57">
        <v>1264.33</v>
      </c>
      <c r="G195" s="57">
        <v>887.98</v>
      </c>
      <c r="H195" s="57">
        <v>916.4</v>
      </c>
      <c r="I195" s="57">
        <v>0</v>
      </c>
      <c r="J195" s="29">
        <f t="shared" si="26"/>
        <v>916.4</v>
      </c>
      <c r="K195" s="57">
        <v>1163.0892089178647</v>
      </c>
      <c r="L195" s="58">
        <v>0</v>
      </c>
      <c r="M195" s="29">
        <f t="shared" si="27"/>
        <v>1163.0892089178647</v>
      </c>
      <c r="N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</row>
    <row r="196" spans="1:153" ht="20.100000000000001" customHeight="1">
      <c r="A196" s="55">
        <f t="shared" si="28"/>
        <v>28</v>
      </c>
      <c r="B196" s="32">
        <v>876</v>
      </c>
      <c r="C196" s="61" t="s">
        <v>136</v>
      </c>
      <c r="D196" s="57">
        <v>0</v>
      </c>
      <c r="E196" s="57">
        <v>0</v>
      </c>
      <c r="F196" s="57">
        <v>0</v>
      </c>
      <c r="G196" s="57">
        <v>0</v>
      </c>
      <c r="H196" s="57">
        <v>0</v>
      </c>
      <c r="I196" s="57">
        <v>0</v>
      </c>
      <c r="J196" s="29">
        <f t="shared" si="26"/>
        <v>0</v>
      </c>
      <c r="K196" s="58">
        <v>0</v>
      </c>
      <c r="L196" s="58">
        <v>0</v>
      </c>
      <c r="M196" s="29">
        <f t="shared" si="27"/>
        <v>0</v>
      </c>
      <c r="N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</row>
    <row r="197" spans="1:153" ht="20.100000000000001" customHeight="1">
      <c r="A197" s="55">
        <f t="shared" si="28"/>
        <v>29</v>
      </c>
      <c r="B197" s="32">
        <v>877</v>
      </c>
      <c r="C197" s="61" t="s">
        <v>137</v>
      </c>
      <c r="D197" s="57">
        <v>109971.86</v>
      </c>
      <c r="E197" s="57">
        <v>111891.22</v>
      </c>
      <c r="F197" s="57">
        <v>114234.94</v>
      </c>
      <c r="G197" s="57">
        <v>85945.38</v>
      </c>
      <c r="H197" s="57">
        <v>62269.57</v>
      </c>
      <c r="I197" s="57">
        <v>0</v>
      </c>
      <c r="J197" s="29">
        <f t="shared" si="26"/>
        <v>62269.57</v>
      </c>
      <c r="K197" s="57">
        <v>78287.406629107922</v>
      </c>
      <c r="L197" s="58">
        <v>0</v>
      </c>
      <c r="M197" s="29">
        <f t="shared" si="27"/>
        <v>78287.406629107922</v>
      </c>
      <c r="N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</row>
    <row r="198" spans="1:153" ht="20.100000000000001" customHeight="1">
      <c r="A198" s="55">
        <f t="shared" si="28"/>
        <v>30</v>
      </c>
      <c r="B198" s="32">
        <v>878</v>
      </c>
      <c r="C198" s="61" t="s">
        <v>138</v>
      </c>
      <c r="D198" s="57">
        <v>579474.09000000008</v>
      </c>
      <c r="E198" s="57">
        <v>531950.54</v>
      </c>
      <c r="F198" s="57">
        <v>616102.89</v>
      </c>
      <c r="G198" s="57">
        <v>586604.97000000009</v>
      </c>
      <c r="H198" s="57">
        <v>808384.9800000001</v>
      </c>
      <c r="I198" s="57">
        <v>0</v>
      </c>
      <c r="J198" s="29">
        <f t="shared" si="26"/>
        <v>808384.9800000001</v>
      </c>
      <c r="K198" s="57">
        <v>1009281.1363673538</v>
      </c>
      <c r="L198" s="58">
        <v>0</v>
      </c>
      <c r="M198" s="29">
        <f t="shared" si="27"/>
        <v>1009281.1363673538</v>
      </c>
      <c r="N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</row>
    <row r="199" spans="1:153" ht="20.100000000000001" customHeight="1">
      <c r="A199" s="55">
        <f t="shared" si="28"/>
        <v>31</v>
      </c>
      <c r="B199" s="32">
        <v>879</v>
      </c>
      <c r="C199" s="61" t="s">
        <v>139</v>
      </c>
      <c r="D199" s="57">
        <v>404792.01</v>
      </c>
      <c r="E199" s="57">
        <v>521737.07</v>
      </c>
      <c r="F199" s="57">
        <v>681507.98</v>
      </c>
      <c r="G199" s="57">
        <v>731928.87</v>
      </c>
      <c r="H199" s="57">
        <v>559173.41</v>
      </c>
      <c r="I199" s="57">
        <v>0</v>
      </c>
      <c r="J199" s="29">
        <f t="shared" si="26"/>
        <v>559173.41</v>
      </c>
      <c r="K199" s="57">
        <v>752270.87386181264</v>
      </c>
      <c r="L199" s="58">
        <v>0</v>
      </c>
      <c r="M199" s="29">
        <f t="shared" si="27"/>
        <v>752270.87386181264</v>
      </c>
      <c r="N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</row>
    <row r="200" spans="1:153" ht="20.100000000000001" customHeight="1">
      <c r="A200" s="55">
        <f t="shared" si="28"/>
        <v>32</v>
      </c>
      <c r="B200" s="32">
        <v>880</v>
      </c>
      <c r="C200" s="61" t="s">
        <v>140</v>
      </c>
      <c r="D200" s="57">
        <v>185852.58</v>
      </c>
      <c r="E200" s="57">
        <v>200699.78000000003</v>
      </c>
      <c r="F200" s="57">
        <v>299475.31000000006</v>
      </c>
      <c r="G200" s="57">
        <v>287340.79999999999</v>
      </c>
      <c r="H200" s="57">
        <v>245786.74</v>
      </c>
      <c r="I200" s="57">
        <v>0</v>
      </c>
      <c r="J200" s="29">
        <f t="shared" si="26"/>
        <v>245786.74</v>
      </c>
      <c r="K200" s="57">
        <v>256815.3615097705</v>
      </c>
      <c r="L200" s="58">
        <v>0</v>
      </c>
      <c r="M200" s="29">
        <f t="shared" si="27"/>
        <v>256815.3615097705</v>
      </c>
      <c r="N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</row>
    <row r="201" spans="1:153" ht="20.100000000000001" customHeight="1">
      <c r="A201" s="55">
        <f t="shared" si="28"/>
        <v>33</v>
      </c>
      <c r="B201" s="32">
        <v>881</v>
      </c>
      <c r="C201" s="61" t="s">
        <v>141</v>
      </c>
      <c r="D201" s="57">
        <v>0</v>
      </c>
      <c r="E201" s="57">
        <v>0</v>
      </c>
      <c r="F201" s="57">
        <v>0</v>
      </c>
      <c r="G201" s="57">
        <v>0</v>
      </c>
      <c r="H201" s="57">
        <v>0</v>
      </c>
      <c r="I201" s="57">
        <v>0</v>
      </c>
      <c r="J201" s="29">
        <f t="shared" si="26"/>
        <v>0</v>
      </c>
      <c r="K201" s="58">
        <v>0</v>
      </c>
      <c r="L201" s="58">
        <v>0</v>
      </c>
      <c r="M201" s="29">
        <f t="shared" si="27"/>
        <v>0</v>
      </c>
      <c r="N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</row>
    <row r="202" spans="1:153" ht="20.100000000000001" customHeight="1">
      <c r="A202" s="55">
        <f t="shared" si="28"/>
        <v>34</v>
      </c>
      <c r="B202" s="32">
        <v>885</v>
      </c>
      <c r="C202" s="61" t="s">
        <v>142</v>
      </c>
      <c r="D202" s="57">
        <v>0</v>
      </c>
      <c r="E202" s="57">
        <v>0</v>
      </c>
      <c r="F202" s="57">
        <v>0</v>
      </c>
      <c r="G202" s="57">
        <v>185.74</v>
      </c>
      <c r="H202" s="57">
        <v>0</v>
      </c>
      <c r="I202" s="57">
        <v>0</v>
      </c>
      <c r="J202" s="29">
        <f t="shared" si="26"/>
        <v>0</v>
      </c>
      <c r="K202" s="58">
        <v>0</v>
      </c>
      <c r="L202" s="58">
        <v>0</v>
      </c>
      <c r="M202" s="29">
        <f t="shared" si="27"/>
        <v>0</v>
      </c>
      <c r="N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</row>
    <row r="203" spans="1:153" ht="20.100000000000001" customHeight="1">
      <c r="A203" s="55">
        <f t="shared" si="28"/>
        <v>35</v>
      </c>
      <c r="B203" s="32">
        <v>886</v>
      </c>
      <c r="C203" s="61" t="s">
        <v>143</v>
      </c>
      <c r="D203" s="57">
        <v>0</v>
      </c>
      <c r="E203" s="57">
        <v>0</v>
      </c>
      <c r="F203" s="57">
        <v>0</v>
      </c>
      <c r="G203" s="57">
        <v>0</v>
      </c>
      <c r="H203" s="57">
        <v>0</v>
      </c>
      <c r="I203" s="57">
        <v>0</v>
      </c>
      <c r="J203" s="29">
        <f t="shared" si="26"/>
        <v>0</v>
      </c>
      <c r="K203" s="58">
        <v>0</v>
      </c>
      <c r="L203" s="58">
        <v>0</v>
      </c>
      <c r="M203" s="29">
        <f t="shared" si="27"/>
        <v>0</v>
      </c>
      <c r="N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</row>
    <row r="204" spans="1:153" ht="20.100000000000001" customHeight="1">
      <c r="A204" s="55">
        <f t="shared" si="28"/>
        <v>36</v>
      </c>
      <c r="B204" s="32">
        <v>887</v>
      </c>
      <c r="C204" s="61" t="s">
        <v>144</v>
      </c>
      <c r="D204" s="57">
        <v>290355.53000000003</v>
      </c>
      <c r="E204" s="57">
        <v>233372.44000000003</v>
      </c>
      <c r="F204" s="57">
        <v>294716.14</v>
      </c>
      <c r="G204" s="57">
        <v>246490.78999999998</v>
      </c>
      <c r="H204" s="57">
        <v>330491.82000000007</v>
      </c>
      <c r="I204" s="57">
        <v>0</v>
      </c>
      <c r="J204" s="29">
        <f t="shared" si="26"/>
        <v>330491.82000000007</v>
      </c>
      <c r="K204" s="57">
        <v>401282.42851175612</v>
      </c>
      <c r="L204" s="58">
        <v>0</v>
      </c>
      <c r="M204" s="29">
        <f t="shared" si="27"/>
        <v>401282.42851175612</v>
      </c>
      <c r="N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</row>
    <row r="205" spans="1:153" ht="20.100000000000001" customHeight="1">
      <c r="A205" s="55">
        <f t="shared" si="28"/>
        <v>37</v>
      </c>
      <c r="B205" s="32">
        <v>888</v>
      </c>
      <c r="C205" s="61" t="s">
        <v>145</v>
      </c>
      <c r="D205" s="57">
        <v>2.72</v>
      </c>
      <c r="E205" s="57">
        <v>0</v>
      </c>
      <c r="F205" s="57">
        <v>331.02</v>
      </c>
      <c r="G205" s="57">
        <v>0</v>
      </c>
      <c r="H205" s="57">
        <v>466.94</v>
      </c>
      <c r="I205" s="57">
        <v>0</v>
      </c>
      <c r="J205" s="29">
        <f t="shared" si="26"/>
        <v>466.94</v>
      </c>
      <c r="K205" s="57">
        <v>592.63735837200772</v>
      </c>
      <c r="L205" s="58">
        <v>0</v>
      </c>
      <c r="M205" s="29">
        <f t="shared" si="27"/>
        <v>592.63735837200772</v>
      </c>
      <c r="N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</row>
    <row r="206" spans="1:153" ht="20.100000000000001" customHeight="1">
      <c r="A206" s="55">
        <f t="shared" si="28"/>
        <v>38</v>
      </c>
      <c r="B206" s="32">
        <v>889</v>
      </c>
      <c r="C206" s="61" t="s">
        <v>146</v>
      </c>
      <c r="D206" s="57">
        <v>75556.86</v>
      </c>
      <c r="E206" s="57">
        <v>50984.400000000009</v>
      </c>
      <c r="F206" s="57">
        <v>55312.04</v>
      </c>
      <c r="G206" s="57">
        <v>110254.76000000001</v>
      </c>
      <c r="H206" s="57">
        <v>85408.81</v>
      </c>
      <c r="I206" s="57">
        <v>0</v>
      </c>
      <c r="J206" s="29">
        <f t="shared" si="26"/>
        <v>85408.81</v>
      </c>
      <c r="K206" s="57">
        <v>130289.96839159763</v>
      </c>
      <c r="L206" s="58">
        <v>0</v>
      </c>
      <c r="M206" s="29">
        <f t="shared" si="27"/>
        <v>130289.96839159763</v>
      </c>
      <c r="N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</row>
    <row r="207" spans="1:153" ht="20.100000000000001" customHeight="1">
      <c r="A207" s="55">
        <f t="shared" si="28"/>
        <v>39</v>
      </c>
      <c r="B207" s="32">
        <v>890</v>
      </c>
      <c r="C207" s="61" t="s">
        <v>147</v>
      </c>
      <c r="D207" s="57">
        <v>0</v>
      </c>
      <c r="E207" s="57">
        <v>0</v>
      </c>
      <c r="F207" s="57">
        <v>0</v>
      </c>
      <c r="G207" s="57">
        <v>0</v>
      </c>
      <c r="H207" s="57">
        <v>0</v>
      </c>
      <c r="I207" s="57">
        <v>0</v>
      </c>
      <c r="J207" s="29">
        <f t="shared" si="26"/>
        <v>0</v>
      </c>
      <c r="K207" s="58">
        <v>0</v>
      </c>
      <c r="L207" s="58">
        <v>0</v>
      </c>
      <c r="M207" s="29">
        <f t="shared" si="27"/>
        <v>0</v>
      </c>
      <c r="N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</row>
    <row r="208" spans="1:153" ht="20.100000000000001" customHeight="1">
      <c r="A208" s="55">
        <f t="shared" si="28"/>
        <v>40</v>
      </c>
      <c r="B208" s="32">
        <v>891</v>
      </c>
      <c r="C208" s="61" t="s">
        <v>148</v>
      </c>
      <c r="D208" s="57">
        <v>74.14</v>
      </c>
      <c r="E208" s="57">
        <v>28.78</v>
      </c>
      <c r="F208" s="57">
        <v>56.54</v>
      </c>
      <c r="G208" s="57">
        <v>0</v>
      </c>
      <c r="H208" s="57">
        <v>0</v>
      </c>
      <c r="I208" s="57">
        <v>0</v>
      </c>
      <c r="J208" s="29">
        <f t="shared" si="26"/>
        <v>0</v>
      </c>
      <c r="K208" s="58">
        <v>0</v>
      </c>
      <c r="L208" s="58">
        <v>0</v>
      </c>
      <c r="M208" s="29">
        <f t="shared" si="27"/>
        <v>0</v>
      </c>
    </row>
    <row r="209" spans="1:13" ht="20.100000000000001" customHeight="1">
      <c r="A209" s="55">
        <f t="shared" si="28"/>
        <v>41</v>
      </c>
      <c r="B209" s="32">
        <v>892</v>
      </c>
      <c r="C209" s="61" t="s">
        <v>149</v>
      </c>
      <c r="D209" s="57">
        <v>60250.42</v>
      </c>
      <c r="E209" s="57">
        <v>69691.960000000006</v>
      </c>
      <c r="F209" s="57">
        <v>159221.82</v>
      </c>
      <c r="G209" s="57">
        <v>312979.20000000001</v>
      </c>
      <c r="H209" s="57">
        <v>172431.26</v>
      </c>
      <c r="I209" s="57">
        <v>0</v>
      </c>
      <c r="J209" s="29">
        <f t="shared" si="26"/>
        <v>172431.26</v>
      </c>
      <c r="K209" s="57">
        <v>178591.26796472212</v>
      </c>
      <c r="L209" s="58">
        <v>0</v>
      </c>
      <c r="M209" s="29">
        <f t="shared" si="27"/>
        <v>178591.26796472212</v>
      </c>
    </row>
    <row r="210" spans="1:13" ht="20.100000000000001" customHeight="1">
      <c r="A210" s="55">
        <f t="shared" si="28"/>
        <v>42</v>
      </c>
      <c r="B210" s="32">
        <v>893</v>
      </c>
      <c r="C210" s="61" t="s">
        <v>150</v>
      </c>
      <c r="D210" s="57">
        <v>192250.25</v>
      </c>
      <c r="E210" s="57">
        <v>330243.77</v>
      </c>
      <c r="F210" s="57">
        <v>355770.13</v>
      </c>
      <c r="G210" s="57">
        <v>234246.59999999998</v>
      </c>
      <c r="H210" s="57">
        <v>182558.76</v>
      </c>
      <c r="I210" s="57">
        <v>0</v>
      </c>
      <c r="J210" s="29">
        <f t="shared" si="26"/>
        <v>182558.76</v>
      </c>
      <c r="K210" s="57">
        <v>224799.33814507772</v>
      </c>
      <c r="L210" s="58">
        <v>0</v>
      </c>
      <c r="M210" s="29">
        <f t="shared" si="27"/>
        <v>224799.33814507772</v>
      </c>
    </row>
    <row r="211" spans="1:13" ht="20.100000000000001" customHeight="1">
      <c r="A211" s="55">
        <f t="shared" si="28"/>
        <v>43</v>
      </c>
      <c r="B211" s="32">
        <v>894</v>
      </c>
      <c r="C211" s="61" t="s">
        <v>151</v>
      </c>
      <c r="D211" s="59">
        <v>31.46</v>
      </c>
      <c r="E211" s="59">
        <v>-78.34</v>
      </c>
      <c r="F211" s="59">
        <v>4516.2400000000007</v>
      </c>
      <c r="G211" s="59">
        <v>718.69</v>
      </c>
      <c r="H211" s="59">
        <v>9239.6400000000012</v>
      </c>
      <c r="I211" s="59">
        <v>0</v>
      </c>
      <c r="J211" s="31">
        <f t="shared" si="26"/>
        <v>9239.6400000000012</v>
      </c>
      <c r="K211" s="31">
        <v>30148.452288453529</v>
      </c>
      <c r="L211" s="60">
        <v>0</v>
      </c>
      <c r="M211" s="31">
        <f t="shared" si="27"/>
        <v>30148.452288453529</v>
      </c>
    </row>
    <row r="212" spans="1:13" ht="20.100000000000001" customHeight="1">
      <c r="A212" s="55">
        <f t="shared" si="28"/>
        <v>44</v>
      </c>
      <c r="B212" s="26"/>
      <c r="C212" s="8" t="s">
        <v>152</v>
      </c>
      <c r="D212" s="59">
        <f t="shared" ref="D212:M212" si="29">SUM(D190:D211)</f>
        <v>2863025.1</v>
      </c>
      <c r="E212" s="59">
        <f t="shared" si="29"/>
        <v>3238456.83</v>
      </c>
      <c r="F212" s="59">
        <f t="shared" si="29"/>
        <v>3899438.35</v>
      </c>
      <c r="G212" s="59">
        <f t="shared" si="29"/>
        <v>4419439.4800000004</v>
      </c>
      <c r="H212" s="59">
        <f t="shared" si="29"/>
        <v>4273281.9399999995</v>
      </c>
      <c r="I212" s="59">
        <f t="shared" si="29"/>
        <v>0</v>
      </c>
      <c r="J212" s="59">
        <f t="shared" si="29"/>
        <v>4273281.9399999995</v>
      </c>
      <c r="K212" s="59">
        <f t="shared" si="29"/>
        <v>5307053.7498553507</v>
      </c>
      <c r="L212" s="59">
        <f t="shared" si="29"/>
        <v>0</v>
      </c>
      <c r="M212" s="59">
        <f t="shared" si="29"/>
        <v>5307053.7498553507</v>
      </c>
    </row>
    <row r="213" spans="1:13" ht="20.100000000000001" customHeight="1">
      <c r="A213" s="55">
        <f t="shared" si="28"/>
        <v>45</v>
      </c>
      <c r="B213" s="32">
        <v>901</v>
      </c>
      <c r="C213" s="8" t="s">
        <v>153</v>
      </c>
      <c r="D213" s="57">
        <v>0</v>
      </c>
      <c r="E213" s="57">
        <v>0</v>
      </c>
      <c r="F213" s="57">
        <v>0</v>
      </c>
      <c r="G213" s="57">
        <v>0</v>
      </c>
      <c r="H213" s="57">
        <v>0</v>
      </c>
      <c r="I213" s="57">
        <v>0</v>
      </c>
      <c r="J213" s="29">
        <f t="shared" ref="J213:J218" si="30">+I213+H213</f>
        <v>0</v>
      </c>
      <c r="K213" s="57">
        <v>0</v>
      </c>
      <c r="L213" s="58">
        <v>0</v>
      </c>
      <c r="M213" s="29">
        <f t="shared" ref="M213:M218" si="31">+L213+K213</f>
        <v>0</v>
      </c>
    </row>
    <row r="214" spans="1:13" ht="20.100000000000001" customHeight="1">
      <c r="A214" s="55">
        <f t="shared" si="28"/>
        <v>46</v>
      </c>
      <c r="B214" s="32">
        <v>902</v>
      </c>
      <c r="C214" s="8" t="s">
        <v>154</v>
      </c>
      <c r="D214" s="57">
        <v>165342.29</v>
      </c>
      <c r="E214" s="57">
        <v>131484.07</v>
      </c>
      <c r="F214" s="57">
        <v>120376.65999999999</v>
      </c>
      <c r="G214" s="57">
        <v>124677.83</v>
      </c>
      <c r="H214" s="57">
        <v>111009.69000000002</v>
      </c>
      <c r="I214" s="57">
        <v>0</v>
      </c>
      <c r="J214" s="29">
        <f t="shared" si="30"/>
        <v>111009.69000000002</v>
      </c>
      <c r="K214" s="57">
        <v>140889.63950051609</v>
      </c>
      <c r="L214" s="58">
        <v>0</v>
      </c>
      <c r="M214" s="29">
        <f t="shared" si="31"/>
        <v>140889.63950051609</v>
      </c>
    </row>
    <row r="215" spans="1:13" ht="20.100000000000001" customHeight="1">
      <c r="A215" s="55">
        <f t="shared" si="28"/>
        <v>47</v>
      </c>
      <c r="B215" s="32">
        <v>903</v>
      </c>
      <c r="C215" s="8" t="s">
        <v>155</v>
      </c>
      <c r="D215" s="57">
        <v>78470.100000000006</v>
      </c>
      <c r="E215" s="57">
        <v>99947.739999999991</v>
      </c>
      <c r="F215" s="57">
        <v>104855.82</v>
      </c>
      <c r="G215" s="57">
        <v>127920.56</v>
      </c>
      <c r="H215" s="57">
        <v>69231.649999999994</v>
      </c>
      <c r="I215" s="57">
        <v>0</v>
      </c>
      <c r="J215" s="29">
        <f t="shared" si="30"/>
        <v>69231.649999999994</v>
      </c>
      <c r="K215" s="57">
        <v>87608.727663656042</v>
      </c>
      <c r="L215" s="58">
        <v>0</v>
      </c>
      <c r="M215" s="29">
        <f t="shared" si="31"/>
        <v>87608.727663656042</v>
      </c>
    </row>
    <row r="216" spans="1:13" ht="20.100000000000001" customHeight="1">
      <c r="A216" s="55">
        <f t="shared" si="28"/>
        <v>48</v>
      </c>
      <c r="B216" s="32">
        <v>904</v>
      </c>
      <c r="C216" s="8" t="s">
        <v>156</v>
      </c>
      <c r="D216" s="57">
        <v>-1110400</v>
      </c>
      <c r="E216" s="57">
        <v>569600</v>
      </c>
      <c r="F216" s="57">
        <v>569600</v>
      </c>
      <c r="G216" s="57">
        <v>603528.79</v>
      </c>
      <c r="H216" s="57">
        <v>489897.04000000004</v>
      </c>
      <c r="I216" s="57">
        <v>0</v>
      </c>
      <c r="J216" s="29">
        <f t="shared" si="30"/>
        <v>489897.04000000004</v>
      </c>
      <c r="K216" s="57">
        <v>476292</v>
      </c>
      <c r="L216" s="58">
        <v>0</v>
      </c>
      <c r="M216" s="29">
        <f t="shared" si="31"/>
        <v>476292</v>
      </c>
    </row>
    <row r="217" spans="1:13" ht="20.100000000000001" customHeight="1">
      <c r="A217" s="55">
        <f t="shared" si="28"/>
        <v>49</v>
      </c>
      <c r="B217" s="32">
        <v>905</v>
      </c>
      <c r="C217" s="8" t="s">
        <v>157</v>
      </c>
      <c r="D217" s="57">
        <v>1658.6100000000001</v>
      </c>
      <c r="E217" s="57">
        <v>1684.18</v>
      </c>
      <c r="F217" s="57">
        <v>1169.1400000000001</v>
      </c>
      <c r="G217" s="57">
        <v>1535.69</v>
      </c>
      <c r="H217" s="57">
        <v>1207.81</v>
      </c>
      <c r="I217" s="57">
        <v>0</v>
      </c>
      <c r="J217" s="29">
        <f t="shared" si="30"/>
        <v>1207.81</v>
      </c>
      <c r="K217" s="57">
        <v>989.25491735656567</v>
      </c>
      <c r="L217" s="58">
        <v>0</v>
      </c>
      <c r="M217" s="29">
        <f t="shared" si="31"/>
        <v>989.25491735656567</v>
      </c>
    </row>
    <row r="218" spans="1:13" ht="20.100000000000001" customHeight="1">
      <c r="A218" s="55">
        <f t="shared" si="28"/>
        <v>50</v>
      </c>
      <c r="B218" s="32">
        <v>906</v>
      </c>
      <c r="C218" s="8" t="s">
        <v>158</v>
      </c>
      <c r="D218" s="59">
        <v>0</v>
      </c>
      <c r="E218" s="59">
        <v>0</v>
      </c>
      <c r="F218" s="59">
        <v>0</v>
      </c>
      <c r="G218" s="59">
        <v>0</v>
      </c>
      <c r="H218" s="59">
        <v>0</v>
      </c>
      <c r="I218" s="59">
        <v>0</v>
      </c>
      <c r="J218" s="31">
        <f t="shared" si="30"/>
        <v>0</v>
      </c>
      <c r="K218" s="60">
        <v>0</v>
      </c>
      <c r="L218" s="60">
        <v>0</v>
      </c>
      <c r="M218" s="31">
        <f t="shared" si="31"/>
        <v>0</v>
      </c>
    </row>
    <row r="219" spans="1:13" ht="19.5" customHeight="1">
      <c r="A219" s="55">
        <f t="shared" si="28"/>
        <v>51</v>
      </c>
      <c r="B219" s="26"/>
      <c r="C219" s="8" t="s">
        <v>159</v>
      </c>
      <c r="D219" s="59">
        <f t="shared" ref="D219:M219" si="32">SUM(D213:D218)</f>
        <v>-864929</v>
      </c>
      <c r="E219" s="59">
        <f t="shared" si="32"/>
        <v>802715.99000000011</v>
      </c>
      <c r="F219" s="59">
        <f t="shared" si="32"/>
        <v>796001.62</v>
      </c>
      <c r="G219" s="59">
        <f t="shared" si="32"/>
        <v>857662.87</v>
      </c>
      <c r="H219" s="59">
        <f t="shared" si="32"/>
        <v>671346.19000000018</v>
      </c>
      <c r="I219" s="59">
        <f t="shared" si="32"/>
        <v>0</v>
      </c>
      <c r="J219" s="59">
        <f t="shared" si="32"/>
        <v>671346.19000000018</v>
      </c>
      <c r="K219" s="59">
        <f t="shared" si="32"/>
        <v>705779.62208152865</v>
      </c>
      <c r="L219" s="59">
        <f t="shared" si="32"/>
        <v>0</v>
      </c>
      <c r="M219" s="59">
        <f t="shared" si="32"/>
        <v>705779.62208152865</v>
      </c>
    </row>
    <row r="220" spans="1:13" ht="20.100000000000001" customHeight="1">
      <c r="A220" s="55"/>
      <c r="B220" s="26"/>
      <c r="C220" s="8"/>
      <c r="D220" s="59"/>
      <c r="E220" s="59"/>
      <c r="F220" s="59"/>
      <c r="G220" s="59"/>
      <c r="H220" s="59"/>
      <c r="I220" s="59"/>
      <c r="J220" s="59"/>
      <c r="K220" s="59"/>
      <c r="L220" s="59"/>
      <c r="M220" s="59"/>
    </row>
    <row r="221" spans="1:13" ht="20.100000000000001" customHeight="1">
      <c r="A221" s="55"/>
      <c r="B221" s="26"/>
      <c r="C221" s="8"/>
      <c r="D221" s="59"/>
      <c r="E221" s="59"/>
      <c r="F221" s="59"/>
      <c r="G221" s="59"/>
      <c r="H221" s="59"/>
      <c r="I221" s="59"/>
      <c r="J221" s="59"/>
      <c r="K221" s="59"/>
      <c r="L221" s="59"/>
      <c r="M221" s="59"/>
    </row>
    <row r="222" spans="1:13" ht="20.100000000000001" customHeight="1">
      <c r="A222" s="55"/>
      <c r="B222" s="26"/>
      <c r="C222" s="8"/>
      <c r="D222" s="59"/>
      <c r="E222" s="59"/>
      <c r="F222" s="59"/>
      <c r="G222" s="59"/>
      <c r="H222" s="59"/>
      <c r="I222" s="59"/>
      <c r="J222" s="59"/>
      <c r="K222" s="59"/>
      <c r="L222" s="59"/>
      <c r="M222" s="59"/>
    </row>
    <row r="223" spans="1:13" ht="20.100000000000001" customHeight="1">
      <c r="A223" s="55"/>
      <c r="B223" s="26"/>
      <c r="C223" s="8"/>
      <c r="D223" s="59"/>
      <c r="E223" s="59"/>
      <c r="F223" s="59"/>
      <c r="G223" s="59"/>
      <c r="H223" s="59"/>
      <c r="I223" s="59"/>
      <c r="J223" s="59"/>
      <c r="K223" s="59"/>
      <c r="L223" s="59"/>
      <c r="M223" s="59"/>
    </row>
    <row r="224" spans="1:13" ht="20.100000000000001" customHeight="1">
      <c r="A224" s="1"/>
      <c r="B224" s="2"/>
      <c r="C224" s="2"/>
      <c r="D224" s="3"/>
      <c r="E224" s="3"/>
      <c r="F224" s="3"/>
      <c r="G224" s="3"/>
      <c r="H224" s="3"/>
      <c r="I224" s="62"/>
      <c r="J224" s="63"/>
      <c r="K224" s="3"/>
      <c r="L224" s="4"/>
      <c r="M224" s="3"/>
    </row>
    <row r="225" spans="1:153" ht="20.100000000000001" customHeight="1">
      <c r="A225" s="8" t="s">
        <v>160</v>
      </c>
      <c r="B225" s="8"/>
      <c r="C225" s="8"/>
      <c r="D225" s="9"/>
      <c r="E225" s="9"/>
      <c r="F225" s="9"/>
      <c r="G225" s="9"/>
      <c r="H225" s="9"/>
      <c r="I225" s="9"/>
      <c r="J225" s="9"/>
      <c r="K225" s="9"/>
      <c r="L225" s="39" t="s">
        <v>91</v>
      </c>
      <c r="M225" s="9"/>
      <c r="R225" s="9"/>
      <c r="S225" s="9"/>
      <c r="T225" s="9"/>
      <c r="U225" s="9"/>
      <c r="V225" s="9"/>
      <c r="W225" s="9"/>
      <c r="X225" s="9"/>
    </row>
    <row r="226" spans="1:153" ht="20.100000000000001" customHeight="1">
      <c r="A226" s="8"/>
      <c r="B226" s="8"/>
      <c r="C226" s="8"/>
      <c r="D226" s="9"/>
      <c r="E226" s="9"/>
      <c r="F226" s="9"/>
      <c r="G226" s="9"/>
      <c r="H226" s="9"/>
      <c r="I226" s="9"/>
      <c r="J226" s="9"/>
      <c r="K226" s="9"/>
      <c r="L226" s="39"/>
      <c r="M226" s="9"/>
      <c r="R226" s="9"/>
      <c r="S226" s="9"/>
      <c r="T226" s="9"/>
      <c r="U226" s="9"/>
      <c r="V226" s="9"/>
      <c r="W226" s="9"/>
      <c r="X226" s="9"/>
    </row>
    <row r="227" spans="1:153" ht="20.100000000000001" customHeight="1">
      <c r="A227" s="8"/>
      <c r="B227" s="8"/>
      <c r="C227" s="8"/>
      <c r="D227" s="9"/>
      <c r="E227" s="9"/>
      <c r="F227" s="9"/>
      <c r="G227" s="9"/>
      <c r="H227" s="9"/>
      <c r="I227" s="9"/>
      <c r="J227" s="9"/>
      <c r="K227" s="9"/>
      <c r="L227" s="39"/>
      <c r="M227" s="9"/>
      <c r="R227" s="9"/>
      <c r="S227" s="9"/>
      <c r="T227" s="9"/>
      <c r="U227" s="9"/>
      <c r="V227" s="9"/>
      <c r="W227" s="9"/>
      <c r="X227" s="9"/>
    </row>
    <row r="228" spans="1:153" ht="20.100000000000001" customHeight="1">
      <c r="A228" s="8"/>
      <c r="B228" s="8"/>
      <c r="C228" s="8"/>
      <c r="D228" s="9"/>
      <c r="E228" s="9"/>
      <c r="F228" s="9"/>
      <c r="G228" s="9"/>
      <c r="H228" s="9"/>
      <c r="I228" s="9"/>
      <c r="J228" s="9"/>
      <c r="K228" s="9"/>
      <c r="L228" s="39"/>
      <c r="M228" s="9"/>
      <c r="R228" s="9"/>
      <c r="S228" s="9"/>
      <c r="T228" s="9"/>
      <c r="U228" s="9"/>
      <c r="V228" s="9"/>
      <c r="W228" s="9"/>
      <c r="X228" s="9"/>
    </row>
    <row r="229" spans="1:153">
      <c r="A229" s="1" t="s">
        <v>0</v>
      </c>
      <c r="B229" s="2"/>
      <c r="C229" s="2"/>
      <c r="D229" s="3"/>
      <c r="E229" s="3"/>
      <c r="F229" s="2"/>
      <c r="G229" s="3" t="s">
        <v>106</v>
      </c>
      <c r="H229" s="3"/>
      <c r="I229" s="3"/>
      <c r="J229" s="3"/>
      <c r="K229" s="3"/>
      <c r="L229" s="4" t="s">
        <v>161</v>
      </c>
      <c r="M229" s="3"/>
    </row>
    <row r="230" spans="1:153">
      <c r="A230" s="8" t="s">
        <v>3</v>
      </c>
      <c r="E230" s="7"/>
      <c r="F230" s="7"/>
      <c r="G230" s="5" t="s">
        <v>107</v>
      </c>
      <c r="H230" s="29"/>
      <c r="L230" s="9" t="s">
        <v>5</v>
      </c>
    </row>
    <row r="231" spans="1:153">
      <c r="E231" s="7"/>
      <c r="F231" s="7"/>
      <c r="G231" s="5" t="s">
        <v>109</v>
      </c>
      <c r="H231" s="29"/>
      <c r="L231" s="9" t="str">
        <f>L3</f>
        <v>HISTORIC BASE YEAR DATA:  12/31/2016</v>
      </c>
    </row>
    <row r="232" spans="1:153">
      <c r="A232" s="12" t="s">
        <v>8</v>
      </c>
      <c r="C232" s="8" t="str">
        <f>C4</f>
        <v>PIVOTAL UTILITY HOLDINGS, INC.</v>
      </c>
      <c r="E232" s="29"/>
      <c r="F232" s="29"/>
      <c r="G232" s="29"/>
      <c r="H232" s="29"/>
      <c r="L232" s="9" t="str">
        <f>L4</f>
        <v>PROJECTED TEST YEAR:      12/31/2018</v>
      </c>
    </row>
    <row r="233" spans="1:153">
      <c r="C233" s="8" t="str">
        <f>C5</f>
        <v>D/B/A FLORIDA CITY GAS</v>
      </c>
      <c r="E233" s="29"/>
      <c r="F233" s="29"/>
      <c r="G233" s="29"/>
      <c r="H233" s="29"/>
      <c r="L233" s="9" t="str">
        <f>L5</f>
        <v>PRIOR YEARS:   12/31/12 -12/31/2015</v>
      </c>
    </row>
    <row r="234" spans="1:153">
      <c r="A234" s="1" t="s">
        <v>13</v>
      </c>
      <c r="B234" s="2"/>
      <c r="C234" s="1" t="str">
        <f>C6</f>
        <v>20170179-GU</v>
      </c>
      <c r="D234" s="40" t="str">
        <f>D6</f>
        <v>OPC ROG 8-175</v>
      </c>
      <c r="E234" s="3"/>
      <c r="F234" s="3"/>
      <c r="G234" s="3"/>
      <c r="H234" s="3"/>
      <c r="I234" s="3"/>
      <c r="J234" s="3"/>
      <c r="K234" s="3"/>
      <c r="L234" s="16" t="str">
        <f>L6</f>
        <v>WITNESS:    M. J. MORLEY</v>
      </c>
      <c r="M234" s="3"/>
    </row>
    <row r="235" spans="1:153" ht="24" customHeight="1">
      <c r="A235" s="8"/>
      <c r="C235" s="12"/>
      <c r="H235" s="17" t="str">
        <f>H7</f>
        <v>12/31/2016</v>
      </c>
      <c r="I235" s="18"/>
      <c r="J235" s="17"/>
      <c r="K235" s="17" t="str">
        <f>K7</f>
        <v>12/31/2018</v>
      </c>
      <c r="L235" s="17"/>
      <c r="M235" s="17"/>
    </row>
    <row r="236" spans="1:153" s="19" customFormat="1" ht="34.5">
      <c r="A236" s="19" t="s">
        <v>19</v>
      </c>
      <c r="B236" s="19" t="s">
        <v>20</v>
      </c>
      <c r="C236" s="19" t="s">
        <v>110</v>
      </c>
      <c r="D236" s="21" t="str">
        <f>D8</f>
        <v>12/31/2012</v>
      </c>
      <c r="E236" s="21" t="str">
        <f>E8</f>
        <v>12/31/2013</v>
      </c>
      <c r="F236" s="21" t="str">
        <f>F8</f>
        <v>12/31/2014</v>
      </c>
      <c r="G236" s="21" t="str">
        <f>G8</f>
        <v>12/31/2015</v>
      </c>
      <c r="H236" s="22" t="s">
        <v>26</v>
      </c>
      <c r="I236" s="22" t="s">
        <v>27</v>
      </c>
      <c r="J236" s="22" t="s">
        <v>28</v>
      </c>
      <c r="K236" s="22" t="s">
        <v>26</v>
      </c>
      <c r="L236" s="22" t="s">
        <v>27</v>
      </c>
      <c r="M236" s="22" t="s">
        <v>28</v>
      </c>
      <c r="N236" s="5"/>
      <c r="O236" s="5"/>
      <c r="P236" s="6"/>
      <c r="Q236" s="5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  <c r="BY236" s="22"/>
      <c r="BZ236" s="22"/>
      <c r="CA236" s="22"/>
      <c r="CB236" s="22"/>
      <c r="CC236" s="22"/>
      <c r="CD236" s="22"/>
      <c r="CE236" s="22"/>
      <c r="CF236" s="22"/>
      <c r="CG236" s="22"/>
      <c r="CH236" s="22"/>
      <c r="CI236" s="22"/>
      <c r="CJ236" s="22"/>
      <c r="CK236" s="22"/>
      <c r="CL236" s="22"/>
      <c r="CM236" s="22"/>
      <c r="CN236" s="22"/>
      <c r="CO236" s="22"/>
      <c r="CP236" s="22"/>
      <c r="CQ236" s="22"/>
      <c r="CR236" s="22"/>
      <c r="CS236" s="22"/>
      <c r="CT236" s="22"/>
      <c r="CU236" s="22"/>
      <c r="CV236" s="22"/>
      <c r="CW236" s="22"/>
      <c r="CX236" s="22"/>
      <c r="CY236" s="22"/>
      <c r="CZ236" s="22"/>
      <c r="DA236" s="22"/>
      <c r="DB236" s="22"/>
      <c r="DC236" s="22"/>
      <c r="DD236" s="22"/>
      <c r="DE236" s="22"/>
      <c r="DF236" s="22"/>
      <c r="DG236" s="22"/>
      <c r="DH236" s="22"/>
      <c r="DI236" s="22"/>
      <c r="DJ236" s="22"/>
      <c r="DK236" s="22"/>
      <c r="DL236" s="22"/>
      <c r="DM236" s="22"/>
      <c r="DN236" s="22"/>
      <c r="DO236" s="22"/>
      <c r="DP236" s="22"/>
      <c r="DQ236" s="22"/>
      <c r="DR236" s="22"/>
      <c r="DS236" s="22"/>
      <c r="DT236" s="22"/>
      <c r="DU236" s="22"/>
      <c r="DV236" s="22"/>
      <c r="DW236" s="22"/>
      <c r="DX236" s="22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  <c r="EM236" s="25"/>
      <c r="EN236" s="25"/>
      <c r="EO236" s="25"/>
      <c r="EP236" s="25"/>
      <c r="EQ236" s="25"/>
      <c r="ER236" s="25"/>
      <c r="ES236" s="25"/>
      <c r="ET236" s="25"/>
      <c r="EU236" s="25"/>
      <c r="EV236" s="25"/>
      <c r="EW236" s="25"/>
    </row>
    <row r="237" spans="1:153" ht="20.100000000000001" customHeight="1">
      <c r="A237" s="55">
        <v>1</v>
      </c>
      <c r="B237" s="32">
        <v>907</v>
      </c>
      <c r="C237" s="8" t="s">
        <v>162</v>
      </c>
      <c r="D237" s="57">
        <v>272.16000000000003</v>
      </c>
      <c r="E237" s="57">
        <v>0</v>
      </c>
      <c r="F237" s="57">
        <v>0</v>
      </c>
      <c r="G237" s="57">
        <v>0</v>
      </c>
      <c r="H237" s="57">
        <v>0</v>
      </c>
      <c r="I237" s="57">
        <v>0</v>
      </c>
      <c r="J237" s="57">
        <f t="shared" ref="J237:J244" si="33">I237+H237</f>
        <v>0</v>
      </c>
      <c r="K237" s="58">
        <v>0</v>
      </c>
      <c r="L237" s="58">
        <v>0</v>
      </c>
      <c r="M237" s="29">
        <f t="shared" ref="M237:M244" si="34">+L237+K237</f>
        <v>0</v>
      </c>
      <c r="R237" s="57"/>
      <c r="S237" s="57"/>
    </row>
    <row r="238" spans="1:153" ht="20.100000000000001" customHeight="1">
      <c r="A238" s="55">
        <f>A237+1</f>
        <v>2</v>
      </c>
      <c r="B238" s="32">
        <v>908</v>
      </c>
      <c r="C238" s="64" t="s">
        <v>163</v>
      </c>
      <c r="D238" s="57">
        <v>15311.000000000002</v>
      </c>
      <c r="E238" s="57">
        <v>8027.68</v>
      </c>
      <c r="F238" s="57">
        <v>7524.57</v>
      </c>
      <c r="G238" s="57">
        <v>6068.8</v>
      </c>
      <c r="H238" s="57">
        <v>9318.69</v>
      </c>
      <c r="I238" s="57">
        <v>0</v>
      </c>
      <c r="J238" s="57">
        <f t="shared" si="33"/>
        <v>9318.69</v>
      </c>
      <c r="K238" s="58">
        <v>10411.536508534737</v>
      </c>
      <c r="L238" s="58">
        <v>0</v>
      </c>
      <c r="M238" s="29">
        <f t="shared" si="34"/>
        <v>10411.536508534737</v>
      </c>
      <c r="R238" s="57"/>
      <c r="S238" s="57"/>
    </row>
    <row r="239" spans="1:153" ht="20.100000000000001" customHeight="1">
      <c r="A239" s="55">
        <f>A238+1</f>
        <v>3</v>
      </c>
      <c r="B239" s="32">
        <v>909</v>
      </c>
      <c r="C239" s="8" t="s">
        <v>164</v>
      </c>
      <c r="D239" s="57">
        <v>5841325.8999999994</v>
      </c>
      <c r="E239" s="57">
        <v>5042169.3000000007</v>
      </c>
      <c r="F239" s="57">
        <v>4391683.66</v>
      </c>
      <c r="G239" s="57">
        <v>4874246.2399999984</v>
      </c>
      <c r="H239" s="57">
        <v>5331958.66</v>
      </c>
      <c r="I239" s="57">
        <v>-5329976.7799999984</v>
      </c>
      <c r="J239" s="57">
        <f t="shared" si="33"/>
        <v>1981.8800000017509</v>
      </c>
      <c r="K239" s="58">
        <v>5501145.7994807819</v>
      </c>
      <c r="L239" s="57">
        <v>-5498878.0000000056</v>
      </c>
      <c r="M239" s="29">
        <f t="shared" si="34"/>
        <v>2267.7994807763025</v>
      </c>
      <c r="R239" s="57"/>
      <c r="S239" s="57"/>
    </row>
    <row r="240" spans="1:153" ht="20.100000000000001" customHeight="1">
      <c r="A240" s="55"/>
      <c r="B240" s="32">
        <v>910</v>
      </c>
      <c r="C240" s="8" t="s">
        <v>165</v>
      </c>
      <c r="D240" s="57">
        <v>0</v>
      </c>
      <c r="E240" s="57">
        <v>0</v>
      </c>
      <c r="F240" s="57">
        <v>0</v>
      </c>
      <c r="G240" s="57">
        <v>0</v>
      </c>
      <c r="H240" s="57">
        <v>-22.2</v>
      </c>
      <c r="I240" s="57">
        <v>0</v>
      </c>
      <c r="J240" s="57">
        <f t="shared" si="33"/>
        <v>-22.2</v>
      </c>
      <c r="K240" s="58">
        <v>-24.803498183700835</v>
      </c>
      <c r="L240" s="58">
        <v>0</v>
      </c>
      <c r="M240" s="29">
        <f t="shared" si="34"/>
        <v>-24.803498183700835</v>
      </c>
      <c r="R240" s="57"/>
      <c r="S240" s="5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</row>
    <row r="241" spans="1:153" ht="20.100000000000001" customHeight="1">
      <c r="A241" s="55">
        <f>A239+1</f>
        <v>4</v>
      </c>
      <c r="B241" s="32">
        <v>911</v>
      </c>
      <c r="C241" s="8" t="s">
        <v>153</v>
      </c>
      <c r="D241" s="57">
        <v>0</v>
      </c>
      <c r="E241" s="57">
        <v>64.739999999999995</v>
      </c>
      <c r="F241" s="57">
        <v>105.79</v>
      </c>
      <c r="G241" s="57">
        <v>57.45</v>
      </c>
      <c r="H241" s="57">
        <v>5.7</v>
      </c>
      <c r="I241" s="57">
        <v>0</v>
      </c>
      <c r="J241" s="57">
        <f t="shared" si="33"/>
        <v>5.7</v>
      </c>
      <c r="K241" s="58">
        <v>6.3684657498691335</v>
      </c>
      <c r="L241" s="58">
        <v>0</v>
      </c>
      <c r="M241" s="29">
        <f t="shared" si="34"/>
        <v>6.3684657498691335</v>
      </c>
      <c r="R241" s="57"/>
      <c r="S241" s="5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</row>
    <row r="242" spans="1:153" ht="20.100000000000001" customHeight="1">
      <c r="A242" s="55">
        <f t="shared" ref="A242:A261" si="35">A241+1</f>
        <v>5</v>
      </c>
      <c r="B242" s="32">
        <v>912</v>
      </c>
      <c r="C242" s="8" t="s">
        <v>166</v>
      </c>
      <c r="D242" s="57">
        <v>401.53000000000003</v>
      </c>
      <c r="E242" s="57">
        <v>17244.259999999998</v>
      </c>
      <c r="F242" s="57">
        <v>577.03000000000009</v>
      </c>
      <c r="G242" s="57">
        <v>34437.119999999995</v>
      </c>
      <c r="H242" s="57">
        <v>12022.53</v>
      </c>
      <c r="I242" s="57">
        <v>0</v>
      </c>
      <c r="J242" s="57">
        <f t="shared" si="33"/>
        <v>12022.53</v>
      </c>
      <c r="K242" s="58">
        <v>14851.133289967129</v>
      </c>
      <c r="L242" s="58">
        <v>0</v>
      </c>
      <c r="M242" s="29">
        <f t="shared" si="34"/>
        <v>14851.133289967129</v>
      </c>
      <c r="R242" s="57"/>
      <c r="S242" s="5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</row>
    <row r="243" spans="1:153" ht="20.100000000000001" customHeight="1">
      <c r="A243" s="55">
        <f t="shared" si="35"/>
        <v>6</v>
      </c>
      <c r="B243" s="32">
        <v>913</v>
      </c>
      <c r="C243" s="8" t="s">
        <v>167</v>
      </c>
      <c r="D243" s="57">
        <v>33261.68</v>
      </c>
      <c r="E243" s="57">
        <v>29815.24</v>
      </c>
      <c r="F243" s="57">
        <v>29667.119999999999</v>
      </c>
      <c r="G243" s="57">
        <v>16146.349999999999</v>
      </c>
      <c r="H243" s="57">
        <v>24433.840000000004</v>
      </c>
      <c r="I243" s="57">
        <v>0</v>
      </c>
      <c r="J243" s="57">
        <f t="shared" si="33"/>
        <v>24433.840000000004</v>
      </c>
      <c r="K243" s="58">
        <v>519842.36994722119</v>
      </c>
      <c r="L243" s="58">
        <v>0</v>
      </c>
      <c r="M243" s="29">
        <f t="shared" si="34"/>
        <v>519842.36994722119</v>
      </c>
      <c r="R243" s="57"/>
      <c r="S243" s="5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</row>
    <row r="244" spans="1:153" ht="20.100000000000001" customHeight="1">
      <c r="A244" s="55">
        <f t="shared" si="35"/>
        <v>7</v>
      </c>
      <c r="B244" s="32">
        <v>916</v>
      </c>
      <c r="C244" s="8" t="s">
        <v>168</v>
      </c>
      <c r="D244" s="59">
        <v>0</v>
      </c>
      <c r="E244" s="59">
        <v>0</v>
      </c>
      <c r="F244" s="59">
        <v>0</v>
      </c>
      <c r="G244" s="59">
        <v>0</v>
      </c>
      <c r="H244" s="59">
        <v>0</v>
      </c>
      <c r="I244" s="59">
        <v>0</v>
      </c>
      <c r="J244" s="59">
        <f t="shared" si="33"/>
        <v>0</v>
      </c>
      <c r="K244" s="60">
        <v>0</v>
      </c>
      <c r="L244" s="60">
        <v>0</v>
      </c>
      <c r="M244" s="31">
        <f t="shared" si="34"/>
        <v>0</v>
      </c>
      <c r="R244" s="57"/>
      <c r="S244" s="5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</row>
    <row r="245" spans="1:153" ht="20.100000000000001" customHeight="1">
      <c r="A245" s="55">
        <f t="shared" si="35"/>
        <v>8</v>
      </c>
      <c r="B245" s="32"/>
      <c r="C245" s="8" t="s">
        <v>169</v>
      </c>
      <c r="D245" s="59">
        <f t="shared" ref="D245:M245" si="36">SUM(D237:D244)</f>
        <v>5890572.2699999996</v>
      </c>
      <c r="E245" s="59">
        <f t="shared" si="36"/>
        <v>5097321.2200000007</v>
      </c>
      <c r="F245" s="59">
        <f t="shared" si="36"/>
        <v>4429558.1700000009</v>
      </c>
      <c r="G245" s="59">
        <f t="shared" si="36"/>
        <v>4930955.9599999981</v>
      </c>
      <c r="H245" s="59">
        <f t="shared" si="36"/>
        <v>5377717.2200000007</v>
      </c>
      <c r="I245" s="59">
        <f t="shared" si="36"/>
        <v>-5329976.7799999984</v>
      </c>
      <c r="J245" s="59">
        <f t="shared" si="36"/>
        <v>47740.440000001756</v>
      </c>
      <c r="K245" s="59">
        <f t="shared" si="36"/>
        <v>6046232.404194071</v>
      </c>
      <c r="L245" s="59">
        <f t="shared" si="36"/>
        <v>-5498878.0000000056</v>
      </c>
      <c r="M245" s="59">
        <f t="shared" si="36"/>
        <v>547354.40419406549</v>
      </c>
      <c r="R245" s="57"/>
      <c r="S245" s="5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</row>
    <row r="246" spans="1:153" ht="20.100000000000001" customHeight="1">
      <c r="A246" s="55">
        <f t="shared" si="35"/>
        <v>9</v>
      </c>
      <c r="B246" s="32">
        <v>920</v>
      </c>
      <c r="C246" s="8" t="s">
        <v>170</v>
      </c>
      <c r="D246" s="57">
        <v>6158692.2299999995</v>
      </c>
      <c r="E246" s="57">
        <v>7667554.4099999992</v>
      </c>
      <c r="F246" s="57">
        <v>8285891.6199999992</v>
      </c>
      <c r="G246" s="57">
        <v>8479525.9800000004</v>
      </c>
      <c r="H246" s="57">
        <v>9399570.5600000005</v>
      </c>
      <c r="I246" s="57">
        <v>0</v>
      </c>
      <c r="J246" s="57">
        <f t="shared" ref="J246:J259" si="37">I246+H246</f>
        <v>9399570.5600000005</v>
      </c>
      <c r="K246" s="58">
        <v>10805789.891721696</v>
      </c>
      <c r="L246" s="58">
        <v>0</v>
      </c>
      <c r="M246" s="29">
        <f t="shared" ref="M246:M259" si="38">+L246+K246</f>
        <v>10805789.891721696</v>
      </c>
      <c r="R246" s="57"/>
      <c r="S246" s="57"/>
      <c r="U246" s="57"/>
      <c r="V246" s="5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</row>
    <row r="247" spans="1:153" ht="20.100000000000001" customHeight="1">
      <c r="A247" s="55">
        <f t="shared" si="35"/>
        <v>10</v>
      </c>
      <c r="B247" s="32">
        <v>921</v>
      </c>
      <c r="C247" s="8" t="s">
        <v>171</v>
      </c>
      <c r="D247" s="57">
        <v>1583295.05</v>
      </c>
      <c r="E247" s="57">
        <v>1550819.05</v>
      </c>
      <c r="F247" s="57">
        <v>1741882.7700000003</v>
      </c>
      <c r="G247" s="57">
        <v>1652642.7999999998</v>
      </c>
      <c r="H247" s="57">
        <v>1588567.5499999998</v>
      </c>
      <c r="I247" s="57">
        <v>0</v>
      </c>
      <c r="J247" s="57">
        <f t="shared" si="37"/>
        <v>1588567.5499999998</v>
      </c>
      <c r="K247" s="58">
        <v>1347290.4793639055</v>
      </c>
      <c r="L247" s="58">
        <v>0</v>
      </c>
      <c r="M247" s="29">
        <f t="shared" si="38"/>
        <v>1347290.4793639055</v>
      </c>
      <c r="R247" s="57"/>
      <c r="S247" s="57"/>
      <c r="U247" s="57"/>
      <c r="V247" s="5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</row>
    <row r="248" spans="1:153" ht="20.100000000000001" customHeight="1">
      <c r="A248" s="55">
        <f t="shared" si="35"/>
        <v>11</v>
      </c>
      <c r="B248" s="32">
        <v>922</v>
      </c>
      <c r="C248" s="8" t="s">
        <v>172</v>
      </c>
      <c r="D248" s="57">
        <v>-2043558.1800000002</v>
      </c>
      <c r="E248" s="57">
        <v>-2186665.0100000002</v>
      </c>
      <c r="F248" s="57">
        <v>-2536434.4</v>
      </c>
      <c r="G248" s="57">
        <v>-1797647.5</v>
      </c>
      <c r="H248" s="57">
        <v>-2603147.11</v>
      </c>
      <c r="I248" s="57">
        <v>0</v>
      </c>
      <c r="J248" s="57">
        <f t="shared" si="37"/>
        <v>-2603147.11</v>
      </c>
      <c r="K248" s="58">
        <v>-2907083.2075441596</v>
      </c>
      <c r="L248" s="58">
        <v>0</v>
      </c>
      <c r="M248" s="29">
        <f t="shared" si="38"/>
        <v>-2907083.2075441596</v>
      </c>
      <c r="R248" s="57"/>
      <c r="S248" s="57"/>
      <c r="U248" s="57"/>
      <c r="V248" s="5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</row>
    <row r="249" spans="1:153" ht="20.100000000000001" customHeight="1">
      <c r="A249" s="55">
        <f t="shared" si="35"/>
        <v>12</v>
      </c>
      <c r="B249" s="32">
        <v>923</v>
      </c>
      <c r="C249" s="8" t="s">
        <v>173</v>
      </c>
      <c r="D249" s="57">
        <v>1346427.6800000002</v>
      </c>
      <c r="E249" s="57">
        <v>1425094.3499999999</v>
      </c>
      <c r="F249" s="57">
        <v>2022954.24</v>
      </c>
      <c r="G249" s="57">
        <v>1761574.9500000002</v>
      </c>
      <c r="H249" s="57">
        <v>1974271.94</v>
      </c>
      <c r="I249" s="57">
        <v>0</v>
      </c>
      <c r="J249" s="57">
        <f t="shared" si="37"/>
        <v>1974271.94</v>
      </c>
      <c r="K249" s="58">
        <v>2077544.6777512422</v>
      </c>
      <c r="L249" s="58">
        <v>0</v>
      </c>
      <c r="M249" s="29">
        <f t="shared" si="38"/>
        <v>2077544.6777512422</v>
      </c>
      <c r="R249" s="57"/>
      <c r="S249" s="57"/>
      <c r="U249" s="57"/>
      <c r="V249" s="5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</row>
    <row r="250" spans="1:153" ht="20.100000000000001" customHeight="1">
      <c r="A250" s="55">
        <f t="shared" si="35"/>
        <v>13</v>
      </c>
      <c r="B250" s="32">
        <v>924</v>
      </c>
      <c r="C250" s="8" t="s">
        <v>174</v>
      </c>
      <c r="D250" s="57">
        <v>370512.75</v>
      </c>
      <c r="E250" s="57">
        <v>315175.15000000002</v>
      </c>
      <c r="F250" s="57">
        <v>331811.94</v>
      </c>
      <c r="G250" s="57">
        <v>341537.59</v>
      </c>
      <c r="H250" s="57">
        <v>342174.8</v>
      </c>
      <c r="I250" s="57">
        <v>0</v>
      </c>
      <c r="J250" s="57">
        <f t="shared" si="37"/>
        <v>342174.8</v>
      </c>
      <c r="K250" s="58">
        <v>308849.95562376879</v>
      </c>
      <c r="L250" s="58">
        <v>0</v>
      </c>
      <c r="M250" s="29">
        <f t="shared" si="38"/>
        <v>308849.95562376879</v>
      </c>
      <c r="R250" s="57"/>
      <c r="S250" s="57"/>
      <c r="U250" s="57"/>
      <c r="V250" s="5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</row>
    <row r="251" spans="1:153" ht="20.100000000000001" customHeight="1">
      <c r="A251" s="55">
        <f t="shared" si="35"/>
        <v>14</v>
      </c>
      <c r="B251" s="32">
        <v>925</v>
      </c>
      <c r="C251" s="8" t="s">
        <v>175</v>
      </c>
      <c r="D251" s="57">
        <v>292469.13</v>
      </c>
      <c r="E251" s="57">
        <v>527698.18000000005</v>
      </c>
      <c r="F251" s="57">
        <v>275297.11</v>
      </c>
      <c r="G251" s="57">
        <v>176658.02000000002</v>
      </c>
      <c r="H251" s="57">
        <v>185985.79</v>
      </c>
      <c r="I251" s="57">
        <v>0</v>
      </c>
      <c r="J251" s="57">
        <f t="shared" si="37"/>
        <v>185985.79</v>
      </c>
      <c r="K251" s="58">
        <v>163922.72292702526</v>
      </c>
      <c r="L251" s="58">
        <v>0</v>
      </c>
      <c r="M251" s="29">
        <f t="shared" si="38"/>
        <v>163922.72292702526</v>
      </c>
      <c r="R251" s="57"/>
      <c r="S251" s="57"/>
      <c r="U251" s="57"/>
      <c r="V251" s="5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</row>
    <row r="252" spans="1:153" ht="20.100000000000001" customHeight="1">
      <c r="A252" s="55">
        <f t="shared" si="35"/>
        <v>15</v>
      </c>
      <c r="B252" s="32">
        <v>926</v>
      </c>
      <c r="C252" s="8" t="s">
        <v>176</v>
      </c>
      <c r="D252" s="57">
        <v>2542421.2000000002</v>
      </c>
      <c r="E252" s="57">
        <v>2770841.17</v>
      </c>
      <c r="F252" s="57">
        <v>1926923.35</v>
      </c>
      <c r="G252" s="57">
        <v>2311327.54</v>
      </c>
      <c r="H252" s="57">
        <v>2724255.4399999995</v>
      </c>
      <c r="I252" s="57">
        <v>0</v>
      </c>
      <c r="J252" s="57">
        <f t="shared" si="37"/>
        <v>2724255.4399999995</v>
      </c>
      <c r="K252" s="58">
        <v>2013919.1806486994</v>
      </c>
      <c r="L252" s="58">
        <v>0</v>
      </c>
      <c r="M252" s="29">
        <f t="shared" si="38"/>
        <v>2013919.1806486994</v>
      </c>
      <c r="R252" s="57"/>
      <c r="S252" s="57"/>
      <c r="U252" s="57"/>
      <c r="V252" s="5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</row>
    <row r="253" spans="1:153" ht="20.100000000000001" customHeight="1">
      <c r="A253" s="55">
        <f t="shared" si="35"/>
        <v>16</v>
      </c>
      <c r="B253" s="32">
        <v>927</v>
      </c>
      <c r="C253" s="8" t="s">
        <v>177</v>
      </c>
      <c r="D253" s="57">
        <v>0</v>
      </c>
      <c r="E253" s="57">
        <v>0</v>
      </c>
      <c r="F253" s="57">
        <v>0</v>
      </c>
      <c r="G253" s="57">
        <v>0</v>
      </c>
      <c r="H253" s="57">
        <v>0</v>
      </c>
      <c r="I253" s="57">
        <v>0</v>
      </c>
      <c r="J253" s="57">
        <f t="shared" si="37"/>
        <v>0</v>
      </c>
      <c r="K253" s="58">
        <v>0</v>
      </c>
      <c r="L253" s="58">
        <v>0</v>
      </c>
      <c r="M253" s="29">
        <f t="shared" si="38"/>
        <v>0</v>
      </c>
      <c r="R253" s="57"/>
      <c r="S253" s="57"/>
      <c r="U253" s="57"/>
      <c r="V253" s="5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</row>
    <row r="254" spans="1:153" ht="20.100000000000001" customHeight="1">
      <c r="A254" s="55">
        <f t="shared" si="35"/>
        <v>17</v>
      </c>
      <c r="B254" s="32">
        <v>928</v>
      </c>
      <c r="C254" s="8" t="s">
        <v>178</v>
      </c>
      <c r="D254" s="57">
        <v>0</v>
      </c>
      <c r="E254" s="57">
        <v>0</v>
      </c>
      <c r="F254" s="57">
        <v>0</v>
      </c>
      <c r="G254" s="57">
        <v>0</v>
      </c>
      <c r="H254" s="57">
        <v>0</v>
      </c>
      <c r="I254" s="57">
        <v>0</v>
      </c>
      <c r="J254" s="57">
        <f t="shared" si="37"/>
        <v>0</v>
      </c>
      <c r="K254" s="58">
        <v>0</v>
      </c>
      <c r="L254" s="58">
        <v>0</v>
      </c>
      <c r="M254" s="29">
        <f t="shared" si="38"/>
        <v>0</v>
      </c>
      <c r="R254" s="57"/>
      <c r="S254" s="57"/>
      <c r="U254" s="57"/>
      <c r="V254" s="5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</row>
    <row r="255" spans="1:153" ht="20.100000000000001" customHeight="1">
      <c r="A255" s="55">
        <f t="shared" si="35"/>
        <v>18</v>
      </c>
      <c r="B255" s="32">
        <v>929</v>
      </c>
      <c r="C255" s="8" t="s">
        <v>179</v>
      </c>
      <c r="D255" s="57">
        <v>0</v>
      </c>
      <c r="E255" s="57">
        <v>0</v>
      </c>
      <c r="F255" s="57">
        <v>0</v>
      </c>
      <c r="G255" s="57">
        <v>0</v>
      </c>
      <c r="H255" s="57">
        <v>0</v>
      </c>
      <c r="I255" s="57">
        <v>0</v>
      </c>
      <c r="J255" s="57">
        <f t="shared" si="37"/>
        <v>0</v>
      </c>
      <c r="K255" s="58">
        <v>0</v>
      </c>
      <c r="L255" s="58">
        <v>0</v>
      </c>
      <c r="M255" s="29">
        <f t="shared" si="38"/>
        <v>0</v>
      </c>
      <c r="R255" s="57"/>
      <c r="S255" s="57"/>
      <c r="U255" s="57"/>
      <c r="V255" s="5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</row>
    <row r="256" spans="1:153" ht="20.100000000000001" customHeight="1">
      <c r="A256" s="55">
        <f t="shared" si="35"/>
        <v>19</v>
      </c>
      <c r="B256" s="32">
        <v>930.1</v>
      </c>
      <c r="C256" s="8" t="s">
        <v>180</v>
      </c>
      <c r="D256" s="57">
        <v>0</v>
      </c>
      <c r="E256" s="57">
        <v>0</v>
      </c>
      <c r="F256" s="57">
        <v>0</v>
      </c>
      <c r="G256" s="57">
        <v>0</v>
      </c>
      <c r="H256" s="57">
        <v>0</v>
      </c>
      <c r="I256" s="57">
        <v>0</v>
      </c>
      <c r="J256" s="57">
        <f t="shared" si="37"/>
        <v>0</v>
      </c>
      <c r="K256" s="58">
        <v>0</v>
      </c>
      <c r="L256" s="58">
        <v>0</v>
      </c>
      <c r="M256" s="29">
        <f t="shared" si="38"/>
        <v>0</v>
      </c>
      <c r="R256" s="57"/>
      <c r="S256" s="57"/>
      <c r="U256" s="57"/>
      <c r="V256" s="57"/>
    </row>
    <row r="257" spans="1:22" ht="20.100000000000001" customHeight="1">
      <c r="A257" s="55">
        <f t="shared" si="35"/>
        <v>20</v>
      </c>
      <c r="B257" s="32">
        <v>930.2</v>
      </c>
      <c r="C257" s="8" t="s">
        <v>181</v>
      </c>
      <c r="D257" s="57">
        <v>569760.12999999989</v>
      </c>
      <c r="E257" s="57">
        <v>637605.4</v>
      </c>
      <c r="F257" s="57">
        <v>714177.33000000007</v>
      </c>
      <c r="G257" s="57">
        <v>518547.60000000003</v>
      </c>
      <c r="H257" s="57">
        <v>539102.08000000007</v>
      </c>
      <c r="I257" s="57">
        <v>-77420.930000000008</v>
      </c>
      <c r="J257" s="57">
        <f t="shared" si="37"/>
        <v>461681.15000000008</v>
      </c>
      <c r="K257" s="58">
        <v>850945.40647425503</v>
      </c>
      <c r="L257" s="57">
        <v>270787.40999999997</v>
      </c>
      <c r="M257" s="29">
        <f t="shared" si="38"/>
        <v>1121732.8164742549</v>
      </c>
      <c r="R257" s="57"/>
      <c r="S257" s="57"/>
      <c r="U257" s="57"/>
      <c r="V257" s="57"/>
    </row>
    <row r="258" spans="1:22" ht="20.100000000000001" customHeight="1">
      <c r="A258" s="55">
        <f t="shared" si="35"/>
        <v>21</v>
      </c>
      <c r="B258" s="32">
        <v>931</v>
      </c>
      <c r="C258" s="8" t="s">
        <v>182</v>
      </c>
      <c r="D258" s="57">
        <v>561949.34000000008</v>
      </c>
      <c r="E258" s="57">
        <v>540278.85</v>
      </c>
      <c r="F258" s="57">
        <v>514564.95999999996</v>
      </c>
      <c r="G258" s="57">
        <v>451102.5</v>
      </c>
      <c r="H258" s="57">
        <v>351166.37</v>
      </c>
      <c r="I258" s="57">
        <v>0</v>
      </c>
      <c r="J258" s="57">
        <f t="shared" si="37"/>
        <v>351166.37</v>
      </c>
      <c r="K258" s="58">
        <v>381484.46978377097</v>
      </c>
      <c r="L258" s="58">
        <v>0</v>
      </c>
      <c r="M258" s="29">
        <f t="shared" si="38"/>
        <v>381484.46978377097</v>
      </c>
      <c r="R258" s="57"/>
      <c r="S258" s="57"/>
      <c r="U258" s="57"/>
      <c r="V258" s="57"/>
    </row>
    <row r="259" spans="1:22" ht="20.100000000000001" customHeight="1">
      <c r="A259" s="55">
        <f t="shared" si="35"/>
        <v>22</v>
      </c>
      <c r="B259" s="32">
        <v>932</v>
      </c>
      <c r="C259" s="8" t="s">
        <v>183</v>
      </c>
      <c r="D259" s="57">
        <v>549070.00000000012</v>
      </c>
      <c r="E259" s="57">
        <v>748578.77</v>
      </c>
      <c r="F259" s="57">
        <v>734597.47000000009</v>
      </c>
      <c r="G259" s="57">
        <v>707768.16999999993</v>
      </c>
      <c r="H259" s="57">
        <v>800288.85999999975</v>
      </c>
      <c r="I259" s="57">
        <v>0</v>
      </c>
      <c r="J259" s="57">
        <f t="shared" si="37"/>
        <v>800288.85999999975</v>
      </c>
      <c r="K259" s="58">
        <v>975487.97175416374</v>
      </c>
      <c r="L259" s="58">
        <v>0</v>
      </c>
      <c r="M259" s="29">
        <f t="shared" si="38"/>
        <v>975487.97175416374</v>
      </c>
      <c r="R259" s="57"/>
      <c r="S259" s="57"/>
      <c r="U259" s="57"/>
      <c r="V259" s="57"/>
    </row>
    <row r="260" spans="1:22" ht="20.100000000000001" customHeight="1">
      <c r="A260" s="55">
        <f t="shared" si="35"/>
        <v>23</v>
      </c>
      <c r="B260" s="55"/>
      <c r="C260" s="8" t="s">
        <v>184</v>
      </c>
      <c r="D260" s="59">
        <f t="shared" ref="D260:M260" si="39">SUM(D246:D259)</f>
        <v>11931039.329999998</v>
      </c>
      <c r="E260" s="59">
        <f t="shared" si="39"/>
        <v>13996980.319999998</v>
      </c>
      <c r="F260" s="59">
        <f t="shared" si="39"/>
        <v>14011666.389999999</v>
      </c>
      <c r="G260" s="59">
        <f t="shared" si="39"/>
        <v>14603037.649999999</v>
      </c>
      <c r="H260" s="59">
        <f t="shared" si="39"/>
        <v>15302236.279999997</v>
      </c>
      <c r="I260" s="59">
        <f t="shared" si="39"/>
        <v>-77420.930000000008</v>
      </c>
      <c r="J260" s="59">
        <f t="shared" si="39"/>
        <v>15224815.349999998</v>
      </c>
      <c r="K260" s="60">
        <f t="shared" si="39"/>
        <v>16018151.548504366</v>
      </c>
      <c r="L260" s="59">
        <f t="shared" si="39"/>
        <v>270787.40999999997</v>
      </c>
      <c r="M260" s="59">
        <f t="shared" si="39"/>
        <v>16288938.958504366</v>
      </c>
      <c r="R260" s="57"/>
      <c r="S260" s="57"/>
      <c r="U260" s="57"/>
      <c r="V260" s="57"/>
    </row>
    <row r="261" spans="1:22" ht="20.100000000000001" customHeight="1">
      <c r="A261" s="55">
        <f t="shared" si="35"/>
        <v>24</v>
      </c>
      <c r="B261" s="55"/>
      <c r="C261" s="8" t="s">
        <v>185</v>
      </c>
      <c r="D261" s="65">
        <f t="shared" ref="D261:M261" si="40">D260+D245+D219+D212+D188+D182+D170</f>
        <v>39425753.329999998</v>
      </c>
      <c r="E261" s="65">
        <f t="shared" si="40"/>
        <v>47935705.219999999</v>
      </c>
      <c r="F261" s="65">
        <f t="shared" si="40"/>
        <v>51532452.159999996</v>
      </c>
      <c r="G261" s="65">
        <f t="shared" si="40"/>
        <v>46613296.209999993</v>
      </c>
      <c r="H261" s="65">
        <f t="shared" si="40"/>
        <v>44232716.690000005</v>
      </c>
      <c r="I261" s="65">
        <f t="shared" si="40"/>
        <v>-23971286.699999999</v>
      </c>
      <c r="J261" s="65">
        <f t="shared" si="40"/>
        <v>20261429.989999998</v>
      </c>
      <c r="K261" s="65">
        <f t="shared" si="40"/>
        <v>49016059.438736267</v>
      </c>
      <c r="L261" s="65">
        <f t="shared" si="40"/>
        <v>-26112153.030000016</v>
      </c>
      <c r="M261" s="65">
        <f t="shared" si="40"/>
        <v>22903906.408736255</v>
      </c>
      <c r="R261" s="66"/>
      <c r="S261" s="57"/>
      <c r="U261" s="57"/>
      <c r="V261" s="57"/>
    </row>
    <row r="262" spans="1:22" ht="20.100000000000001" customHeight="1">
      <c r="A262" s="55"/>
      <c r="B262" s="55"/>
      <c r="C262" s="8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R262" s="57"/>
      <c r="S262" s="57"/>
    </row>
    <row r="263" spans="1:22" ht="20.100000000000001" customHeight="1">
      <c r="A263" s="55"/>
      <c r="B263" s="55"/>
      <c r="C263" s="8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R263" s="57"/>
      <c r="S263" s="57"/>
    </row>
    <row r="264" spans="1:22" ht="20.100000000000001" customHeight="1">
      <c r="A264" s="55" t="s">
        <v>186</v>
      </c>
      <c r="B264" s="55"/>
      <c r="C264" s="8"/>
      <c r="D264" s="57"/>
      <c r="E264" s="57"/>
      <c r="F264" s="57"/>
      <c r="G264" s="57"/>
      <c r="H264" s="57"/>
      <c r="I264" s="57"/>
      <c r="J264" s="57"/>
      <c r="L264" s="39" t="s">
        <v>91</v>
      </c>
      <c r="M264" s="57"/>
      <c r="R264" s="57"/>
      <c r="S264" s="57"/>
    </row>
    <row r="265" spans="1:22" ht="20.100000000000001" customHeight="1">
      <c r="A265" s="55"/>
      <c r="B265" s="55"/>
      <c r="C265" s="8"/>
      <c r="D265" s="57"/>
      <c r="E265" s="57"/>
      <c r="F265" s="57"/>
      <c r="G265" s="57"/>
      <c r="H265" s="57"/>
      <c r="I265" s="57"/>
      <c r="J265" s="57"/>
      <c r="L265" s="39"/>
      <c r="M265" s="57"/>
      <c r="R265" s="57"/>
      <c r="S265" s="57"/>
    </row>
    <row r="266" spans="1:22" ht="20.100000000000001" customHeight="1">
      <c r="A266" s="55"/>
      <c r="B266" s="55"/>
      <c r="C266" s="8"/>
      <c r="D266" s="57"/>
      <c r="E266" s="57"/>
      <c r="F266" s="57"/>
      <c r="G266" s="57"/>
      <c r="H266" s="57"/>
      <c r="I266" s="57"/>
      <c r="J266" s="57"/>
      <c r="L266" s="39"/>
      <c r="M266" s="57"/>
      <c r="R266" s="57"/>
      <c r="S266" s="57"/>
    </row>
    <row r="267" spans="1:22">
      <c r="A267" s="1" t="s">
        <v>0</v>
      </c>
      <c r="B267" s="2"/>
      <c r="C267" s="2"/>
      <c r="D267" s="3"/>
      <c r="E267" s="2"/>
      <c r="F267" s="2"/>
      <c r="G267" s="3" t="s">
        <v>106</v>
      </c>
      <c r="H267" s="3"/>
      <c r="I267" s="3"/>
      <c r="J267" s="3"/>
      <c r="K267" s="3"/>
      <c r="L267" s="4" t="s">
        <v>187</v>
      </c>
      <c r="M267" s="3"/>
      <c r="R267" s="57"/>
      <c r="S267" s="57"/>
    </row>
    <row r="268" spans="1:22">
      <c r="A268" s="8" t="s">
        <v>3</v>
      </c>
      <c r="E268" s="7"/>
      <c r="F268" s="7"/>
      <c r="G268" s="5" t="s">
        <v>107</v>
      </c>
      <c r="H268" s="29"/>
      <c r="L268" s="9" t="s">
        <v>5</v>
      </c>
      <c r="R268" s="57"/>
      <c r="S268" s="57"/>
    </row>
    <row r="269" spans="1:22">
      <c r="E269" s="7"/>
      <c r="F269" s="7"/>
      <c r="G269" s="5" t="s">
        <v>188</v>
      </c>
      <c r="H269" s="29"/>
      <c r="L269" s="9" t="str">
        <f>L3</f>
        <v>HISTORIC BASE YEAR DATA:  12/31/2016</v>
      </c>
      <c r="R269" s="57"/>
      <c r="S269" s="57"/>
    </row>
    <row r="270" spans="1:22">
      <c r="A270" s="12" t="s">
        <v>8</v>
      </c>
      <c r="C270" s="8" t="str">
        <f>C4</f>
        <v>PIVOTAL UTILITY HOLDINGS, INC.</v>
      </c>
      <c r="E270" s="7"/>
      <c r="F270" s="29"/>
      <c r="G270" s="29"/>
      <c r="H270" s="29"/>
      <c r="L270" s="9" t="str">
        <f>L4</f>
        <v>PROJECTED TEST YEAR:      12/31/2018</v>
      </c>
      <c r="R270" s="57"/>
      <c r="S270" s="57"/>
    </row>
    <row r="271" spans="1:22">
      <c r="C271" s="8" t="str">
        <f>C5</f>
        <v>D/B/A FLORIDA CITY GAS</v>
      </c>
      <c r="E271" s="29"/>
      <c r="F271" s="29"/>
      <c r="G271" s="29"/>
      <c r="H271" s="29"/>
      <c r="L271" s="9" t="str">
        <f>L5</f>
        <v>PRIOR YEARS:   12/31/12 -12/31/2015</v>
      </c>
      <c r="R271" s="57"/>
      <c r="S271" s="57"/>
    </row>
    <row r="272" spans="1:22">
      <c r="A272" s="1" t="s">
        <v>13</v>
      </c>
      <c r="B272" s="2"/>
      <c r="C272" s="1" t="str">
        <f>C6</f>
        <v>20170179-GU</v>
      </c>
      <c r="D272" s="40" t="str">
        <f>D6</f>
        <v>OPC ROG 8-175</v>
      </c>
      <c r="E272" s="3"/>
      <c r="F272" s="3"/>
      <c r="G272" s="3"/>
      <c r="H272" s="3"/>
      <c r="I272" s="3"/>
      <c r="J272" s="3"/>
      <c r="K272" s="3"/>
      <c r="L272" s="16" t="str">
        <f>L6</f>
        <v>WITNESS:    M. J. MORLEY</v>
      </c>
      <c r="M272" s="3"/>
      <c r="R272" s="57"/>
      <c r="S272" s="57"/>
    </row>
    <row r="273" spans="1:153" ht="24" customHeight="1">
      <c r="A273" s="8"/>
      <c r="C273" s="12"/>
      <c r="H273" s="17" t="str">
        <f>H7</f>
        <v>12/31/2016</v>
      </c>
      <c r="I273" s="18"/>
      <c r="J273" s="17"/>
      <c r="K273" s="17" t="str">
        <f>K7</f>
        <v>12/31/2018</v>
      </c>
      <c r="L273" s="17"/>
      <c r="M273" s="17"/>
    </row>
    <row r="274" spans="1:153" s="19" customFormat="1" ht="34.5">
      <c r="A274" s="19" t="s">
        <v>19</v>
      </c>
      <c r="B274" s="67" t="s">
        <v>189</v>
      </c>
      <c r="C274" s="67"/>
      <c r="D274" s="21" t="str">
        <f>D8</f>
        <v>12/31/2012</v>
      </c>
      <c r="E274" s="21" t="str">
        <f>E8</f>
        <v>12/31/2013</v>
      </c>
      <c r="F274" s="21" t="str">
        <f>F8</f>
        <v>12/31/2014</v>
      </c>
      <c r="G274" s="21" t="str">
        <f>G8</f>
        <v>12/31/2015</v>
      </c>
      <c r="H274" s="22" t="s">
        <v>26</v>
      </c>
      <c r="I274" s="22" t="s">
        <v>27</v>
      </c>
      <c r="J274" s="22" t="s">
        <v>28</v>
      </c>
      <c r="K274" s="22" t="s">
        <v>26</v>
      </c>
      <c r="L274" s="22" t="s">
        <v>27</v>
      </c>
      <c r="M274" s="22" t="s">
        <v>28</v>
      </c>
      <c r="N274" s="5"/>
      <c r="O274" s="5"/>
      <c r="P274" s="6"/>
      <c r="Q274" s="5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  <c r="BK274" s="22"/>
      <c r="BL274" s="22"/>
      <c r="BM274" s="22"/>
      <c r="BN274" s="22"/>
      <c r="BO274" s="22"/>
      <c r="BP274" s="22"/>
      <c r="BQ274" s="22"/>
      <c r="BR274" s="22"/>
      <c r="BS274" s="22"/>
      <c r="BT274" s="22"/>
      <c r="BU274" s="22"/>
      <c r="BV274" s="22"/>
      <c r="BW274" s="22"/>
      <c r="BX274" s="22"/>
      <c r="BY274" s="22"/>
      <c r="BZ274" s="22"/>
      <c r="CA274" s="22"/>
      <c r="CB274" s="22"/>
      <c r="CC274" s="22"/>
      <c r="CD274" s="22"/>
      <c r="CE274" s="22"/>
      <c r="CF274" s="22"/>
      <c r="CG274" s="22"/>
      <c r="CH274" s="22"/>
      <c r="CI274" s="22"/>
      <c r="CJ274" s="22"/>
      <c r="CK274" s="22"/>
      <c r="CL274" s="22"/>
      <c r="CM274" s="22"/>
      <c r="CN274" s="22"/>
      <c r="CO274" s="22"/>
      <c r="CP274" s="22"/>
      <c r="CQ274" s="22"/>
      <c r="CR274" s="22"/>
      <c r="CS274" s="22"/>
      <c r="CT274" s="22"/>
      <c r="CU274" s="22"/>
      <c r="CV274" s="22"/>
      <c r="CW274" s="22"/>
      <c r="CX274" s="22"/>
      <c r="CY274" s="22"/>
      <c r="CZ274" s="22"/>
      <c r="DA274" s="22"/>
      <c r="DB274" s="22"/>
      <c r="DC274" s="22"/>
      <c r="DD274" s="22"/>
      <c r="DE274" s="22"/>
      <c r="DF274" s="22"/>
      <c r="DG274" s="22"/>
      <c r="DH274" s="22"/>
      <c r="DI274" s="22"/>
      <c r="DJ274" s="22"/>
      <c r="DK274" s="22"/>
      <c r="DL274" s="22"/>
      <c r="DM274" s="22"/>
      <c r="DN274" s="22"/>
      <c r="DO274" s="22"/>
      <c r="DP274" s="22"/>
      <c r="DQ274" s="22"/>
      <c r="DR274" s="22"/>
      <c r="DS274" s="22"/>
      <c r="DT274" s="22"/>
      <c r="DU274" s="22"/>
      <c r="DV274" s="22"/>
      <c r="DW274" s="22"/>
      <c r="DX274" s="22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  <c r="EM274" s="25"/>
      <c r="EN274" s="25"/>
      <c r="EO274" s="25"/>
      <c r="EP274" s="25"/>
      <c r="EQ274" s="25"/>
      <c r="ER274" s="25"/>
      <c r="ES274" s="25"/>
      <c r="ET274" s="25"/>
      <c r="EU274" s="25"/>
      <c r="EV274" s="25"/>
      <c r="EW274" s="25"/>
    </row>
    <row r="275" spans="1:153" ht="20.100000000000001" customHeight="1">
      <c r="A275" s="55">
        <v>1</v>
      </c>
      <c r="B275" s="8" t="s">
        <v>190</v>
      </c>
      <c r="D275" s="57">
        <v>11181516.65</v>
      </c>
      <c r="E275" s="57">
        <v>11395927.82</v>
      </c>
      <c r="F275" s="57">
        <v>12505199.73</v>
      </c>
      <c r="G275" s="57">
        <v>13251586.210000001</v>
      </c>
      <c r="H275" s="57">
        <v>14039209.23</v>
      </c>
      <c r="I275" s="57">
        <v>-6735.59</v>
      </c>
      <c r="J275" s="57">
        <f>H275+I275</f>
        <v>14032473.640000001</v>
      </c>
      <c r="K275" s="57">
        <v>16785014.05499256</v>
      </c>
      <c r="L275" s="68">
        <v>-1085710.0504712407</v>
      </c>
      <c r="M275" s="33">
        <f>+L275+K275</f>
        <v>15699304.00452132</v>
      </c>
      <c r="N275" s="34" t="s">
        <v>63</v>
      </c>
      <c r="R275" s="57"/>
      <c r="S275" s="57"/>
    </row>
    <row r="276" spans="1:153" ht="20.100000000000001" customHeight="1">
      <c r="A276" s="55">
        <f>A275+1</f>
        <v>2</v>
      </c>
      <c r="B276" s="8" t="s">
        <v>191</v>
      </c>
      <c r="D276" s="57">
        <v>0</v>
      </c>
      <c r="E276" s="57">
        <v>0</v>
      </c>
      <c r="F276" s="57">
        <v>0</v>
      </c>
      <c r="G276" s="57">
        <v>0</v>
      </c>
      <c r="H276" s="57">
        <v>-56883.48</v>
      </c>
      <c r="I276" s="57">
        <v>0</v>
      </c>
      <c r="J276" s="57">
        <f>H276+I276</f>
        <v>-56883.48</v>
      </c>
      <c r="K276" s="57">
        <v>-113766.96</v>
      </c>
      <c r="L276" s="58">
        <v>0</v>
      </c>
      <c r="M276" s="29">
        <f>+L276+K276</f>
        <v>-113766.96</v>
      </c>
      <c r="R276" s="57"/>
      <c r="S276" s="57"/>
    </row>
    <row r="277" spans="1:153" ht="20.100000000000001" customHeight="1">
      <c r="A277" s="55">
        <f>A276+1</f>
        <v>3</v>
      </c>
      <c r="B277" s="12" t="s">
        <v>192</v>
      </c>
      <c r="D277" s="57">
        <v>721894.56</v>
      </c>
      <c r="E277" s="57">
        <v>721894.56</v>
      </c>
      <c r="F277" s="57">
        <v>721894.56</v>
      </c>
      <c r="G277" s="57">
        <v>721894.56</v>
      </c>
      <c r="H277" s="57">
        <v>721894.56</v>
      </c>
      <c r="I277" s="57">
        <v>0</v>
      </c>
      <c r="J277" s="57">
        <f>I277+H277</f>
        <v>721894.56</v>
      </c>
      <c r="K277" s="57">
        <v>721894.55999999994</v>
      </c>
      <c r="L277" s="58">
        <v>0</v>
      </c>
      <c r="M277" s="29">
        <f>+L277+K277</f>
        <v>721894.55999999994</v>
      </c>
    </row>
    <row r="278" spans="1:153" ht="20.100000000000001" customHeight="1">
      <c r="A278" s="55">
        <f>A277+1</f>
        <v>4</v>
      </c>
      <c r="B278" s="8" t="s">
        <v>193</v>
      </c>
      <c r="D278" s="57">
        <v>381257.31</v>
      </c>
      <c r="E278" s="57">
        <v>406414.32</v>
      </c>
      <c r="F278" s="57">
        <v>416604.78</v>
      </c>
      <c r="G278" s="57">
        <v>426837.81</v>
      </c>
      <c r="H278" s="57">
        <v>382891.47</v>
      </c>
      <c r="I278" s="57">
        <v>0</v>
      </c>
      <c r="J278" s="57">
        <f>I278+H278</f>
        <v>382891.47</v>
      </c>
      <c r="K278" s="57">
        <v>284286</v>
      </c>
      <c r="L278" s="58">
        <v>0</v>
      </c>
      <c r="M278" s="29">
        <f>+L278+K278</f>
        <v>284286</v>
      </c>
    </row>
    <row r="279" spans="1:153" ht="20.100000000000001" customHeight="1">
      <c r="A279" s="55">
        <f>A278+1</f>
        <v>5</v>
      </c>
      <c r="B279" s="8" t="s">
        <v>194</v>
      </c>
      <c r="D279" s="59">
        <v>0</v>
      </c>
      <c r="E279" s="59">
        <v>1192704.6299999999</v>
      </c>
      <c r="F279" s="59">
        <v>1121297.96</v>
      </c>
      <c r="G279" s="59">
        <v>1183924.8500000001</v>
      </c>
      <c r="H279" s="59">
        <v>1306754.46</v>
      </c>
      <c r="I279" s="59">
        <f>-H279</f>
        <v>-1306754.46</v>
      </c>
      <c r="J279" s="59">
        <f>I279+H279</f>
        <v>0</v>
      </c>
      <c r="K279" s="59">
        <v>1196746</v>
      </c>
      <c r="L279" s="59">
        <f>-K279</f>
        <v>-1196746</v>
      </c>
      <c r="M279" s="31">
        <f>+L279+K279</f>
        <v>0</v>
      </c>
    </row>
    <row r="280" spans="1:153" ht="20.100000000000001" customHeight="1">
      <c r="A280" s="55">
        <f>A279+1</f>
        <v>6</v>
      </c>
      <c r="B280" s="8" t="s">
        <v>195</v>
      </c>
      <c r="D280" s="59">
        <f t="shared" ref="D280:I280" si="41">SUM(D275:D279)</f>
        <v>12284668.520000001</v>
      </c>
      <c r="E280" s="59">
        <f t="shared" si="41"/>
        <v>13716941.330000002</v>
      </c>
      <c r="F280" s="59">
        <f t="shared" si="41"/>
        <v>14764997.030000001</v>
      </c>
      <c r="G280" s="59">
        <f t="shared" si="41"/>
        <v>15584243.430000002</v>
      </c>
      <c r="H280" s="59">
        <f t="shared" si="41"/>
        <v>16393866.240000002</v>
      </c>
      <c r="I280" s="59">
        <f t="shared" si="41"/>
        <v>-1313490.05</v>
      </c>
      <c r="J280" s="59">
        <f>I280+H280</f>
        <v>15080376.190000001</v>
      </c>
      <c r="K280" s="59">
        <f>SUM(K275:K279)</f>
        <v>18874173.654992558</v>
      </c>
      <c r="L280" s="69">
        <f>SUM(L275:L279)</f>
        <v>-2282456.0504712407</v>
      </c>
      <c r="M280" s="69">
        <f>L280+K280</f>
        <v>16591717.604521317</v>
      </c>
      <c r="R280" s="70"/>
    </row>
    <row r="281" spans="1:153" ht="20.100000000000001" customHeight="1">
      <c r="A281" s="55"/>
      <c r="B281" s="8"/>
      <c r="R281" s="70"/>
    </row>
    <row r="282" spans="1:153" ht="20.100000000000001" customHeight="1">
      <c r="A282" s="55">
        <f>A280+1</f>
        <v>7</v>
      </c>
      <c r="B282" s="8" t="s">
        <v>196</v>
      </c>
      <c r="D282" s="57">
        <v>7026100.0499999998</v>
      </c>
      <c r="E282" s="57">
        <v>7406548.370000001</v>
      </c>
      <c r="F282" s="57">
        <v>7416434.8100000005</v>
      </c>
      <c r="G282" s="57">
        <v>7343764.6899999995</v>
      </c>
      <c r="H282" s="57">
        <v>7369210.9000000004</v>
      </c>
      <c r="I282" s="57">
        <v>-4608574.4449500004</v>
      </c>
      <c r="J282" s="57">
        <f>I282+H282</f>
        <v>2760636.45505</v>
      </c>
      <c r="K282" s="57">
        <v>7769611.0595287299</v>
      </c>
      <c r="L282" s="57">
        <v>-4869262.3099999996</v>
      </c>
      <c r="M282" s="29">
        <f>+L282+K282</f>
        <v>2900348.7495287303</v>
      </c>
      <c r="R282" s="70"/>
    </row>
    <row r="283" spans="1:153" ht="20.100000000000001" customHeight="1">
      <c r="A283" s="55"/>
      <c r="B283" s="8"/>
      <c r="D283" s="59"/>
      <c r="E283" s="59"/>
      <c r="F283" s="59"/>
      <c r="G283" s="59"/>
      <c r="H283" s="59"/>
      <c r="I283" s="57">
        <v>0</v>
      </c>
      <c r="J283" s="57">
        <f>I283+H283</f>
        <v>0</v>
      </c>
      <c r="K283" s="57">
        <v>0</v>
      </c>
      <c r="L283" s="58">
        <v>0</v>
      </c>
      <c r="M283" s="29">
        <f>+L283+K283</f>
        <v>0</v>
      </c>
      <c r="R283" s="70"/>
    </row>
    <row r="284" spans="1:153" ht="20.100000000000001" customHeight="1">
      <c r="A284" s="55">
        <f>A282+1</f>
        <v>8</v>
      </c>
      <c r="B284" s="8" t="s">
        <v>197</v>
      </c>
      <c r="D284" s="71">
        <v>8233084</v>
      </c>
      <c r="E284" s="71">
        <v>8511877</v>
      </c>
      <c r="F284" s="71">
        <v>9055868</v>
      </c>
      <c r="G284" s="71">
        <v>10138737</v>
      </c>
      <c r="H284" s="71">
        <v>11543284</v>
      </c>
      <c r="I284" s="71">
        <v>2966144</v>
      </c>
      <c r="J284" s="57">
        <f>I284+H284</f>
        <v>14509428</v>
      </c>
      <c r="K284" s="72">
        <v>13860929</v>
      </c>
      <c r="L284" s="72">
        <v>6063760.1807142897</v>
      </c>
      <c r="M284" s="29">
        <f>+L284+K284</f>
        <v>19924689.180714291</v>
      </c>
      <c r="N284" s="34" t="s">
        <v>198</v>
      </c>
    </row>
    <row r="285" spans="1:153" ht="20.100000000000001" customHeight="1">
      <c r="A285" s="55">
        <f>A284+1</f>
        <v>9</v>
      </c>
      <c r="B285" s="8" t="s">
        <v>199</v>
      </c>
      <c r="D285" s="59">
        <v>4804266.1068475004</v>
      </c>
      <c r="E285" s="59">
        <v>4172313.2891574996</v>
      </c>
      <c r="F285" s="59">
        <v>4503673.9804074997</v>
      </c>
      <c r="G285" s="59">
        <v>3373794.3769549998</v>
      </c>
      <c r="H285" s="59">
        <v>4328548.7899999991</v>
      </c>
      <c r="I285" s="59">
        <v>-952322.73140675912</v>
      </c>
      <c r="J285" s="59">
        <f>I285+H285</f>
        <v>3376226.0585932401</v>
      </c>
      <c r="K285" s="69">
        <v>916639.34936932242</v>
      </c>
      <c r="L285" s="69">
        <v>-288727.79428788513</v>
      </c>
      <c r="M285" s="31">
        <f>+L285+K285</f>
        <v>627911.55508143734</v>
      </c>
      <c r="N285" s="34" t="s">
        <v>198</v>
      </c>
    </row>
    <row r="286" spans="1:153" ht="20.100000000000001" customHeight="1">
      <c r="A286" s="55">
        <f>A285+1</f>
        <v>10</v>
      </c>
      <c r="B286" s="8" t="s">
        <v>200</v>
      </c>
      <c r="D286" s="65">
        <f t="shared" ref="D286:M286" si="42">+D285+D284+D282+D280+D261</f>
        <v>71773872.006847501</v>
      </c>
      <c r="E286" s="65">
        <f t="shared" si="42"/>
        <v>81743385.209157497</v>
      </c>
      <c r="F286" s="65">
        <f t="shared" si="42"/>
        <v>87273425.980407506</v>
      </c>
      <c r="G286" s="65">
        <f t="shared" si="42"/>
        <v>83053835.706954986</v>
      </c>
      <c r="H286" s="65">
        <f t="shared" si="42"/>
        <v>83867626.620000005</v>
      </c>
      <c r="I286" s="65">
        <f t="shared" si="42"/>
        <v>-27879529.926356759</v>
      </c>
      <c r="J286" s="65">
        <f t="shared" si="42"/>
        <v>55988096.693643242</v>
      </c>
      <c r="K286" s="73">
        <f t="shared" si="42"/>
        <v>90437412.502626866</v>
      </c>
      <c r="L286" s="73">
        <f t="shared" si="42"/>
        <v>-27488839.004044853</v>
      </c>
      <c r="M286" s="65">
        <f t="shared" si="42"/>
        <v>62948573.498582035</v>
      </c>
    </row>
    <row r="287" spans="1:153" ht="20.100000000000001" customHeight="1">
      <c r="A287" s="55"/>
      <c r="B287" s="8"/>
      <c r="D287" s="65"/>
      <c r="E287" s="65"/>
      <c r="F287" s="65"/>
      <c r="G287" s="65"/>
      <c r="H287" s="65"/>
      <c r="I287" s="65"/>
      <c r="J287" s="65"/>
      <c r="K287" s="65"/>
      <c r="L287" s="65"/>
      <c r="M287" s="65"/>
    </row>
    <row r="288" spans="1:153" ht="20.100000000000001" customHeight="1">
      <c r="A288" s="55"/>
      <c r="B288" s="8"/>
      <c r="D288" s="65"/>
      <c r="E288" s="65"/>
      <c r="F288" s="65"/>
      <c r="G288" s="65"/>
      <c r="H288" s="65"/>
      <c r="I288" s="65"/>
      <c r="J288" s="65"/>
      <c r="K288" s="65"/>
      <c r="L288" s="65" t="s">
        <v>201</v>
      </c>
      <c r="M288" s="65">
        <v>53847331.177320614</v>
      </c>
      <c r="N288" s="5" t="s">
        <v>202</v>
      </c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</row>
    <row r="290" spans="1:153" ht="20.100000000000001" customHeight="1">
      <c r="A290" s="55"/>
      <c r="B290" s="8"/>
      <c r="D290" s="65"/>
      <c r="E290" s="65"/>
      <c r="F290" s="65"/>
      <c r="G290" s="65"/>
      <c r="H290" s="65"/>
      <c r="I290" s="65"/>
      <c r="J290" s="65"/>
      <c r="K290" s="65"/>
      <c r="L290" s="65" t="s">
        <v>203</v>
      </c>
      <c r="M290" s="65">
        <f>M288-M286</f>
        <v>-9101242.3212614208</v>
      </c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  <c r="DH290" s="7"/>
      <c r="DI290" s="7"/>
      <c r="DJ290" s="7"/>
      <c r="DK290" s="7"/>
      <c r="DL290" s="7"/>
      <c r="DM290" s="7"/>
      <c r="DN290" s="7"/>
      <c r="DO290" s="7"/>
      <c r="DP290" s="7"/>
      <c r="DQ290" s="7"/>
      <c r="DR290" s="7"/>
      <c r="DS290" s="7"/>
      <c r="DT290" s="7"/>
      <c r="DU290" s="7"/>
      <c r="DV290" s="7"/>
      <c r="DW290" s="7"/>
      <c r="DX290" s="7"/>
      <c r="DY290" s="7"/>
      <c r="DZ290" s="7"/>
      <c r="EA290" s="7"/>
      <c r="EB290" s="7"/>
      <c r="EC290" s="7"/>
      <c r="ED290" s="7"/>
      <c r="EE290" s="7"/>
      <c r="EF290" s="7"/>
      <c r="EG290" s="7"/>
      <c r="EH290" s="7"/>
      <c r="EI290" s="7"/>
      <c r="EJ290" s="7"/>
      <c r="EK290" s="7"/>
      <c r="EL290" s="7"/>
      <c r="EM290" s="7"/>
      <c r="EN290" s="7"/>
      <c r="EO290" s="7"/>
      <c r="EP290" s="7"/>
      <c r="EQ290" s="7"/>
      <c r="ER290" s="7"/>
      <c r="ES290" s="7"/>
      <c r="ET290" s="7"/>
      <c r="EU290" s="7"/>
      <c r="EV290" s="7"/>
      <c r="EW290" s="7"/>
    </row>
    <row r="291" spans="1:153" ht="20.100000000000001" customHeight="1">
      <c r="A291" s="74"/>
      <c r="B291" s="74"/>
      <c r="C291" s="1"/>
      <c r="D291" s="75"/>
      <c r="E291" s="75"/>
      <c r="F291" s="75"/>
      <c r="G291" s="75"/>
      <c r="H291" s="75"/>
      <c r="I291" s="75"/>
      <c r="J291" s="75"/>
      <c r="K291" s="75"/>
      <c r="L291" s="75"/>
      <c r="M291" s="75">
        <v>9101242.0940873548</v>
      </c>
      <c r="N291" s="5" t="s">
        <v>204</v>
      </c>
      <c r="R291" s="57"/>
      <c r="S291" s="5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S291" s="7"/>
      <c r="DT291" s="7"/>
      <c r="DU291" s="7"/>
      <c r="DV291" s="7"/>
      <c r="DW291" s="7"/>
      <c r="DX291" s="7"/>
      <c r="DY291" s="7"/>
      <c r="DZ291" s="7"/>
      <c r="EA291" s="7"/>
      <c r="EB291" s="7"/>
      <c r="EC291" s="7"/>
      <c r="ED291" s="7"/>
      <c r="EE291" s="7"/>
      <c r="EF291" s="7"/>
      <c r="EG291" s="7"/>
      <c r="EH291" s="7"/>
      <c r="EI291" s="7"/>
      <c r="EJ291" s="7"/>
      <c r="EK291" s="7"/>
      <c r="EL291" s="7"/>
      <c r="EM291" s="7"/>
      <c r="EN291" s="7"/>
      <c r="EO291" s="7"/>
      <c r="EP291" s="7"/>
      <c r="EQ291" s="7"/>
      <c r="ER291" s="7"/>
      <c r="ES291" s="7"/>
      <c r="ET291" s="7"/>
      <c r="EU291" s="7"/>
      <c r="EV291" s="7"/>
      <c r="EW291" s="7"/>
    </row>
    <row r="292" spans="1:153" ht="20.100000000000001" customHeight="1">
      <c r="A292" s="55" t="s">
        <v>205</v>
      </c>
      <c r="B292" s="55"/>
      <c r="C292" s="8"/>
      <c r="D292" s="57"/>
      <c r="E292" s="57"/>
      <c r="F292" s="57"/>
      <c r="G292" s="57"/>
      <c r="H292" s="57"/>
      <c r="I292" s="57"/>
      <c r="J292" s="57"/>
      <c r="L292" s="39" t="s">
        <v>91</v>
      </c>
      <c r="M292" s="57"/>
      <c r="R292" s="57"/>
      <c r="S292" s="5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S292" s="7"/>
      <c r="DT292" s="7"/>
      <c r="DU292" s="7"/>
      <c r="DV292" s="7"/>
      <c r="DW292" s="7"/>
      <c r="DX292" s="7"/>
      <c r="DY292" s="7"/>
      <c r="DZ292" s="7"/>
      <c r="EA292" s="7"/>
      <c r="EB292" s="7"/>
      <c r="EC292" s="7"/>
      <c r="ED292" s="7"/>
      <c r="EE292" s="7"/>
      <c r="EF292" s="7"/>
      <c r="EG292" s="7"/>
      <c r="EH292" s="7"/>
      <c r="EI292" s="7"/>
      <c r="EJ292" s="7"/>
      <c r="EK292" s="7"/>
      <c r="EL292" s="7"/>
      <c r="EM292" s="7"/>
      <c r="EN292" s="7"/>
      <c r="EO292" s="7"/>
      <c r="EP292" s="7"/>
      <c r="EQ292" s="7"/>
      <c r="ER292" s="7"/>
      <c r="ES292" s="7"/>
      <c r="ET292" s="7"/>
      <c r="EU292" s="7"/>
      <c r="EV292" s="7"/>
      <c r="EW292" s="7"/>
    </row>
    <row r="293" spans="1:153" ht="20.100000000000001" customHeight="1">
      <c r="A293" s="186" t="s">
        <v>206</v>
      </c>
      <c r="B293" s="186"/>
      <c r="C293" s="186"/>
      <c r="D293" s="186"/>
      <c r="E293" s="186"/>
      <c r="F293" s="186"/>
      <c r="G293" s="186"/>
      <c r="H293" s="186"/>
      <c r="I293" s="186"/>
      <c r="J293" s="186"/>
      <c r="K293" s="186"/>
      <c r="L293" s="186"/>
      <c r="M293" s="186"/>
      <c r="N293" s="186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R293" s="7"/>
      <c r="DS293" s="7"/>
      <c r="DT293" s="7"/>
      <c r="DU293" s="7"/>
      <c r="DV293" s="7"/>
      <c r="DW293" s="7"/>
      <c r="DX293" s="7"/>
      <c r="DY293" s="7"/>
      <c r="DZ293" s="7"/>
      <c r="EA293" s="7"/>
      <c r="EB293" s="7"/>
      <c r="EC293" s="7"/>
      <c r="ED293" s="7"/>
      <c r="EE293" s="7"/>
      <c r="EF293" s="7"/>
      <c r="EG293" s="7"/>
      <c r="EH293" s="7"/>
      <c r="EI293" s="7"/>
      <c r="EJ293" s="7"/>
      <c r="EK293" s="7"/>
      <c r="EL293" s="7"/>
      <c r="EM293" s="7"/>
      <c r="EN293" s="7"/>
      <c r="EO293" s="7"/>
      <c r="EP293" s="7"/>
      <c r="EQ293" s="7"/>
      <c r="ER293" s="7"/>
      <c r="ES293" s="7"/>
      <c r="ET293" s="7"/>
      <c r="EU293" s="7"/>
      <c r="EV293" s="7"/>
      <c r="EW293" s="7"/>
    </row>
    <row r="294" spans="1:153" ht="20.100000000000001" customHeight="1">
      <c r="A294" s="55"/>
      <c r="B294" s="8"/>
      <c r="D294" s="65"/>
      <c r="E294" s="65"/>
      <c r="F294" s="65"/>
      <c r="G294" s="65"/>
      <c r="H294" s="65"/>
      <c r="I294" s="65"/>
      <c r="J294" s="65"/>
      <c r="K294" s="59"/>
      <c r="L294" s="59"/>
      <c r="M294" s="59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G294" s="7"/>
      <c r="EH294" s="7"/>
      <c r="EI294" s="7"/>
      <c r="EJ294" s="7"/>
      <c r="EK294" s="7"/>
      <c r="EL294" s="7"/>
      <c r="EM294" s="7"/>
      <c r="EN294" s="7"/>
      <c r="EO294" s="7"/>
      <c r="EP294" s="7"/>
      <c r="EQ294" s="7"/>
      <c r="ER294" s="7"/>
      <c r="ES294" s="7"/>
      <c r="ET294" s="7"/>
      <c r="EU294" s="7"/>
      <c r="EV294" s="7"/>
      <c r="EW294" s="7"/>
    </row>
    <row r="295" spans="1:153" ht="20.100000000000001" customHeight="1">
      <c r="A295" s="55"/>
      <c r="B295" s="8"/>
      <c r="D295" s="65"/>
      <c r="E295" s="65"/>
      <c r="F295" s="65"/>
      <c r="G295" s="65"/>
      <c r="H295" s="65"/>
      <c r="I295" s="65"/>
      <c r="J295" s="65"/>
      <c r="K295" s="59"/>
      <c r="L295" s="59"/>
      <c r="M295" s="59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  <c r="DH295" s="7"/>
      <c r="DI295" s="7"/>
      <c r="DJ295" s="7"/>
      <c r="DK295" s="7"/>
      <c r="DL295" s="7"/>
      <c r="DM295" s="7"/>
      <c r="DN295" s="7"/>
      <c r="DO295" s="7"/>
      <c r="DP295" s="7"/>
      <c r="DQ295" s="7"/>
      <c r="DR295" s="7"/>
      <c r="DS295" s="7"/>
      <c r="DT295" s="7"/>
      <c r="DU295" s="7"/>
      <c r="DV295" s="7"/>
      <c r="DW295" s="7"/>
      <c r="DX295" s="7"/>
      <c r="DY295" s="7"/>
      <c r="DZ295" s="7"/>
      <c r="EA295" s="7"/>
      <c r="EB295" s="7"/>
      <c r="EC295" s="7"/>
      <c r="ED295" s="7"/>
      <c r="EE295" s="7"/>
      <c r="EF295" s="7"/>
      <c r="EG295" s="7"/>
      <c r="EH295" s="7"/>
      <c r="EI295" s="7"/>
      <c r="EJ295" s="7"/>
      <c r="EK295" s="7"/>
      <c r="EL295" s="7"/>
      <c r="EM295" s="7"/>
      <c r="EN295" s="7"/>
      <c r="EO295" s="7"/>
      <c r="EP295" s="7"/>
      <c r="EQ295" s="7"/>
      <c r="ER295" s="7"/>
      <c r="ES295" s="7"/>
      <c r="ET295" s="7"/>
      <c r="EU295" s="7"/>
      <c r="EV295" s="7"/>
      <c r="EW295" s="7"/>
    </row>
    <row r="296" spans="1:153" ht="20.100000000000001" customHeight="1">
      <c r="A296" s="55"/>
      <c r="B296" s="8"/>
      <c r="D296" s="65"/>
      <c r="E296" s="65"/>
      <c r="F296" s="65"/>
      <c r="G296" s="65"/>
      <c r="H296" s="65"/>
      <c r="I296" s="65"/>
      <c r="J296" s="65"/>
      <c r="K296" s="59"/>
      <c r="L296" s="59"/>
      <c r="M296" s="59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7"/>
      <c r="DS296" s="7"/>
      <c r="DT296" s="7"/>
      <c r="DU296" s="7"/>
      <c r="DV296" s="7"/>
      <c r="DW296" s="7"/>
      <c r="DX296" s="7"/>
      <c r="DY296" s="7"/>
      <c r="DZ296" s="7"/>
      <c r="EA296" s="7"/>
      <c r="EB296" s="7"/>
      <c r="EC296" s="7"/>
      <c r="ED296" s="7"/>
      <c r="EE296" s="7"/>
      <c r="EF296" s="7"/>
      <c r="EG296" s="7"/>
      <c r="EH296" s="7"/>
      <c r="EI296" s="7"/>
      <c r="EJ296" s="7"/>
      <c r="EK296" s="7"/>
      <c r="EL296" s="7"/>
      <c r="EM296" s="7"/>
      <c r="EN296" s="7"/>
      <c r="EO296" s="7"/>
      <c r="EP296" s="7"/>
      <c r="EQ296" s="7"/>
      <c r="ER296" s="7"/>
      <c r="ES296" s="7"/>
      <c r="ET296" s="7"/>
      <c r="EU296" s="7"/>
      <c r="EV296" s="7"/>
      <c r="EW296" s="7"/>
    </row>
    <row r="297" spans="1:153" ht="20.100000000000001" customHeight="1">
      <c r="A297" s="55"/>
      <c r="B297" s="8"/>
      <c r="D297" s="65"/>
      <c r="E297" s="65"/>
      <c r="F297" s="65"/>
      <c r="G297" s="65"/>
      <c r="H297" s="65"/>
      <c r="I297" s="65"/>
      <c r="J297" s="65"/>
      <c r="K297" s="59"/>
      <c r="L297" s="59"/>
      <c r="M297" s="59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S297" s="7"/>
      <c r="DT297" s="7"/>
      <c r="DU297" s="7"/>
      <c r="DV297" s="7"/>
      <c r="DW297" s="7"/>
      <c r="DX297" s="7"/>
      <c r="DY297" s="7"/>
      <c r="DZ297" s="7"/>
      <c r="EA297" s="7"/>
      <c r="EB297" s="7"/>
      <c r="EC297" s="7"/>
      <c r="ED297" s="7"/>
      <c r="EE297" s="7"/>
      <c r="EF297" s="7"/>
      <c r="EG297" s="7"/>
      <c r="EH297" s="7"/>
      <c r="EI297" s="7"/>
      <c r="EJ297" s="7"/>
      <c r="EK297" s="7"/>
      <c r="EL297" s="7"/>
      <c r="EM297" s="7"/>
      <c r="EN297" s="7"/>
      <c r="EO297" s="7"/>
      <c r="EP297" s="7"/>
      <c r="EQ297" s="7"/>
      <c r="ER297" s="7"/>
      <c r="ES297" s="7"/>
      <c r="ET297" s="7"/>
      <c r="EU297" s="7"/>
      <c r="EV297" s="7"/>
      <c r="EW297" s="7"/>
    </row>
    <row r="298" spans="1:153" ht="20.100000000000001" customHeight="1">
      <c r="A298" s="74"/>
      <c r="B298" s="1"/>
      <c r="C298" s="2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7"/>
      <c r="DS298" s="7"/>
      <c r="DT298" s="7"/>
      <c r="DU298" s="7"/>
      <c r="DV298" s="7"/>
      <c r="DW298" s="7"/>
      <c r="DX298" s="7"/>
      <c r="DY298" s="7"/>
      <c r="DZ298" s="7"/>
      <c r="EA298" s="7"/>
      <c r="EB298" s="7"/>
      <c r="EC298" s="7"/>
      <c r="ED298" s="7"/>
      <c r="EE298" s="7"/>
      <c r="EF298" s="7"/>
      <c r="EG298" s="7"/>
      <c r="EH298" s="7"/>
      <c r="EI298" s="7"/>
      <c r="EJ298" s="7"/>
      <c r="EK298" s="7"/>
      <c r="EL298" s="7"/>
      <c r="EM298" s="7"/>
      <c r="EN298" s="7"/>
      <c r="EO298" s="7"/>
      <c r="EP298" s="7"/>
      <c r="EQ298" s="7"/>
      <c r="ER298" s="7"/>
      <c r="ES298" s="7"/>
      <c r="ET298" s="7"/>
      <c r="EU298" s="7"/>
      <c r="EV298" s="7"/>
      <c r="EW298" s="7"/>
    </row>
    <row r="299" spans="1:153" ht="20.100000000000001" customHeight="1">
      <c r="A299" s="55"/>
      <c r="B299" s="55"/>
      <c r="C299" s="8"/>
      <c r="D299" s="57"/>
      <c r="E299" s="57"/>
      <c r="F299" s="57"/>
      <c r="G299" s="57"/>
      <c r="H299" s="57"/>
      <c r="I299" s="57"/>
      <c r="J299" s="57"/>
      <c r="K299" s="57"/>
      <c r="L299" s="39"/>
      <c r="M299" s="59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S299" s="7"/>
      <c r="DT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G299" s="7"/>
      <c r="EH299" s="7"/>
      <c r="EI299" s="7"/>
      <c r="EJ299" s="7"/>
      <c r="EK299" s="7"/>
      <c r="EL299" s="7"/>
      <c r="EM299" s="7"/>
      <c r="EN299" s="7"/>
      <c r="EO299" s="7"/>
      <c r="EP299" s="7"/>
      <c r="EQ299" s="7"/>
      <c r="ER299" s="7"/>
      <c r="ES299" s="7"/>
      <c r="ET299" s="7"/>
      <c r="EU299" s="7"/>
      <c r="EV299" s="7"/>
      <c r="EW299" s="7"/>
    </row>
    <row r="300" spans="1:153" ht="20.100000000000001" customHeight="1"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S300" s="7"/>
      <c r="DT300" s="7"/>
      <c r="DU300" s="7"/>
      <c r="DV300" s="7"/>
      <c r="DW300" s="7"/>
      <c r="DX300" s="7"/>
      <c r="DY300" s="7"/>
      <c r="DZ300" s="7"/>
      <c r="EA300" s="7"/>
      <c r="EB300" s="7"/>
      <c r="EC300" s="7"/>
      <c r="ED300" s="7"/>
      <c r="EE300" s="7"/>
      <c r="EF300" s="7"/>
      <c r="EG300" s="7"/>
      <c r="EH300" s="7"/>
      <c r="EI300" s="7"/>
      <c r="EJ300" s="7"/>
      <c r="EK300" s="7"/>
      <c r="EL300" s="7"/>
      <c r="EM300" s="7"/>
      <c r="EN300" s="7"/>
      <c r="EO300" s="7"/>
      <c r="EP300" s="7"/>
      <c r="EQ300" s="7"/>
      <c r="ER300" s="7"/>
      <c r="ES300" s="7"/>
      <c r="ET300" s="7"/>
      <c r="EU300" s="7"/>
      <c r="EV300" s="7"/>
      <c r="EW300" s="7"/>
    </row>
    <row r="301" spans="1:153">
      <c r="A301" s="55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  <c r="DH301" s="7"/>
      <c r="DI301" s="7"/>
      <c r="DJ301" s="7"/>
      <c r="DK301" s="7"/>
      <c r="DL301" s="7"/>
      <c r="DM301" s="7"/>
      <c r="DN301" s="7"/>
      <c r="DO301" s="7"/>
      <c r="DP301" s="7"/>
      <c r="DQ301" s="7"/>
      <c r="DR301" s="7"/>
      <c r="DS301" s="7"/>
      <c r="DT301" s="7"/>
      <c r="DU301" s="7"/>
      <c r="DV301" s="7"/>
      <c r="DW301" s="7"/>
      <c r="DX301" s="7"/>
      <c r="DY301" s="7"/>
      <c r="DZ301" s="7"/>
      <c r="EA301" s="7"/>
      <c r="EB301" s="7"/>
      <c r="EC301" s="7"/>
      <c r="ED301" s="7"/>
      <c r="EE301" s="7"/>
      <c r="EF301" s="7"/>
      <c r="EG301" s="7"/>
      <c r="EH301" s="7"/>
      <c r="EI301" s="7"/>
      <c r="EJ301" s="7"/>
      <c r="EK301" s="7"/>
      <c r="EL301" s="7"/>
      <c r="EM301" s="7"/>
      <c r="EN301" s="7"/>
      <c r="EO301" s="7"/>
      <c r="EP301" s="7"/>
      <c r="EQ301" s="7"/>
      <c r="ER301" s="7"/>
      <c r="ES301" s="7"/>
      <c r="ET301" s="7"/>
      <c r="EU301" s="7"/>
      <c r="EV301" s="7"/>
      <c r="EW301" s="7"/>
    </row>
    <row r="302" spans="1:153">
      <c r="A302" s="55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R302" s="7"/>
      <c r="DS302" s="7"/>
      <c r="DT302" s="7"/>
      <c r="DU302" s="7"/>
      <c r="DV302" s="7"/>
      <c r="DW302" s="7"/>
      <c r="DX302" s="7"/>
      <c r="DY302" s="7"/>
      <c r="DZ302" s="7"/>
      <c r="EA302" s="7"/>
      <c r="EB302" s="7"/>
      <c r="EC302" s="7"/>
      <c r="ED302" s="7"/>
      <c r="EE302" s="7"/>
      <c r="EF302" s="7"/>
      <c r="EG302" s="7"/>
      <c r="EH302" s="7"/>
      <c r="EI302" s="7"/>
      <c r="EJ302" s="7"/>
      <c r="EK302" s="7"/>
      <c r="EL302" s="7"/>
      <c r="EM302" s="7"/>
      <c r="EN302" s="7"/>
      <c r="EO302" s="7"/>
      <c r="EP302" s="7"/>
      <c r="EQ302" s="7"/>
      <c r="ER302" s="7"/>
      <c r="ES302" s="7"/>
      <c r="ET302" s="7"/>
      <c r="EU302" s="7"/>
      <c r="EV302" s="7"/>
      <c r="EW302" s="7"/>
    </row>
    <row r="303" spans="1:153">
      <c r="A303" s="55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D303" s="7"/>
      <c r="DE303" s="7"/>
      <c r="DF303" s="7"/>
      <c r="DG303" s="7"/>
      <c r="DH303" s="7"/>
      <c r="DI303" s="7"/>
      <c r="DJ303" s="7"/>
      <c r="DK303" s="7"/>
      <c r="DL303" s="7"/>
      <c r="DM303" s="7"/>
      <c r="DN303" s="7"/>
      <c r="DO303" s="7"/>
      <c r="DP303" s="7"/>
      <c r="DQ303" s="7"/>
      <c r="DR303" s="7"/>
      <c r="DS303" s="7"/>
      <c r="DT303" s="7"/>
      <c r="DU303" s="7"/>
      <c r="DV303" s="7"/>
      <c r="DW303" s="7"/>
      <c r="DX303" s="7"/>
      <c r="DY303" s="7"/>
      <c r="DZ303" s="7"/>
      <c r="EA303" s="7"/>
      <c r="EB303" s="7"/>
      <c r="EC303" s="7"/>
      <c r="ED303" s="7"/>
      <c r="EE303" s="7"/>
      <c r="EF303" s="7"/>
      <c r="EG303" s="7"/>
      <c r="EH303" s="7"/>
      <c r="EI303" s="7"/>
      <c r="EJ303" s="7"/>
      <c r="EK303" s="7"/>
      <c r="EL303" s="7"/>
      <c r="EM303" s="7"/>
      <c r="EN303" s="7"/>
      <c r="EO303" s="7"/>
      <c r="EP303" s="7"/>
      <c r="EQ303" s="7"/>
      <c r="ER303" s="7"/>
      <c r="ES303" s="7"/>
      <c r="ET303" s="7"/>
      <c r="EU303" s="7"/>
      <c r="EV303" s="7"/>
      <c r="EW303" s="7"/>
    </row>
    <row r="304" spans="1:153">
      <c r="A304" s="55"/>
      <c r="N304" s="7"/>
      <c r="O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  <c r="DH304" s="7"/>
      <c r="DI304" s="7"/>
      <c r="DJ304" s="7"/>
      <c r="DK304" s="7"/>
      <c r="DL304" s="7"/>
      <c r="DM304" s="7"/>
      <c r="DN304" s="7"/>
      <c r="DO304" s="7"/>
      <c r="DP304" s="7"/>
      <c r="DQ304" s="7"/>
      <c r="DR304" s="7"/>
      <c r="DS304" s="7"/>
      <c r="DT304" s="7"/>
      <c r="DU304" s="7"/>
      <c r="DV304" s="7"/>
      <c r="DW304" s="7"/>
      <c r="DX304" s="7"/>
      <c r="DY304" s="7"/>
      <c r="DZ304" s="7"/>
      <c r="EA304" s="7"/>
      <c r="EB304" s="7"/>
      <c r="EC304" s="7"/>
      <c r="ED304" s="7"/>
      <c r="EE304" s="7"/>
      <c r="EF304" s="7"/>
      <c r="EG304" s="7"/>
      <c r="EH304" s="7"/>
      <c r="EI304" s="7"/>
      <c r="EJ304" s="7"/>
      <c r="EK304" s="7"/>
      <c r="EL304" s="7"/>
      <c r="EM304" s="7"/>
      <c r="EN304" s="7"/>
      <c r="EO304" s="7"/>
      <c r="EP304" s="7"/>
      <c r="EQ304" s="7"/>
      <c r="ER304" s="7"/>
      <c r="ES304" s="7"/>
      <c r="ET304" s="7"/>
      <c r="EU304" s="7"/>
      <c r="EV304" s="7"/>
      <c r="EW304" s="7"/>
    </row>
    <row r="305" spans="1:153" ht="15.95" customHeight="1">
      <c r="A305" s="8"/>
      <c r="C305" s="28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7"/>
      <c r="O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  <c r="DH305" s="7"/>
      <c r="DI305" s="7"/>
      <c r="DJ305" s="7"/>
      <c r="DK305" s="7"/>
      <c r="DL305" s="7"/>
      <c r="DM305" s="7"/>
      <c r="DN305" s="7"/>
      <c r="DO305" s="7"/>
      <c r="DP305" s="7"/>
      <c r="DQ305" s="7"/>
      <c r="DR305" s="7"/>
      <c r="DS305" s="7"/>
      <c r="DT305" s="7"/>
      <c r="DU305" s="7"/>
      <c r="DV305" s="7"/>
      <c r="DW305" s="7"/>
      <c r="DX305" s="7"/>
      <c r="DY305" s="7"/>
      <c r="DZ305" s="7"/>
      <c r="EA305" s="7"/>
      <c r="EB305" s="7"/>
      <c r="EC305" s="7"/>
      <c r="ED305" s="7"/>
      <c r="EE305" s="7"/>
      <c r="EF305" s="7"/>
      <c r="EG305" s="7"/>
      <c r="EH305" s="7"/>
      <c r="EI305" s="7"/>
      <c r="EJ305" s="7"/>
      <c r="EK305" s="7"/>
      <c r="EL305" s="7"/>
      <c r="EM305" s="7"/>
      <c r="EN305" s="7"/>
      <c r="EO305" s="7"/>
      <c r="EP305" s="7"/>
      <c r="EQ305" s="7"/>
      <c r="ER305" s="7"/>
      <c r="ES305" s="7"/>
      <c r="ET305" s="7"/>
      <c r="EU305" s="7"/>
      <c r="EV305" s="7"/>
      <c r="EW305" s="7"/>
    </row>
    <row r="306" spans="1:153" ht="15.95" customHeight="1">
      <c r="A306" s="8"/>
      <c r="C306" s="28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7"/>
      <c r="O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  <c r="DH306" s="7"/>
      <c r="DI306" s="7"/>
      <c r="DJ306" s="7"/>
      <c r="DK306" s="7"/>
      <c r="DL306" s="7"/>
      <c r="DM306" s="7"/>
      <c r="DN306" s="7"/>
      <c r="DO306" s="7"/>
      <c r="DP306" s="7"/>
      <c r="DQ306" s="7"/>
      <c r="DR306" s="7"/>
      <c r="DS306" s="7"/>
      <c r="DT306" s="7"/>
      <c r="DU306" s="7"/>
      <c r="DV306" s="7"/>
      <c r="DW306" s="7"/>
      <c r="DX306" s="7"/>
      <c r="DY306" s="7"/>
      <c r="DZ306" s="7"/>
      <c r="EA306" s="7"/>
      <c r="EB306" s="7"/>
      <c r="EC306" s="7"/>
      <c r="ED306" s="7"/>
      <c r="EE306" s="7"/>
      <c r="EF306" s="7"/>
      <c r="EG306" s="7"/>
      <c r="EH306" s="7"/>
      <c r="EI306" s="7"/>
      <c r="EJ306" s="7"/>
      <c r="EK306" s="7"/>
      <c r="EL306" s="7"/>
      <c r="EM306" s="7"/>
      <c r="EN306" s="7"/>
      <c r="EO306" s="7"/>
      <c r="EP306" s="7"/>
      <c r="EQ306" s="7"/>
      <c r="ER306" s="7"/>
      <c r="ES306" s="7"/>
      <c r="ET306" s="7"/>
      <c r="EU306" s="7"/>
      <c r="EV306" s="7"/>
      <c r="EW306" s="7"/>
    </row>
    <row r="307" spans="1:153" ht="15.95" customHeight="1">
      <c r="A307" s="8"/>
      <c r="C307" s="28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7"/>
      <c r="O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</row>
    <row r="308" spans="1:153" ht="15.95" customHeight="1">
      <c r="A308" s="8"/>
      <c r="C308" s="28"/>
      <c r="D308" s="37"/>
      <c r="E308" s="37"/>
      <c r="F308" s="37"/>
      <c r="G308" s="37"/>
      <c r="H308" s="37"/>
      <c r="I308" s="37"/>
      <c r="J308" s="37"/>
      <c r="K308" s="37"/>
      <c r="L308" s="9"/>
      <c r="M308" s="37"/>
      <c r="N308" s="7"/>
      <c r="O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  <c r="CU308" s="7"/>
      <c r="CV308" s="7"/>
      <c r="CW308" s="7"/>
      <c r="CX308" s="7"/>
      <c r="CY308" s="7"/>
      <c r="CZ308" s="7"/>
      <c r="DA308" s="7"/>
      <c r="DB308" s="7"/>
      <c r="DC308" s="7"/>
      <c r="DD308" s="7"/>
      <c r="DE308" s="7"/>
      <c r="DF308" s="7"/>
      <c r="DG308" s="7"/>
      <c r="DH308" s="7"/>
      <c r="DI308" s="7"/>
      <c r="DJ308" s="7"/>
      <c r="DK308" s="7"/>
      <c r="DL308" s="7"/>
      <c r="DM308" s="7"/>
      <c r="DN308" s="7"/>
      <c r="DO308" s="7"/>
      <c r="DP308" s="7"/>
      <c r="DQ308" s="7"/>
      <c r="DR308" s="7"/>
      <c r="DS308" s="7"/>
      <c r="DT308" s="7"/>
      <c r="DU308" s="7"/>
      <c r="DV308" s="7"/>
      <c r="DW308" s="7"/>
      <c r="DX308" s="7"/>
      <c r="DY308" s="7"/>
      <c r="DZ308" s="7"/>
      <c r="EA308" s="7"/>
      <c r="EB308" s="7"/>
      <c r="EC308" s="7"/>
      <c r="ED308" s="7"/>
      <c r="EE308" s="7"/>
      <c r="EF308" s="7"/>
      <c r="EG308" s="7"/>
      <c r="EH308" s="7"/>
      <c r="EI308" s="7"/>
      <c r="EJ308" s="7"/>
      <c r="EK308" s="7"/>
      <c r="EL308" s="7"/>
      <c r="EM308" s="7"/>
      <c r="EN308" s="7"/>
      <c r="EO308" s="7"/>
      <c r="EP308" s="7"/>
      <c r="EQ308" s="7"/>
      <c r="ER308" s="7"/>
      <c r="ES308" s="7"/>
      <c r="ET308" s="7"/>
      <c r="EU308" s="7"/>
      <c r="EV308" s="7"/>
      <c r="EW308" s="7"/>
    </row>
    <row r="309" spans="1:153">
      <c r="A309" s="55"/>
      <c r="N309" s="7"/>
      <c r="O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  <c r="DH309" s="7"/>
      <c r="DI309" s="7"/>
      <c r="DJ309" s="7"/>
      <c r="DK309" s="7"/>
      <c r="DL309" s="7"/>
      <c r="DM309" s="7"/>
      <c r="DN309" s="7"/>
      <c r="DO309" s="7"/>
      <c r="DP309" s="7"/>
      <c r="DQ309" s="7"/>
      <c r="DR309" s="7"/>
      <c r="DS309" s="7"/>
      <c r="DT309" s="7"/>
      <c r="DU309" s="7"/>
      <c r="DV309" s="7"/>
      <c r="DW309" s="7"/>
      <c r="DX309" s="7"/>
      <c r="DY309" s="7"/>
      <c r="DZ309" s="7"/>
      <c r="EA309" s="7"/>
      <c r="EB309" s="7"/>
      <c r="EC309" s="7"/>
      <c r="ED309" s="7"/>
      <c r="EE309" s="7"/>
      <c r="EF309" s="7"/>
      <c r="EG309" s="7"/>
      <c r="EH309" s="7"/>
      <c r="EI309" s="7"/>
      <c r="EJ309" s="7"/>
      <c r="EK309" s="7"/>
      <c r="EL309" s="7"/>
      <c r="EM309" s="7"/>
      <c r="EN309" s="7"/>
      <c r="EO309" s="7"/>
      <c r="EP309" s="7"/>
      <c r="EQ309" s="7"/>
      <c r="ER309" s="7"/>
      <c r="ES309" s="7"/>
      <c r="ET309" s="7"/>
      <c r="EU309" s="7"/>
      <c r="EV309" s="7"/>
      <c r="EW309" s="7"/>
    </row>
    <row r="310" spans="1:153">
      <c r="A310" s="55"/>
      <c r="N310" s="7"/>
      <c r="O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7"/>
      <c r="DS310" s="7"/>
      <c r="DT310" s="7"/>
      <c r="DU310" s="7"/>
      <c r="DV310" s="7"/>
      <c r="DW310" s="7"/>
      <c r="DX310" s="7"/>
      <c r="DY310" s="7"/>
      <c r="DZ310" s="7"/>
      <c r="EA310" s="7"/>
      <c r="EB310" s="7"/>
      <c r="EC310" s="7"/>
      <c r="ED310" s="7"/>
      <c r="EE310" s="7"/>
      <c r="EF310" s="7"/>
      <c r="EG310" s="7"/>
      <c r="EH310" s="7"/>
      <c r="EI310" s="7"/>
      <c r="EJ310" s="7"/>
      <c r="EK310" s="7"/>
      <c r="EL310" s="7"/>
      <c r="EM310" s="7"/>
      <c r="EN310" s="7"/>
      <c r="EO310" s="7"/>
      <c r="EP310" s="7"/>
      <c r="EQ310" s="7"/>
      <c r="ER310" s="7"/>
      <c r="ES310" s="7"/>
      <c r="ET310" s="7"/>
      <c r="EU310" s="7"/>
      <c r="EV310" s="7"/>
      <c r="EW310" s="7"/>
    </row>
    <row r="311" spans="1:153">
      <c r="A311" s="55"/>
      <c r="N311" s="7"/>
      <c r="O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  <c r="DH311" s="7"/>
      <c r="DI311" s="7"/>
      <c r="DJ311" s="7"/>
      <c r="DK311" s="7"/>
      <c r="DL311" s="7"/>
      <c r="DM311" s="7"/>
      <c r="DN311" s="7"/>
      <c r="DO311" s="7"/>
      <c r="DP311" s="7"/>
      <c r="DQ311" s="7"/>
      <c r="DR311" s="7"/>
      <c r="DS311" s="7"/>
      <c r="DT311" s="7"/>
      <c r="DU311" s="7"/>
      <c r="DV311" s="7"/>
      <c r="DW311" s="7"/>
      <c r="DX311" s="7"/>
      <c r="DY311" s="7"/>
      <c r="DZ311" s="7"/>
      <c r="EA311" s="7"/>
      <c r="EB311" s="7"/>
      <c r="EC311" s="7"/>
      <c r="ED311" s="7"/>
      <c r="EE311" s="7"/>
      <c r="EF311" s="7"/>
      <c r="EG311" s="7"/>
      <c r="EH311" s="7"/>
      <c r="EI311" s="7"/>
      <c r="EJ311" s="7"/>
      <c r="EK311" s="7"/>
      <c r="EL311" s="7"/>
      <c r="EM311" s="7"/>
      <c r="EN311" s="7"/>
      <c r="EO311" s="7"/>
      <c r="EP311" s="7"/>
      <c r="EQ311" s="7"/>
      <c r="ER311" s="7"/>
      <c r="ES311" s="7"/>
      <c r="ET311" s="7"/>
      <c r="EU311" s="7"/>
      <c r="EV311" s="7"/>
      <c r="EW311" s="7"/>
    </row>
    <row r="312" spans="1:153">
      <c r="A312" s="55"/>
      <c r="N312" s="7"/>
      <c r="O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  <c r="DH312" s="7"/>
      <c r="DI312" s="7"/>
      <c r="DJ312" s="7"/>
      <c r="DK312" s="7"/>
      <c r="DL312" s="7"/>
      <c r="DM312" s="7"/>
      <c r="DN312" s="7"/>
      <c r="DO312" s="7"/>
      <c r="DP312" s="7"/>
      <c r="DQ312" s="7"/>
      <c r="DR312" s="7"/>
      <c r="DS312" s="7"/>
      <c r="DT312" s="7"/>
      <c r="DU312" s="7"/>
      <c r="DV312" s="7"/>
      <c r="DW312" s="7"/>
      <c r="DX312" s="7"/>
      <c r="DY312" s="7"/>
      <c r="DZ312" s="7"/>
      <c r="EA312" s="7"/>
      <c r="EB312" s="7"/>
      <c r="EC312" s="7"/>
      <c r="ED312" s="7"/>
      <c r="EE312" s="7"/>
      <c r="EF312" s="7"/>
      <c r="EG312" s="7"/>
      <c r="EH312" s="7"/>
      <c r="EI312" s="7"/>
      <c r="EJ312" s="7"/>
      <c r="EK312" s="7"/>
      <c r="EL312" s="7"/>
      <c r="EM312" s="7"/>
      <c r="EN312" s="7"/>
      <c r="EO312" s="7"/>
      <c r="EP312" s="7"/>
      <c r="EQ312" s="7"/>
      <c r="ER312" s="7"/>
      <c r="ES312" s="7"/>
      <c r="ET312" s="7"/>
      <c r="EU312" s="7"/>
      <c r="EV312" s="7"/>
      <c r="EW312" s="7"/>
    </row>
    <row r="313" spans="1:153">
      <c r="A313" s="55"/>
      <c r="N313" s="7"/>
      <c r="O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7"/>
      <c r="DC313" s="7"/>
      <c r="DD313" s="7"/>
      <c r="DE313" s="7"/>
      <c r="DF313" s="7"/>
      <c r="DG313" s="7"/>
      <c r="DH313" s="7"/>
      <c r="DI313" s="7"/>
      <c r="DJ313" s="7"/>
      <c r="DK313" s="7"/>
      <c r="DL313" s="7"/>
      <c r="DM313" s="7"/>
      <c r="DN313" s="7"/>
      <c r="DO313" s="7"/>
      <c r="DP313" s="7"/>
      <c r="DQ313" s="7"/>
      <c r="DR313" s="7"/>
      <c r="DS313" s="7"/>
      <c r="DT313" s="7"/>
      <c r="DU313" s="7"/>
      <c r="DV313" s="7"/>
      <c r="DW313" s="7"/>
      <c r="DX313" s="7"/>
      <c r="DY313" s="7"/>
      <c r="DZ313" s="7"/>
      <c r="EA313" s="7"/>
      <c r="EB313" s="7"/>
      <c r="EC313" s="7"/>
      <c r="ED313" s="7"/>
      <c r="EE313" s="7"/>
      <c r="EF313" s="7"/>
      <c r="EG313" s="7"/>
      <c r="EH313" s="7"/>
      <c r="EI313" s="7"/>
      <c r="EJ313" s="7"/>
      <c r="EK313" s="7"/>
      <c r="EL313" s="7"/>
      <c r="EM313" s="7"/>
      <c r="EN313" s="7"/>
      <c r="EO313" s="7"/>
      <c r="EP313" s="7"/>
      <c r="EQ313" s="7"/>
      <c r="ER313" s="7"/>
      <c r="ES313" s="7"/>
      <c r="ET313" s="7"/>
      <c r="EU313" s="7"/>
      <c r="EV313" s="7"/>
      <c r="EW313" s="7"/>
    </row>
    <row r="314" spans="1:153">
      <c r="A314" s="55"/>
      <c r="C314" s="77"/>
      <c r="N314" s="7"/>
      <c r="O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7"/>
      <c r="DC314" s="7"/>
      <c r="DD314" s="7"/>
      <c r="DE314" s="7"/>
      <c r="DF314" s="7"/>
      <c r="DG314" s="7"/>
      <c r="DH314" s="7"/>
      <c r="DI314" s="7"/>
      <c r="DJ314" s="7"/>
      <c r="DK314" s="7"/>
      <c r="DL314" s="7"/>
      <c r="DM314" s="7"/>
      <c r="DN314" s="7"/>
      <c r="DO314" s="7"/>
      <c r="DP314" s="7"/>
      <c r="DQ314" s="7"/>
      <c r="DR314" s="7"/>
      <c r="DS314" s="7"/>
      <c r="DT314" s="7"/>
      <c r="DU314" s="7"/>
      <c r="DV314" s="7"/>
      <c r="DW314" s="7"/>
      <c r="DX314" s="7"/>
      <c r="DY314" s="7"/>
      <c r="DZ314" s="7"/>
      <c r="EA314" s="7"/>
      <c r="EB314" s="7"/>
      <c r="EC314" s="7"/>
      <c r="ED314" s="7"/>
      <c r="EE314" s="7"/>
      <c r="EF314" s="7"/>
      <c r="EG314" s="7"/>
      <c r="EH314" s="7"/>
      <c r="EI314" s="7"/>
      <c r="EJ314" s="7"/>
      <c r="EK314" s="7"/>
      <c r="EL314" s="7"/>
      <c r="EM314" s="7"/>
      <c r="EN314" s="7"/>
      <c r="EO314" s="7"/>
      <c r="EP314" s="7"/>
      <c r="EQ314" s="7"/>
      <c r="ER314" s="7"/>
      <c r="ES314" s="7"/>
      <c r="ET314" s="7"/>
      <c r="EU314" s="7"/>
      <c r="EV314" s="7"/>
      <c r="EW314" s="7"/>
    </row>
    <row r="315" spans="1:153">
      <c r="A315" s="55"/>
      <c r="B315" s="77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7"/>
      <c r="O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  <c r="CS315" s="7"/>
      <c r="CT315" s="7"/>
      <c r="CU315" s="7"/>
      <c r="CV315" s="7"/>
      <c r="CW315" s="7"/>
      <c r="CX315" s="7"/>
      <c r="CY315" s="7"/>
      <c r="CZ315" s="7"/>
      <c r="DA315" s="7"/>
      <c r="DB315" s="7"/>
      <c r="DC315" s="7"/>
      <c r="DD315" s="7"/>
      <c r="DE315" s="7"/>
      <c r="DF315" s="7"/>
      <c r="DG315" s="7"/>
      <c r="DH315" s="7"/>
      <c r="DI315" s="7"/>
      <c r="DJ315" s="7"/>
      <c r="DK315" s="7"/>
      <c r="DL315" s="7"/>
      <c r="DM315" s="7"/>
      <c r="DN315" s="7"/>
      <c r="DO315" s="7"/>
      <c r="DP315" s="7"/>
      <c r="DQ315" s="7"/>
      <c r="DR315" s="7"/>
      <c r="DS315" s="7"/>
      <c r="DT315" s="7"/>
      <c r="DU315" s="7"/>
      <c r="DV315" s="7"/>
      <c r="DW315" s="7"/>
      <c r="DX315" s="7"/>
      <c r="DY315" s="7"/>
      <c r="DZ315" s="7"/>
      <c r="EA315" s="7"/>
      <c r="EB315" s="7"/>
      <c r="EC315" s="7"/>
      <c r="ED315" s="7"/>
      <c r="EE315" s="7"/>
      <c r="EF315" s="7"/>
      <c r="EG315" s="7"/>
      <c r="EH315" s="7"/>
      <c r="EI315" s="7"/>
      <c r="EJ315" s="7"/>
      <c r="EK315" s="7"/>
      <c r="EL315" s="7"/>
      <c r="EM315" s="7"/>
      <c r="EN315" s="7"/>
      <c r="EO315" s="7"/>
      <c r="EP315" s="7"/>
      <c r="EQ315" s="7"/>
      <c r="ER315" s="7"/>
      <c r="ES315" s="7"/>
      <c r="ET315" s="7"/>
      <c r="EU315" s="7"/>
      <c r="EV315" s="7"/>
      <c r="EW315" s="7"/>
    </row>
    <row r="316" spans="1:153">
      <c r="A316" s="55"/>
      <c r="C316" s="8"/>
      <c r="L316" s="9"/>
      <c r="N316" s="7"/>
      <c r="O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  <c r="CU316" s="7"/>
      <c r="CV316" s="7"/>
      <c r="CW316" s="7"/>
      <c r="CX316" s="7"/>
      <c r="CY316" s="7"/>
      <c r="CZ316" s="7"/>
      <c r="DA316" s="7"/>
      <c r="DB316" s="7"/>
      <c r="DC316" s="7"/>
      <c r="DD316" s="7"/>
      <c r="DE316" s="7"/>
      <c r="DF316" s="7"/>
      <c r="DG316" s="7"/>
      <c r="DH316" s="7"/>
      <c r="DI316" s="7"/>
      <c r="DJ316" s="7"/>
      <c r="DK316" s="7"/>
      <c r="DL316" s="7"/>
      <c r="DM316" s="7"/>
      <c r="DN316" s="7"/>
      <c r="DO316" s="7"/>
      <c r="DP316" s="7"/>
      <c r="DQ316" s="7"/>
      <c r="DR316" s="7"/>
      <c r="DS316" s="7"/>
      <c r="DT316" s="7"/>
      <c r="DU316" s="7"/>
      <c r="DV316" s="7"/>
      <c r="DW316" s="7"/>
      <c r="DX316" s="7"/>
      <c r="DY316" s="7"/>
      <c r="DZ316" s="7"/>
      <c r="EA316" s="7"/>
      <c r="EB316" s="7"/>
      <c r="EC316" s="7"/>
      <c r="ED316" s="7"/>
      <c r="EE316" s="7"/>
      <c r="EF316" s="7"/>
      <c r="EG316" s="7"/>
      <c r="EH316" s="7"/>
      <c r="EI316" s="7"/>
      <c r="EJ316" s="7"/>
      <c r="EK316" s="7"/>
      <c r="EL316" s="7"/>
      <c r="EM316" s="7"/>
      <c r="EN316" s="7"/>
      <c r="EO316" s="7"/>
      <c r="EP316" s="7"/>
      <c r="EQ316" s="7"/>
      <c r="ER316" s="7"/>
      <c r="ES316" s="7"/>
      <c r="ET316" s="7"/>
      <c r="EU316" s="7"/>
      <c r="EV316" s="7"/>
      <c r="EW316" s="7"/>
    </row>
    <row r="317" spans="1:153">
      <c r="A317" s="55"/>
      <c r="N317" s="7"/>
      <c r="O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  <c r="CV317" s="7"/>
      <c r="CW317" s="7"/>
      <c r="CX317" s="7"/>
      <c r="CY317" s="7"/>
      <c r="CZ317" s="7"/>
      <c r="DA317" s="7"/>
      <c r="DB317" s="7"/>
      <c r="DC317" s="7"/>
      <c r="DD317" s="7"/>
      <c r="DE317" s="7"/>
      <c r="DF317" s="7"/>
      <c r="DG317" s="7"/>
      <c r="DH317" s="7"/>
      <c r="DI317" s="7"/>
      <c r="DJ317" s="7"/>
      <c r="DK317" s="7"/>
      <c r="DL317" s="7"/>
      <c r="DM317" s="7"/>
      <c r="DN317" s="7"/>
      <c r="DO317" s="7"/>
      <c r="DP317" s="7"/>
      <c r="DQ317" s="7"/>
      <c r="DR317" s="7"/>
      <c r="DS317" s="7"/>
      <c r="DT317" s="7"/>
      <c r="DU317" s="7"/>
      <c r="DV317" s="7"/>
      <c r="DW317" s="7"/>
      <c r="DX317" s="7"/>
      <c r="DY317" s="7"/>
      <c r="DZ317" s="7"/>
      <c r="EA317" s="7"/>
      <c r="EB317" s="7"/>
      <c r="EC317" s="7"/>
      <c r="ED317" s="7"/>
      <c r="EE317" s="7"/>
      <c r="EF317" s="7"/>
      <c r="EG317" s="7"/>
      <c r="EH317" s="7"/>
      <c r="EI317" s="7"/>
      <c r="EJ317" s="7"/>
      <c r="EK317" s="7"/>
      <c r="EL317" s="7"/>
      <c r="EM317" s="7"/>
      <c r="EN317" s="7"/>
      <c r="EO317" s="7"/>
      <c r="EP317" s="7"/>
      <c r="EQ317" s="7"/>
      <c r="ER317" s="7"/>
      <c r="ES317" s="7"/>
      <c r="ET317" s="7"/>
      <c r="EU317" s="7"/>
      <c r="EV317" s="7"/>
      <c r="EW317" s="7"/>
    </row>
    <row r="318" spans="1:153">
      <c r="A318" s="55"/>
      <c r="N318" s="7"/>
      <c r="O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  <c r="CS318" s="7"/>
      <c r="CT318" s="7"/>
      <c r="CU318" s="7"/>
      <c r="CV318" s="7"/>
      <c r="CW318" s="7"/>
      <c r="CX318" s="7"/>
      <c r="CY318" s="7"/>
      <c r="CZ318" s="7"/>
      <c r="DA318" s="7"/>
      <c r="DB318" s="7"/>
      <c r="DC318" s="7"/>
      <c r="DD318" s="7"/>
      <c r="DE318" s="7"/>
      <c r="DF318" s="7"/>
      <c r="DG318" s="7"/>
      <c r="DH318" s="7"/>
      <c r="DI318" s="7"/>
      <c r="DJ318" s="7"/>
      <c r="DK318" s="7"/>
      <c r="DL318" s="7"/>
      <c r="DM318" s="7"/>
      <c r="DN318" s="7"/>
      <c r="DO318" s="7"/>
      <c r="DP318" s="7"/>
      <c r="DQ318" s="7"/>
      <c r="DR318" s="7"/>
      <c r="DS318" s="7"/>
      <c r="DT318" s="7"/>
      <c r="DU318" s="7"/>
      <c r="DV318" s="7"/>
      <c r="DW318" s="7"/>
      <c r="DX318" s="7"/>
      <c r="DY318" s="7"/>
      <c r="DZ318" s="7"/>
      <c r="EA318" s="7"/>
      <c r="EB318" s="7"/>
      <c r="EC318" s="7"/>
      <c r="ED318" s="7"/>
      <c r="EE318" s="7"/>
      <c r="EF318" s="7"/>
      <c r="EG318" s="7"/>
      <c r="EH318" s="7"/>
      <c r="EI318" s="7"/>
      <c r="EJ318" s="7"/>
      <c r="EK318" s="7"/>
      <c r="EL318" s="7"/>
      <c r="EM318" s="7"/>
      <c r="EN318" s="7"/>
      <c r="EO318" s="7"/>
      <c r="EP318" s="7"/>
      <c r="EQ318" s="7"/>
      <c r="ER318" s="7"/>
      <c r="ES318" s="7"/>
      <c r="ET318" s="7"/>
      <c r="EU318" s="7"/>
      <c r="EV318" s="7"/>
      <c r="EW318" s="7"/>
    </row>
    <row r="319" spans="1:153">
      <c r="A319" s="55"/>
      <c r="N319" s="7"/>
      <c r="O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  <c r="CS319" s="7"/>
      <c r="CT319" s="7"/>
      <c r="CU319" s="7"/>
      <c r="CV319" s="7"/>
      <c r="CW319" s="7"/>
      <c r="CX319" s="7"/>
      <c r="CY319" s="7"/>
      <c r="CZ319" s="7"/>
      <c r="DA319" s="7"/>
      <c r="DB319" s="7"/>
      <c r="DC319" s="7"/>
      <c r="DD319" s="7"/>
      <c r="DE319" s="7"/>
      <c r="DF319" s="7"/>
      <c r="DG319" s="7"/>
      <c r="DH319" s="7"/>
      <c r="DI319" s="7"/>
      <c r="DJ319" s="7"/>
      <c r="DK319" s="7"/>
      <c r="DL319" s="7"/>
      <c r="DM319" s="7"/>
      <c r="DN319" s="7"/>
      <c r="DO319" s="7"/>
      <c r="DP319" s="7"/>
      <c r="DQ319" s="7"/>
      <c r="DR319" s="7"/>
      <c r="DS319" s="7"/>
      <c r="DT319" s="7"/>
      <c r="DU319" s="7"/>
      <c r="DV319" s="7"/>
      <c r="DW319" s="7"/>
      <c r="DX319" s="7"/>
      <c r="DY319" s="7"/>
      <c r="DZ319" s="7"/>
      <c r="EA319" s="7"/>
      <c r="EB319" s="7"/>
      <c r="EC319" s="7"/>
      <c r="ED319" s="7"/>
      <c r="EE319" s="7"/>
      <c r="EF319" s="7"/>
      <c r="EG319" s="7"/>
      <c r="EH319" s="7"/>
      <c r="EI319" s="7"/>
      <c r="EJ319" s="7"/>
      <c r="EK319" s="7"/>
      <c r="EL319" s="7"/>
      <c r="EM319" s="7"/>
      <c r="EN319" s="7"/>
      <c r="EO319" s="7"/>
      <c r="EP319" s="7"/>
      <c r="EQ319" s="7"/>
      <c r="ER319" s="7"/>
      <c r="ES319" s="7"/>
      <c r="ET319" s="7"/>
      <c r="EU319" s="7"/>
      <c r="EV319" s="7"/>
      <c r="EW319" s="7"/>
    </row>
    <row r="320" spans="1:153">
      <c r="A320" s="55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  <c r="CU320" s="7"/>
      <c r="CV320" s="7"/>
      <c r="CW320" s="7"/>
      <c r="CX320" s="7"/>
      <c r="CY320" s="7"/>
      <c r="CZ320" s="7"/>
      <c r="DA320" s="7"/>
      <c r="DB320" s="7"/>
      <c r="DC320" s="7"/>
      <c r="DD320" s="7"/>
      <c r="DE320" s="7"/>
      <c r="DF320" s="7"/>
      <c r="DG320" s="7"/>
      <c r="DH320" s="7"/>
      <c r="DI320" s="7"/>
      <c r="DJ320" s="7"/>
      <c r="DK320" s="7"/>
      <c r="DL320" s="7"/>
      <c r="DM320" s="7"/>
      <c r="DN320" s="7"/>
      <c r="DO320" s="7"/>
      <c r="DP320" s="7"/>
      <c r="DQ320" s="7"/>
      <c r="DR320" s="7"/>
      <c r="DS320" s="7"/>
      <c r="DT320" s="7"/>
      <c r="DU320" s="7"/>
      <c r="DV320" s="7"/>
      <c r="DW320" s="7"/>
      <c r="DX320" s="7"/>
      <c r="DY320" s="7"/>
      <c r="DZ320" s="7"/>
      <c r="EA320" s="7"/>
      <c r="EB320" s="7"/>
      <c r="EC320" s="7"/>
      <c r="ED320" s="7"/>
      <c r="EE320" s="7"/>
      <c r="EF320" s="7"/>
      <c r="EG320" s="7"/>
      <c r="EH320" s="7"/>
      <c r="EI320" s="7"/>
      <c r="EJ320" s="7"/>
      <c r="EK320" s="7"/>
      <c r="EL320" s="7"/>
      <c r="EM320" s="7"/>
      <c r="EN320" s="7"/>
      <c r="EO320" s="7"/>
      <c r="EP320" s="7"/>
      <c r="EQ320" s="7"/>
      <c r="ER320" s="7"/>
      <c r="ES320" s="7"/>
      <c r="ET320" s="7"/>
      <c r="EU320" s="7"/>
      <c r="EV320" s="7"/>
      <c r="EW320" s="7"/>
    </row>
    <row r="321" spans="1:153">
      <c r="A321" s="55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  <c r="DH321" s="7"/>
      <c r="DI321" s="7"/>
      <c r="DJ321" s="7"/>
      <c r="DK321" s="7"/>
      <c r="DL321" s="7"/>
      <c r="DM321" s="7"/>
      <c r="DN321" s="7"/>
      <c r="DO321" s="7"/>
      <c r="DP321" s="7"/>
      <c r="DQ321" s="7"/>
      <c r="DR321" s="7"/>
      <c r="DS321" s="7"/>
      <c r="DT321" s="7"/>
      <c r="DU321" s="7"/>
      <c r="DV321" s="7"/>
      <c r="DW321" s="7"/>
      <c r="DX321" s="7"/>
      <c r="DY321" s="7"/>
      <c r="DZ321" s="7"/>
      <c r="EA321" s="7"/>
      <c r="EB321" s="7"/>
      <c r="EC321" s="7"/>
      <c r="ED321" s="7"/>
      <c r="EE321" s="7"/>
      <c r="EF321" s="7"/>
      <c r="EG321" s="7"/>
      <c r="EH321" s="7"/>
      <c r="EI321" s="7"/>
      <c r="EJ321" s="7"/>
      <c r="EK321" s="7"/>
      <c r="EL321" s="7"/>
      <c r="EM321" s="7"/>
      <c r="EN321" s="7"/>
      <c r="EO321" s="7"/>
      <c r="EP321" s="7"/>
      <c r="EQ321" s="7"/>
      <c r="ER321" s="7"/>
      <c r="ES321" s="7"/>
      <c r="ET321" s="7"/>
      <c r="EU321" s="7"/>
      <c r="EV321" s="7"/>
      <c r="EW321" s="7"/>
    </row>
    <row r="322" spans="1:153">
      <c r="A322" s="55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  <c r="DH322" s="7"/>
      <c r="DI322" s="7"/>
      <c r="DJ322" s="7"/>
      <c r="DK322" s="7"/>
      <c r="DL322" s="7"/>
      <c r="DM322" s="7"/>
      <c r="DN322" s="7"/>
      <c r="DO322" s="7"/>
      <c r="DP322" s="7"/>
      <c r="DQ322" s="7"/>
      <c r="DR322" s="7"/>
      <c r="DS322" s="7"/>
      <c r="DT322" s="7"/>
      <c r="DU322" s="7"/>
      <c r="DV322" s="7"/>
      <c r="DW322" s="7"/>
      <c r="DX322" s="7"/>
      <c r="DY322" s="7"/>
      <c r="DZ322" s="7"/>
      <c r="EA322" s="7"/>
      <c r="EB322" s="7"/>
      <c r="EC322" s="7"/>
      <c r="ED322" s="7"/>
      <c r="EE322" s="7"/>
      <c r="EF322" s="7"/>
      <c r="EG322" s="7"/>
      <c r="EH322" s="7"/>
      <c r="EI322" s="7"/>
      <c r="EJ322" s="7"/>
      <c r="EK322" s="7"/>
      <c r="EL322" s="7"/>
      <c r="EM322" s="7"/>
      <c r="EN322" s="7"/>
      <c r="EO322" s="7"/>
      <c r="EP322" s="7"/>
      <c r="EQ322" s="7"/>
      <c r="ER322" s="7"/>
      <c r="ES322" s="7"/>
      <c r="ET322" s="7"/>
      <c r="EU322" s="7"/>
      <c r="EV322" s="7"/>
      <c r="EW322" s="7"/>
    </row>
    <row r="323" spans="1:153">
      <c r="A323" s="55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  <c r="CS323" s="7"/>
      <c r="CT323" s="7"/>
      <c r="CU323" s="7"/>
      <c r="CV323" s="7"/>
      <c r="CW323" s="7"/>
      <c r="CX323" s="7"/>
      <c r="CY323" s="7"/>
      <c r="CZ323" s="7"/>
      <c r="DA323" s="7"/>
      <c r="DB323" s="7"/>
      <c r="DC323" s="7"/>
      <c r="DD323" s="7"/>
      <c r="DE323" s="7"/>
      <c r="DF323" s="7"/>
      <c r="DG323" s="7"/>
      <c r="DH323" s="7"/>
      <c r="DI323" s="7"/>
      <c r="DJ323" s="7"/>
      <c r="DK323" s="7"/>
      <c r="DL323" s="7"/>
      <c r="DM323" s="7"/>
      <c r="DN323" s="7"/>
      <c r="DO323" s="7"/>
      <c r="DP323" s="7"/>
      <c r="DQ323" s="7"/>
      <c r="DR323" s="7"/>
      <c r="DS323" s="7"/>
      <c r="DT323" s="7"/>
      <c r="DU323" s="7"/>
      <c r="DV323" s="7"/>
      <c r="DW323" s="7"/>
      <c r="DX323" s="7"/>
      <c r="DY323" s="7"/>
      <c r="DZ323" s="7"/>
      <c r="EA323" s="7"/>
      <c r="EB323" s="7"/>
      <c r="EC323" s="7"/>
      <c r="ED323" s="7"/>
      <c r="EE323" s="7"/>
      <c r="EF323" s="7"/>
      <c r="EG323" s="7"/>
      <c r="EH323" s="7"/>
      <c r="EI323" s="7"/>
      <c r="EJ323" s="7"/>
      <c r="EK323" s="7"/>
      <c r="EL323" s="7"/>
      <c r="EM323" s="7"/>
      <c r="EN323" s="7"/>
      <c r="EO323" s="7"/>
      <c r="EP323" s="7"/>
      <c r="EQ323" s="7"/>
      <c r="ER323" s="7"/>
      <c r="ES323" s="7"/>
      <c r="ET323" s="7"/>
      <c r="EU323" s="7"/>
      <c r="EV323" s="7"/>
      <c r="EW323" s="7"/>
    </row>
    <row r="324" spans="1:153">
      <c r="A324" s="55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  <c r="DH324" s="7"/>
      <c r="DI324" s="7"/>
      <c r="DJ324" s="7"/>
      <c r="DK324" s="7"/>
      <c r="DL324" s="7"/>
      <c r="DM324" s="7"/>
      <c r="DN324" s="7"/>
      <c r="DO324" s="7"/>
      <c r="DP324" s="7"/>
      <c r="DQ324" s="7"/>
      <c r="DR324" s="7"/>
      <c r="DS324" s="7"/>
      <c r="DT324" s="7"/>
      <c r="DU324" s="7"/>
      <c r="DV324" s="7"/>
      <c r="DW324" s="7"/>
      <c r="DX324" s="7"/>
      <c r="DY324" s="7"/>
      <c r="DZ324" s="7"/>
      <c r="EA324" s="7"/>
      <c r="EB324" s="7"/>
      <c r="EC324" s="7"/>
      <c r="ED324" s="7"/>
      <c r="EE324" s="7"/>
      <c r="EF324" s="7"/>
      <c r="EG324" s="7"/>
      <c r="EH324" s="7"/>
      <c r="EI324" s="7"/>
      <c r="EJ324" s="7"/>
      <c r="EK324" s="7"/>
      <c r="EL324" s="7"/>
      <c r="EM324" s="7"/>
      <c r="EN324" s="7"/>
      <c r="EO324" s="7"/>
      <c r="EP324" s="7"/>
      <c r="EQ324" s="7"/>
      <c r="ER324" s="7"/>
      <c r="ES324" s="7"/>
      <c r="ET324" s="7"/>
      <c r="EU324" s="7"/>
      <c r="EV324" s="7"/>
      <c r="EW324" s="7"/>
    </row>
    <row r="325" spans="1:153">
      <c r="A325" s="55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7"/>
      <c r="DC325" s="7"/>
      <c r="DD325" s="7"/>
      <c r="DE325" s="7"/>
      <c r="DF325" s="7"/>
      <c r="DG325" s="7"/>
      <c r="DH325" s="7"/>
      <c r="DI325" s="7"/>
      <c r="DJ325" s="7"/>
      <c r="DK325" s="7"/>
      <c r="DL325" s="7"/>
      <c r="DM325" s="7"/>
      <c r="DN325" s="7"/>
      <c r="DO325" s="7"/>
      <c r="DP325" s="7"/>
      <c r="DQ325" s="7"/>
      <c r="DR325" s="7"/>
      <c r="DS325" s="7"/>
      <c r="DT325" s="7"/>
      <c r="DU325" s="7"/>
      <c r="DV325" s="7"/>
      <c r="DW325" s="7"/>
      <c r="DX325" s="7"/>
      <c r="DY325" s="7"/>
      <c r="DZ325" s="7"/>
      <c r="EA325" s="7"/>
      <c r="EB325" s="7"/>
      <c r="EC325" s="7"/>
      <c r="ED325" s="7"/>
      <c r="EE325" s="7"/>
      <c r="EF325" s="7"/>
      <c r="EG325" s="7"/>
      <c r="EH325" s="7"/>
      <c r="EI325" s="7"/>
      <c r="EJ325" s="7"/>
      <c r="EK325" s="7"/>
      <c r="EL325" s="7"/>
      <c r="EM325" s="7"/>
      <c r="EN325" s="7"/>
      <c r="EO325" s="7"/>
      <c r="EP325" s="7"/>
      <c r="EQ325" s="7"/>
      <c r="ER325" s="7"/>
      <c r="ES325" s="7"/>
      <c r="ET325" s="7"/>
      <c r="EU325" s="7"/>
      <c r="EV325" s="7"/>
      <c r="EW325" s="7"/>
    </row>
    <row r="326" spans="1:153">
      <c r="A326" s="55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  <c r="DH326" s="7"/>
      <c r="DI326" s="7"/>
      <c r="DJ326" s="7"/>
      <c r="DK326" s="7"/>
      <c r="DL326" s="7"/>
      <c r="DM326" s="7"/>
      <c r="DN326" s="7"/>
      <c r="DO326" s="7"/>
      <c r="DP326" s="7"/>
      <c r="DQ326" s="7"/>
      <c r="DR326" s="7"/>
      <c r="DS326" s="7"/>
      <c r="DT326" s="7"/>
      <c r="DU326" s="7"/>
      <c r="DV326" s="7"/>
      <c r="DW326" s="7"/>
      <c r="DX326" s="7"/>
      <c r="DY326" s="7"/>
      <c r="DZ326" s="7"/>
      <c r="EA326" s="7"/>
      <c r="EB326" s="7"/>
      <c r="EC326" s="7"/>
      <c r="ED326" s="7"/>
      <c r="EE326" s="7"/>
      <c r="EF326" s="7"/>
      <c r="EG326" s="7"/>
      <c r="EH326" s="7"/>
      <c r="EI326" s="7"/>
      <c r="EJ326" s="7"/>
      <c r="EK326" s="7"/>
      <c r="EL326" s="7"/>
      <c r="EM326" s="7"/>
      <c r="EN326" s="7"/>
      <c r="EO326" s="7"/>
      <c r="EP326" s="7"/>
      <c r="EQ326" s="7"/>
      <c r="ER326" s="7"/>
      <c r="ES326" s="7"/>
      <c r="ET326" s="7"/>
      <c r="EU326" s="7"/>
      <c r="EV326" s="7"/>
      <c r="EW326" s="7"/>
    </row>
    <row r="327" spans="1:153">
      <c r="A327" s="55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  <c r="DH327" s="7"/>
      <c r="DI327" s="7"/>
      <c r="DJ327" s="7"/>
      <c r="DK327" s="7"/>
      <c r="DL327" s="7"/>
      <c r="DM327" s="7"/>
      <c r="DN327" s="7"/>
      <c r="DO327" s="7"/>
      <c r="DP327" s="7"/>
      <c r="DQ327" s="7"/>
      <c r="DR327" s="7"/>
      <c r="DS327" s="7"/>
      <c r="DT327" s="7"/>
      <c r="DU327" s="7"/>
      <c r="DV327" s="7"/>
      <c r="DW327" s="7"/>
      <c r="DX327" s="7"/>
      <c r="DY327" s="7"/>
      <c r="DZ327" s="7"/>
      <c r="EA327" s="7"/>
      <c r="EB327" s="7"/>
      <c r="EC327" s="7"/>
      <c r="ED327" s="7"/>
      <c r="EE327" s="7"/>
      <c r="EF327" s="7"/>
      <c r="EG327" s="7"/>
      <c r="EH327" s="7"/>
      <c r="EI327" s="7"/>
      <c r="EJ327" s="7"/>
      <c r="EK327" s="7"/>
      <c r="EL327" s="7"/>
      <c r="EM327" s="7"/>
      <c r="EN327" s="7"/>
      <c r="EO327" s="7"/>
      <c r="EP327" s="7"/>
      <c r="EQ327" s="7"/>
      <c r="ER327" s="7"/>
      <c r="ES327" s="7"/>
      <c r="ET327" s="7"/>
      <c r="EU327" s="7"/>
      <c r="EV327" s="7"/>
      <c r="EW327" s="7"/>
    </row>
    <row r="328" spans="1:153">
      <c r="A328" s="55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  <c r="DH328" s="7"/>
      <c r="DI328" s="7"/>
      <c r="DJ328" s="7"/>
      <c r="DK328" s="7"/>
      <c r="DL328" s="7"/>
      <c r="DM328" s="7"/>
      <c r="DN328" s="7"/>
      <c r="DO328" s="7"/>
      <c r="DP328" s="7"/>
      <c r="DQ328" s="7"/>
      <c r="DR328" s="7"/>
      <c r="DS328" s="7"/>
      <c r="DT328" s="7"/>
      <c r="DU328" s="7"/>
      <c r="DV328" s="7"/>
      <c r="DW328" s="7"/>
      <c r="DX328" s="7"/>
      <c r="DY328" s="7"/>
      <c r="DZ328" s="7"/>
      <c r="EA328" s="7"/>
      <c r="EB328" s="7"/>
      <c r="EC328" s="7"/>
      <c r="ED328" s="7"/>
      <c r="EE328" s="7"/>
      <c r="EF328" s="7"/>
      <c r="EG328" s="7"/>
      <c r="EH328" s="7"/>
      <c r="EI328" s="7"/>
      <c r="EJ328" s="7"/>
      <c r="EK328" s="7"/>
      <c r="EL328" s="7"/>
      <c r="EM328" s="7"/>
      <c r="EN328" s="7"/>
      <c r="EO328" s="7"/>
      <c r="EP328" s="7"/>
      <c r="EQ328" s="7"/>
      <c r="ER328" s="7"/>
      <c r="ES328" s="7"/>
      <c r="ET328" s="7"/>
      <c r="EU328" s="7"/>
      <c r="EV328" s="7"/>
      <c r="EW328" s="7"/>
    </row>
    <row r="329" spans="1:153">
      <c r="A329" s="55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  <c r="CS329" s="7"/>
      <c r="CT329" s="7"/>
      <c r="CU329" s="7"/>
      <c r="CV329" s="7"/>
      <c r="CW329" s="7"/>
      <c r="CX329" s="7"/>
      <c r="CY329" s="7"/>
      <c r="CZ329" s="7"/>
      <c r="DA329" s="7"/>
      <c r="DB329" s="7"/>
      <c r="DC329" s="7"/>
      <c r="DD329" s="7"/>
      <c r="DE329" s="7"/>
      <c r="DF329" s="7"/>
      <c r="DG329" s="7"/>
      <c r="DH329" s="7"/>
      <c r="DI329" s="7"/>
      <c r="DJ329" s="7"/>
      <c r="DK329" s="7"/>
      <c r="DL329" s="7"/>
      <c r="DM329" s="7"/>
      <c r="DN329" s="7"/>
      <c r="DO329" s="7"/>
      <c r="DP329" s="7"/>
      <c r="DQ329" s="7"/>
      <c r="DR329" s="7"/>
      <c r="DS329" s="7"/>
      <c r="DT329" s="7"/>
      <c r="DU329" s="7"/>
      <c r="DV329" s="7"/>
      <c r="DW329" s="7"/>
      <c r="DX329" s="7"/>
      <c r="DY329" s="7"/>
      <c r="DZ329" s="7"/>
      <c r="EA329" s="7"/>
      <c r="EB329" s="7"/>
      <c r="EC329" s="7"/>
      <c r="ED329" s="7"/>
      <c r="EE329" s="7"/>
      <c r="EF329" s="7"/>
      <c r="EG329" s="7"/>
      <c r="EH329" s="7"/>
      <c r="EI329" s="7"/>
      <c r="EJ329" s="7"/>
      <c r="EK329" s="7"/>
      <c r="EL329" s="7"/>
      <c r="EM329" s="7"/>
      <c r="EN329" s="7"/>
      <c r="EO329" s="7"/>
      <c r="EP329" s="7"/>
      <c r="EQ329" s="7"/>
      <c r="ER329" s="7"/>
      <c r="ES329" s="7"/>
      <c r="ET329" s="7"/>
      <c r="EU329" s="7"/>
      <c r="EV329" s="7"/>
      <c r="EW329" s="7"/>
    </row>
    <row r="330" spans="1:153">
      <c r="A330" s="55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  <c r="CU330" s="7"/>
      <c r="CV330" s="7"/>
      <c r="CW330" s="7"/>
      <c r="CX330" s="7"/>
      <c r="CY330" s="7"/>
      <c r="CZ330" s="7"/>
      <c r="DA330" s="7"/>
      <c r="DB330" s="7"/>
      <c r="DC330" s="7"/>
      <c r="DD330" s="7"/>
      <c r="DE330" s="7"/>
      <c r="DF330" s="7"/>
      <c r="DG330" s="7"/>
      <c r="DH330" s="7"/>
      <c r="DI330" s="7"/>
      <c r="DJ330" s="7"/>
      <c r="DK330" s="7"/>
      <c r="DL330" s="7"/>
      <c r="DM330" s="7"/>
      <c r="DN330" s="7"/>
      <c r="DO330" s="7"/>
      <c r="DP330" s="7"/>
      <c r="DQ330" s="7"/>
      <c r="DR330" s="7"/>
      <c r="DS330" s="7"/>
      <c r="DT330" s="7"/>
      <c r="DU330" s="7"/>
      <c r="DV330" s="7"/>
      <c r="DW330" s="7"/>
      <c r="DX330" s="7"/>
      <c r="DY330" s="7"/>
      <c r="DZ330" s="7"/>
      <c r="EA330" s="7"/>
      <c r="EB330" s="7"/>
      <c r="EC330" s="7"/>
      <c r="ED330" s="7"/>
      <c r="EE330" s="7"/>
      <c r="EF330" s="7"/>
      <c r="EG330" s="7"/>
      <c r="EH330" s="7"/>
      <c r="EI330" s="7"/>
      <c r="EJ330" s="7"/>
      <c r="EK330" s="7"/>
      <c r="EL330" s="7"/>
      <c r="EM330" s="7"/>
      <c r="EN330" s="7"/>
      <c r="EO330" s="7"/>
      <c r="EP330" s="7"/>
      <c r="EQ330" s="7"/>
      <c r="ER330" s="7"/>
      <c r="ES330" s="7"/>
      <c r="ET330" s="7"/>
      <c r="EU330" s="7"/>
      <c r="EV330" s="7"/>
      <c r="EW330" s="7"/>
    </row>
    <row r="331" spans="1:153">
      <c r="A331" s="55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  <c r="CS331" s="7"/>
      <c r="CT331" s="7"/>
      <c r="CU331" s="7"/>
      <c r="CV331" s="7"/>
      <c r="CW331" s="7"/>
      <c r="CX331" s="7"/>
      <c r="CY331" s="7"/>
      <c r="CZ331" s="7"/>
      <c r="DA331" s="7"/>
      <c r="DB331" s="7"/>
      <c r="DC331" s="7"/>
      <c r="DD331" s="7"/>
      <c r="DE331" s="7"/>
      <c r="DF331" s="7"/>
      <c r="DG331" s="7"/>
      <c r="DH331" s="7"/>
      <c r="DI331" s="7"/>
      <c r="DJ331" s="7"/>
      <c r="DK331" s="7"/>
      <c r="DL331" s="7"/>
      <c r="DM331" s="7"/>
      <c r="DN331" s="7"/>
      <c r="DO331" s="7"/>
      <c r="DP331" s="7"/>
      <c r="DQ331" s="7"/>
      <c r="DR331" s="7"/>
      <c r="DS331" s="7"/>
      <c r="DT331" s="7"/>
      <c r="DU331" s="7"/>
      <c r="DV331" s="7"/>
      <c r="DW331" s="7"/>
      <c r="DX331" s="7"/>
      <c r="DY331" s="7"/>
      <c r="DZ331" s="7"/>
      <c r="EA331" s="7"/>
      <c r="EB331" s="7"/>
      <c r="EC331" s="7"/>
      <c r="ED331" s="7"/>
      <c r="EE331" s="7"/>
      <c r="EF331" s="7"/>
      <c r="EG331" s="7"/>
      <c r="EH331" s="7"/>
      <c r="EI331" s="7"/>
      <c r="EJ331" s="7"/>
      <c r="EK331" s="7"/>
      <c r="EL331" s="7"/>
      <c r="EM331" s="7"/>
      <c r="EN331" s="7"/>
      <c r="EO331" s="7"/>
      <c r="EP331" s="7"/>
      <c r="EQ331" s="7"/>
      <c r="ER331" s="7"/>
      <c r="ES331" s="7"/>
      <c r="ET331" s="7"/>
      <c r="EU331" s="7"/>
      <c r="EV331" s="7"/>
      <c r="EW331" s="7"/>
    </row>
    <row r="332" spans="1:153">
      <c r="A332" s="55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7"/>
      <c r="DC332" s="7"/>
      <c r="DD332" s="7"/>
      <c r="DE332" s="7"/>
      <c r="DF332" s="7"/>
      <c r="DG332" s="7"/>
      <c r="DH332" s="7"/>
      <c r="DI332" s="7"/>
      <c r="DJ332" s="7"/>
      <c r="DK332" s="7"/>
      <c r="DL332" s="7"/>
      <c r="DM332" s="7"/>
      <c r="DN332" s="7"/>
      <c r="DO332" s="7"/>
      <c r="DP332" s="7"/>
      <c r="DQ332" s="7"/>
      <c r="DR332" s="7"/>
      <c r="DS332" s="7"/>
      <c r="DT332" s="7"/>
      <c r="DU332" s="7"/>
      <c r="DV332" s="7"/>
      <c r="DW332" s="7"/>
      <c r="DX332" s="7"/>
      <c r="DY332" s="7"/>
      <c r="DZ332" s="7"/>
      <c r="EA332" s="7"/>
      <c r="EB332" s="7"/>
      <c r="EC332" s="7"/>
      <c r="ED332" s="7"/>
      <c r="EE332" s="7"/>
      <c r="EF332" s="7"/>
      <c r="EG332" s="7"/>
      <c r="EH332" s="7"/>
      <c r="EI332" s="7"/>
      <c r="EJ332" s="7"/>
      <c r="EK332" s="7"/>
      <c r="EL332" s="7"/>
      <c r="EM332" s="7"/>
      <c r="EN332" s="7"/>
      <c r="EO332" s="7"/>
      <c r="EP332" s="7"/>
      <c r="EQ332" s="7"/>
      <c r="ER332" s="7"/>
      <c r="ES332" s="7"/>
      <c r="ET332" s="7"/>
      <c r="EU332" s="7"/>
      <c r="EV332" s="7"/>
      <c r="EW332" s="7"/>
    </row>
    <row r="333" spans="1:153">
      <c r="A333" s="55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  <c r="CS333" s="7"/>
      <c r="CT333" s="7"/>
      <c r="CU333" s="7"/>
      <c r="CV333" s="7"/>
      <c r="CW333" s="7"/>
      <c r="CX333" s="7"/>
      <c r="CY333" s="7"/>
      <c r="CZ333" s="7"/>
      <c r="DA333" s="7"/>
      <c r="DB333" s="7"/>
      <c r="DC333" s="7"/>
      <c r="DD333" s="7"/>
      <c r="DE333" s="7"/>
      <c r="DF333" s="7"/>
      <c r="DG333" s="7"/>
      <c r="DH333" s="7"/>
      <c r="DI333" s="7"/>
      <c r="DJ333" s="7"/>
      <c r="DK333" s="7"/>
      <c r="DL333" s="7"/>
      <c r="DM333" s="7"/>
      <c r="DN333" s="7"/>
      <c r="DO333" s="7"/>
      <c r="DP333" s="7"/>
      <c r="DQ333" s="7"/>
      <c r="DR333" s="7"/>
      <c r="DS333" s="7"/>
      <c r="DT333" s="7"/>
      <c r="DU333" s="7"/>
      <c r="DV333" s="7"/>
      <c r="DW333" s="7"/>
      <c r="DX333" s="7"/>
      <c r="DY333" s="7"/>
      <c r="DZ333" s="7"/>
      <c r="EA333" s="7"/>
      <c r="EB333" s="7"/>
      <c r="EC333" s="7"/>
      <c r="ED333" s="7"/>
      <c r="EE333" s="7"/>
      <c r="EF333" s="7"/>
      <c r="EG333" s="7"/>
      <c r="EH333" s="7"/>
      <c r="EI333" s="7"/>
      <c r="EJ333" s="7"/>
      <c r="EK333" s="7"/>
      <c r="EL333" s="7"/>
      <c r="EM333" s="7"/>
      <c r="EN333" s="7"/>
      <c r="EO333" s="7"/>
      <c r="EP333" s="7"/>
      <c r="EQ333" s="7"/>
      <c r="ER333" s="7"/>
      <c r="ES333" s="7"/>
      <c r="ET333" s="7"/>
      <c r="EU333" s="7"/>
      <c r="EV333" s="7"/>
      <c r="EW333" s="7"/>
    </row>
    <row r="334" spans="1:153">
      <c r="A334" s="55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  <c r="CS334" s="7"/>
      <c r="CT334" s="7"/>
      <c r="CU334" s="7"/>
      <c r="CV334" s="7"/>
      <c r="CW334" s="7"/>
      <c r="CX334" s="7"/>
      <c r="CY334" s="7"/>
      <c r="CZ334" s="7"/>
      <c r="DA334" s="7"/>
      <c r="DB334" s="7"/>
      <c r="DC334" s="7"/>
      <c r="DD334" s="7"/>
      <c r="DE334" s="7"/>
      <c r="DF334" s="7"/>
      <c r="DG334" s="7"/>
      <c r="DH334" s="7"/>
      <c r="DI334" s="7"/>
      <c r="DJ334" s="7"/>
      <c r="DK334" s="7"/>
      <c r="DL334" s="7"/>
      <c r="DM334" s="7"/>
      <c r="DN334" s="7"/>
      <c r="DO334" s="7"/>
      <c r="DP334" s="7"/>
      <c r="DQ334" s="7"/>
      <c r="DR334" s="7"/>
      <c r="DS334" s="7"/>
      <c r="DT334" s="7"/>
      <c r="DU334" s="7"/>
      <c r="DV334" s="7"/>
      <c r="DW334" s="7"/>
      <c r="DX334" s="7"/>
      <c r="DY334" s="7"/>
      <c r="DZ334" s="7"/>
      <c r="EA334" s="7"/>
      <c r="EB334" s="7"/>
      <c r="EC334" s="7"/>
      <c r="ED334" s="7"/>
      <c r="EE334" s="7"/>
      <c r="EF334" s="7"/>
      <c r="EG334" s="7"/>
      <c r="EH334" s="7"/>
      <c r="EI334" s="7"/>
      <c r="EJ334" s="7"/>
      <c r="EK334" s="7"/>
      <c r="EL334" s="7"/>
      <c r="EM334" s="7"/>
      <c r="EN334" s="7"/>
      <c r="EO334" s="7"/>
      <c r="EP334" s="7"/>
      <c r="EQ334" s="7"/>
      <c r="ER334" s="7"/>
      <c r="ES334" s="7"/>
      <c r="ET334" s="7"/>
      <c r="EU334" s="7"/>
      <c r="EV334" s="7"/>
      <c r="EW334" s="7"/>
    </row>
    <row r="335" spans="1:153">
      <c r="A335" s="55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  <c r="CS335" s="7"/>
      <c r="CT335" s="7"/>
      <c r="CU335" s="7"/>
      <c r="CV335" s="7"/>
      <c r="CW335" s="7"/>
      <c r="CX335" s="7"/>
      <c r="CY335" s="7"/>
      <c r="CZ335" s="7"/>
      <c r="DA335" s="7"/>
      <c r="DB335" s="7"/>
      <c r="DC335" s="7"/>
      <c r="DD335" s="7"/>
      <c r="DE335" s="7"/>
      <c r="DF335" s="7"/>
      <c r="DG335" s="7"/>
      <c r="DH335" s="7"/>
      <c r="DI335" s="7"/>
      <c r="DJ335" s="7"/>
      <c r="DK335" s="7"/>
      <c r="DL335" s="7"/>
      <c r="DM335" s="7"/>
      <c r="DN335" s="7"/>
      <c r="DO335" s="7"/>
      <c r="DP335" s="7"/>
      <c r="DQ335" s="7"/>
      <c r="DR335" s="7"/>
      <c r="DS335" s="7"/>
      <c r="DT335" s="7"/>
      <c r="DU335" s="7"/>
      <c r="DV335" s="7"/>
      <c r="DW335" s="7"/>
      <c r="DX335" s="7"/>
      <c r="DY335" s="7"/>
      <c r="DZ335" s="7"/>
      <c r="EA335" s="7"/>
      <c r="EB335" s="7"/>
      <c r="EC335" s="7"/>
      <c r="ED335" s="7"/>
      <c r="EE335" s="7"/>
      <c r="EF335" s="7"/>
      <c r="EG335" s="7"/>
      <c r="EH335" s="7"/>
      <c r="EI335" s="7"/>
      <c r="EJ335" s="7"/>
      <c r="EK335" s="7"/>
      <c r="EL335" s="7"/>
      <c r="EM335" s="7"/>
      <c r="EN335" s="7"/>
      <c r="EO335" s="7"/>
      <c r="EP335" s="7"/>
      <c r="EQ335" s="7"/>
      <c r="ER335" s="7"/>
      <c r="ES335" s="7"/>
      <c r="ET335" s="7"/>
      <c r="EU335" s="7"/>
      <c r="EV335" s="7"/>
      <c r="EW335" s="7"/>
    </row>
    <row r="336" spans="1:153">
      <c r="A336" s="55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  <c r="CS336" s="7"/>
      <c r="CT336" s="7"/>
      <c r="CU336" s="7"/>
      <c r="CV336" s="7"/>
      <c r="CW336" s="7"/>
      <c r="CX336" s="7"/>
      <c r="CY336" s="7"/>
      <c r="CZ336" s="7"/>
      <c r="DA336" s="7"/>
      <c r="DB336" s="7"/>
      <c r="DC336" s="7"/>
      <c r="DD336" s="7"/>
      <c r="DE336" s="7"/>
      <c r="DF336" s="7"/>
      <c r="DG336" s="7"/>
      <c r="DH336" s="7"/>
      <c r="DI336" s="7"/>
      <c r="DJ336" s="7"/>
      <c r="DK336" s="7"/>
      <c r="DL336" s="7"/>
      <c r="DM336" s="7"/>
      <c r="DN336" s="7"/>
      <c r="DO336" s="7"/>
      <c r="DP336" s="7"/>
      <c r="DQ336" s="7"/>
      <c r="DR336" s="7"/>
      <c r="DS336" s="7"/>
      <c r="DT336" s="7"/>
      <c r="DU336" s="7"/>
      <c r="DV336" s="7"/>
      <c r="DW336" s="7"/>
      <c r="DX336" s="7"/>
      <c r="DY336" s="7"/>
      <c r="DZ336" s="7"/>
      <c r="EA336" s="7"/>
      <c r="EB336" s="7"/>
      <c r="EC336" s="7"/>
      <c r="ED336" s="7"/>
      <c r="EE336" s="7"/>
      <c r="EF336" s="7"/>
      <c r="EG336" s="7"/>
      <c r="EH336" s="7"/>
      <c r="EI336" s="7"/>
      <c r="EJ336" s="7"/>
      <c r="EK336" s="7"/>
      <c r="EL336" s="7"/>
      <c r="EM336" s="7"/>
      <c r="EN336" s="7"/>
      <c r="EO336" s="7"/>
      <c r="EP336" s="7"/>
      <c r="EQ336" s="7"/>
      <c r="ER336" s="7"/>
      <c r="ES336" s="7"/>
      <c r="ET336" s="7"/>
      <c r="EU336" s="7"/>
      <c r="EV336" s="7"/>
      <c r="EW336" s="7"/>
    </row>
    <row r="337" spans="1:153">
      <c r="A337" s="55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  <c r="CS337" s="7"/>
      <c r="CT337" s="7"/>
      <c r="CU337" s="7"/>
      <c r="CV337" s="7"/>
      <c r="CW337" s="7"/>
      <c r="CX337" s="7"/>
      <c r="CY337" s="7"/>
      <c r="CZ337" s="7"/>
      <c r="DA337" s="7"/>
      <c r="DB337" s="7"/>
      <c r="DC337" s="7"/>
      <c r="DD337" s="7"/>
      <c r="DE337" s="7"/>
      <c r="DF337" s="7"/>
      <c r="DG337" s="7"/>
      <c r="DH337" s="7"/>
      <c r="DI337" s="7"/>
      <c r="DJ337" s="7"/>
      <c r="DK337" s="7"/>
      <c r="DL337" s="7"/>
      <c r="DM337" s="7"/>
      <c r="DN337" s="7"/>
      <c r="DO337" s="7"/>
      <c r="DP337" s="7"/>
      <c r="DQ337" s="7"/>
      <c r="DR337" s="7"/>
      <c r="DS337" s="7"/>
      <c r="DT337" s="7"/>
      <c r="DU337" s="7"/>
      <c r="DV337" s="7"/>
      <c r="DW337" s="7"/>
      <c r="DX337" s="7"/>
      <c r="DY337" s="7"/>
      <c r="DZ337" s="7"/>
      <c r="EA337" s="7"/>
      <c r="EB337" s="7"/>
      <c r="EC337" s="7"/>
      <c r="ED337" s="7"/>
      <c r="EE337" s="7"/>
      <c r="EF337" s="7"/>
      <c r="EG337" s="7"/>
      <c r="EH337" s="7"/>
      <c r="EI337" s="7"/>
      <c r="EJ337" s="7"/>
      <c r="EK337" s="7"/>
      <c r="EL337" s="7"/>
      <c r="EM337" s="7"/>
      <c r="EN337" s="7"/>
      <c r="EO337" s="7"/>
      <c r="EP337" s="7"/>
      <c r="EQ337" s="7"/>
      <c r="ER337" s="7"/>
      <c r="ES337" s="7"/>
      <c r="ET337" s="7"/>
      <c r="EU337" s="7"/>
      <c r="EV337" s="7"/>
      <c r="EW337" s="7"/>
    </row>
    <row r="338" spans="1:153">
      <c r="A338" s="55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  <c r="CS338" s="7"/>
      <c r="CT338" s="7"/>
      <c r="CU338" s="7"/>
      <c r="CV338" s="7"/>
      <c r="CW338" s="7"/>
      <c r="CX338" s="7"/>
      <c r="CY338" s="7"/>
      <c r="CZ338" s="7"/>
      <c r="DA338" s="7"/>
      <c r="DB338" s="7"/>
      <c r="DC338" s="7"/>
      <c r="DD338" s="7"/>
      <c r="DE338" s="7"/>
      <c r="DF338" s="7"/>
      <c r="DG338" s="7"/>
      <c r="DH338" s="7"/>
      <c r="DI338" s="7"/>
      <c r="DJ338" s="7"/>
      <c r="DK338" s="7"/>
      <c r="DL338" s="7"/>
      <c r="DM338" s="7"/>
      <c r="DN338" s="7"/>
      <c r="DO338" s="7"/>
      <c r="DP338" s="7"/>
      <c r="DQ338" s="7"/>
      <c r="DR338" s="7"/>
      <c r="DS338" s="7"/>
      <c r="DT338" s="7"/>
      <c r="DU338" s="7"/>
      <c r="DV338" s="7"/>
      <c r="DW338" s="7"/>
      <c r="DX338" s="7"/>
      <c r="DY338" s="7"/>
      <c r="DZ338" s="7"/>
      <c r="EA338" s="7"/>
      <c r="EB338" s="7"/>
      <c r="EC338" s="7"/>
      <c r="ED338" s="7"/>
      <c r="EE338" s="7"/>
      <c r="EF338" s="7"/>
      <c r="EG338" s="7"/>
      <c r="EH338" s="7"/>
      <c r="EI338" s="7"/>
      <c r="EJ338" s="7"/>
      <c r="EK338" s="7"/>
      <c r="EL338" s="7"/>
      <c r="EM338" s="7"/>
      <c r="EN338" s="7"/>
      <c r="EO338" s="7"/>
      <c r="EP338" s="7"/>
      <c r="EQ338" s="7"/>
      <c r="ER338" s="7"/>
      <c r="ES338" s="7"/>
      <c r="ET338" s="7"/>
      <c r="EU338" s="7"/>
      <c r="EV338" s="7"/>
      <c r="EW338" s="7"/>
    </row>
    <row r="339" spans="1:153">
      <c r="A339" s="55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  <c r="CS339" s="7"/>
      <c r="CT339" s="7"/>
      <c r="CU339" s="7"/>
      <c r="CV339" s="7"/>
      <c r="CW339" s="7"/>
      <c r="CX339" s="7"/>
      <c r="CY339" s="7"/>
      <c r="CZ339" s="7"/>
      <c r="DA339" s="7"/>
      <c r="DB339" s="7"/>
      <c r="DC339" s="7"/>
      <c r="DD339" s="7"/>
      <c r="DE339" s="7"/>
      <c r="DF339" s="7"/>
      <c r="DG339" s="7"/>
      <c r="DH339" s="7"/>
      <c r="DI339" s="7"/>
      <c r="DJ339" s="7"/>
      <c r="DK339" s="7"/>
      <c r="DL339" s="7"/>
      <c r="DM339" s="7"/>
      <c r="DN339" s="7"/>
      <c r="DO339" s="7"/>
      <c r="DP339" s="7"/>
      <c r="DQ339" s="7"/>
      <c r="DR339" s="7"/>
      <c r="DS339" s="7"/>
      <c r="DT339" s="7"/>
      <c r="DU339" s="7"/>
      <c r="DV339" s="7"/>
      <c r="DW339" s="7"/>
      <c r="DX339" s="7"/>
      <c r="DY339" s="7"/>
      <c r="DZ339" s="7"/>
      <c r="EA339" s="7"/>
      <c r="EB339" s="7"/>
      <c r="EC339" s="7"/>
      <c r="ED339" s="7"/>
      <c r="EE339" s="7"/>
      <c r="EF339" s="7"/>
      <c r="EG339" s="7"/>
      <c r="EH339" s="7"/>
      <c r="EI339" s="7"/>
      <c r="EJ339" s="7"/>
      <c r="EK339" s="7"/>
      <c r="EL339" s="7"/>
      <c r="EM339" s="7"/>
      <c r="EN339" s="7"/>
      <c r="EO339" s="7"/>
      <c r="EP339" s="7"/>
      <c r="EQ339" s="7"/>
      <c r="ER339" s="7"/>
      <c r="ES339" s="7"/>
      <c r="ET339" s="7"/>
      <c r="EU339" s="7"/>
      <c r="EV339" s="7"/>
      <c r="EW339" s="7"/>
    </row>
    <row r="340" spans="1:153">
      <c r="A340" s="55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  <c r="CS340" s="7"/>
      <c r="CT340" s="7"/>
      <c r="CU340" s="7"/>
      <c r="CV340" s="7"/>
      <c r="CW340" s="7"/>
      <c r="CX340" s="7"/>
      <c r="CY340" s="7"/>
      <c r="CZ340" s="7"/>
      <c r="DA340" s="7"/>
      <c r="DB340" s="7"/>
      <c r="DC340" s="7"/>
      <c r="DD340" s="7"/>
      <c r="DE340" s="7"/>
      <c r="DF340" s="7"/>
      <c r="DG340" s="7"/>
      <c r="DH340" s="7"/>
      <c r="DI340" s="7"/>
      <c r="DJ340" s="7"/>
      <c r="DK340" s="7"/>
      <c r="DL340" s="7"/>
      <c r="DM340" s="7"/>
      <c r="DN340" s="7"/>
      <c r="DO340" s="7"/>
      <c r="DP340" s="7"/>
      <c r="DQ340" s="7"/>
      <c r="DR340" s="7"/>
      <c r="DS340" s="7"/>
      <c r="DT340" s="7"/>
      <c r="DU340" s="7"/>
      <c r="DV340" s="7"/>
      <c r="DW340" s="7"/>
      <c r="DX340" s="7"/>
      <c r="DY340" s="7"/>
      <c r="DZ340" s="7"/>
      <c r="EA340" s="7"/>
      <c r="EB340" s="7"/>
      <c r="EC340" s="7"/>
      <c r="ED340" s="7"/>
      <c r="EE340" s="7"/>
      <c r="EF340" s="7"/>
      <c r="EG340" s="7"/>
      <c r="EH340" s="7"/>
      <c r="EI340" s="7"/>
      <c r="EJ340" s="7"/>
      <c r="EK340" s="7"/>
      <c r="EL340" s="7"/>
      <c r="EM340" s="7"/>
      <c r="EN340" s="7"/>
      <c r="EO340" s="7"/>
      <c r="EP340" s="7"/>
      <c r="EQ340" s="7"/>
      <c r="ER340" s="7"/>
      <c r="ES340" s="7"/>
      <c r="ET340" s="7"/>
      <c r="EU340" s="7"/>
      <c r="EV340" s="7"/>
      <c r="EW340" s="7"/>
    </row>
    <row r="341" spans="1:153">
      <c r="A341" s="55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  <c r="CS341" s="7"/>
      <c r="CT341" s="7"/>
      <c r="CU341" s="7"/>
      <c r="CV341" s="7"/>
      <c r="CW341" s="7"/>
      <c r="CX341" s="7"/>
      <c r="CY341" s="7"/>
      <c r="CZ341" s="7"/>
      <c r="DA341" s="7"/>
      <c r="DB341" s="7"/>
      <c r="DC341" s="7"/>
      <c r="DD341" s="7"/>
      <c r="DE341" s="7"/>
      <c r="DF341" s="7"/>
      <c r="DG341" s="7"/>
      <c r="DH341" s="7"/>
      <c r="DI341" s="7"/>
      <c r="DJ341" s="7"/>
      <c r="DK341" s="7"/>
      <c r="DL341" s="7"/>
      <c r="DM341" s="7"/>
      <c r="DN341" s="7"/>
      <c r="DO341" s="7"/>
      <c r="DP341" s="7"/>
      <c r="DQ341" s="7"/>
      <c r="DR341" s="7"/>
      <c r="DS341" s="7"/>
      <c r="DT341" s="7"/>
      <c r="DU341" s="7"/>
      <c r="DV341" s="7"/>
      <c r="DW341" s="7"/>
      <c r="DX341" s="7"/>
      <c r="DY341" s="7"/>
      <c r="DZ341" s="7"/>
      <c r="EA341" s="7"/>
      <c r="EB341" s="7"/>
      <c r="EC341" s="7"/>
      <c r="ED341" s="7"/>
      <c r="EE341" s="7"/>
      <c r="EF341" s="7"/>
      <c r="EG341" s="7"/>
      <c r="EH341" s="7"/>
      <c r="EI341" s="7"/>
      <c r="EJ341" s="7"/>
      <c r="EK341" s="7"/>
      <c r="EL341" s="7"/>
      <c r="EM341" s="7"/>
      <c r="EN341" s="7"/>
      <c r="EO341" s="7"/>
      <c r="EP341" s="7"/>
      <c r="EQ341" s="7"/>
      <c r="ER341" s="7"/>
      <c r="ES341" s="7"/>
      <c r="ET341" s="7"/>
      <c r="EU341" s="7"/>
      <c r="EV341" s="7"/>
      <c r="EW341" s="7"/>
    </row>
    <row r="342" spans="1:153">
      <c r="A342" s="55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  <c r="CS342" s="7"/>
      <c r="CT342" s="7"/>
      <c r="CU342" s="7"/>
      <c r="CV342" s="7"/>
      <c r="CW342" s="7"/>
      <c r="CX342" s="7"/>
      <c r="CY342" s="7"/>
      <c r="CZ342" s="7"/>
      <c r="DA342" s="7"/>
      <c r="DB342" s="7"/>
      <c r="DC342" s="7"/>
      <c r="DD342" s="7"/>
      <c r="DE342" s="7"/>
      <c r="DF342" s="7"/>
      <c r="DG342" s="7"/>
      <c r="DH342" s="7"/>
      <c r="DI342" s="7"/>
      <c r="DJ342" s="7"/>
      <c r="DK342" s="7"/>
      <c r="DL342" s="7"/>
      <c r="DM342" s="7"/>
      <c r="DN342" s="7"/>
      <c r="DO342" s="7"/>
      <c r="DP342" s="7"/>
      <c r="DQ342" s="7"/>
      <c r="DR342" s="7"/>
      <c r="DS342" s="7"/>
      <c r="DT342" s="7"/>
      <c r="DU342" s="7"/>
      <c r="DV342" s="7"/>
      <c r="DW342" s="7"/>
      <c r="DX342" s="7"/>
      <c r="DY342" s="7"/>
      <c r="DZ342" s="7"/>
      <c r="EA342" s="7"/>
      <c r="EB342" s="7"/>
      <c r="EC342" s="7"/>
      <c r="ED342" s="7"/>
      <c r="EE342" s="7"/>
      <c r="EF342" s="7"/>
      <c r="EG342" s="7"/>
      <c r="EH342" s="7"/>
      <c r="EI342" s="7"/>
      <c r="EJ342" s="7"/>
      <c r="EK342" s="7"/>
      <c r="EL342" s="7"/>
      <c r="EM342" s="7"/>
      <c r="EN342" s="7"/>
      <c r="EO342" s="7"/>
      <c r="EP342" s="7"/>
      <c r="EQ342" s="7"/>
      <c r="ER342" s="7"/>
      <c r="ES342" s="7"/>
      <c r="ET342" s="7"/>
      <c r="EU342" s="7"/>
      <c r="EV342" s="7"/>
      <c r="EW342" s="7"/>
    </row>
    <row r="343" spans="1:153">
      <c r="A343" s="55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  <c r="CS343" s="7"/>
      <c r="CT343" s="7"/>
      <c r="CU343" s="7"/>
      <c r="CV343" s="7"/>
      <c r="CW343" s="7"/>
      <c r="CX343" s="7"/>
      <c r="CY343" s="7"/>
      <c r="CZ343" s="7"/>
      <c r="DA343" s="7"/>
      <c r="DB343" s="7"/>
      <c r="DC343" s="7"/>
      <c r="DD343" s="7"/>
      <c r="DE343" s="7"/>
      <c r="DF343" s="7"/>
      <c r="DG343" s="7"/>
      <c r="DH343" s="7"/>
      <c r="DI343" s="7"/>
      <c r="DJ343" s="7"/>
      <c r="DK343" s="7"/>
      <c r="DL343" s="7"/>
      <c r="DM343" s="7"/>
      <c r="DN343" s="7"/>
      <c r="DO343" s="7"/>
      <c r="DP343" s="7"/>
      <c r="DQ343" s="7"/>
      <c r="DR343" s="7"/>
      <c r="DS343" s="7"/>
      <c r="DT343" s="7"/>
      <c r="DU343" s="7"/>
      <c r="DV343" s="7"/>
      <c r="DW343" s="7"/>
      <c r="DX343" s="7"/>
      <c r="DY343" s="7"/>
      <c r="DZ343" s="7"/>
      <c r="EA343" s="7"/>
      <c r="EB343" s="7"/>
      <c r="EC343" s="7"/>
      <c r="ED343" s="7"/>
      <c r="EE343" s="7"/>
      <c r="EF343" s="7"/>
      <c r="EG343" s="7"/>
      <c r="EH343" s="7"/>
      <c r="EI343" s="7"/>
      <c r="EJ343" s="7"/>
      <c r="EK343" s="7"/>
      <c r="EL343" s="7"/>
      <c r="EM343" s="7"/>
      <c r="EN343" s="7"/>
      <c r="EO343" s="7"/>
      <c r="EP343" s="7"/>
      <c r="EQ343" s="7"/>
      <c r="ER343" s="7"/>
      <c r="ES343" s="7"/>
      <c r="ET343" s="7"/>
      <c r="EU343" s="7"/>
      <c r="EV343" s="7"/>
      <c r="EW343" s="7"/>
    </row>
    <row r="344" spans="1:153">
      <c r="A344" s="55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  <c r="CS344" s="7"/>
      <c r="CT344" s="7"/>
      <c r="CU344" s="7"/>
      <c r="CV344" s="7"/>
      <c r="CW344" s="7"/>
      <c r="CX344" s="7"/>
      <c r="CY344" s="7"/>
      <c r="CZ344" s="7"/>
      <c r="DA344" s="7"/>
      <c r="DB344" s="7"/>
      <c r="DC344" s="7"/>
      <c r="DD344" s="7"/>
      <c r="DE344" s="7"/>
      <c r="DF344" s="7"/>
      <c r="DG344" s="7"/>
      <c r="DH344" s="7"/>
      <c r="DI344" s="7"/>
      <c r="DJ344" s="7"/>
      <c r="DK344" s="7"/>
      <c r="DL344" s="7"/>
      <c r="DM344" s="7"/>
      <c r="DN344" s="7"/>
      <c r="DO344" s="7"/>
      <c r="DP344" s="7"/>
      <c r="DQ344" s="7"/>
      <c r="DR344" s="7"/>
      <c r="DS344" s="7"/>
      <c r="DT344" s="7"/>
      <c r="DU344" s="7"/>
      <c r="DV344" s="7"/>
      <c r="DW344" s="7"/>
      <c r="DX344" s="7"/>
      <c r="DY344" s="7"/>
      <c r="DZ344" s="7"/>
      <c r="EA344" s="7"/>
      <c r="EB344" s="7"/>
      <c r="EC344" s="7"/>
      <c r="ED344" s="7"/>
      <c r="EE344" s="7"/>
      <c r="EF344" s="7"/>
      <c r="EG344" s="7"/>
      <c r="EH344" s="7"/>
      <c r="EI344" s="7"/>
      <c r="EJ344" s="7"/>
      <c r="EK344" s="7"/>
      <c r="EL344" s="7"/>
      <c r="EM344" s="7"/>
      <c r="EN344" s="7"/>
      <c r="EO344" s="7"/>
      <c r="EP344" s="7"/>
      <c r="EQ344" s="7"/>
      <c r="ER344" s="7"/>
      <c r="ES344" s="7"/>
      <c r="ET344" s="7"/>
      <c r="EU344" s="7"/>
      <c r="EV344" s="7"/>
      <c r="EW344" s="7"/>
    </row>
    <row r="345" spans="1:153">
      <c r="A345" s="55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  <c r="CS345" s="7"/>
      <c r="CT345" s="7"/>
      <c r="CU345" s="7"/>
      <c r="CV345" s="7"/>
      <c r="CW345" s="7"/>
      <c r="CX345" s="7"/>
      <c r="CY345" s="7"/>
      <c r="CZ345" s="7"/>
      <c r="DA345" s="7"/>
      <c r="DB345" s="7"/>
      <c r="DC345" s="7"/>
      <c r="DD345" s="7"/>
      <c r="DE345" s="7"/>
      <c r="DF345" s="7"/>
      <c r="DG345" s="7"/>
      <c r="DH345" s="7"/>
      <c r="DI345" s="7"/>
      <c r="DJ345" s="7"/>
      <c r="DK345" s="7"/>
      <c r="DL345" s="7"/>
      <c r="DM345" s="7"/>
      <c r="DN345" s="7"/>
      <c r="DO345" s="7"/>
      <c r="DP345" s="7"/>
      <c r="DQ345" s="7"/>
      <c r="DR345" s="7"/>
      <c r="DS345" s="7"/>
      <c r="DT345" s="7"/>
      <c r="DU345" s="7"/>
      <c r="DV345" s="7"/>
      <c r="DW345" s="7"/>
      <c r="DX345" s="7"/>
      <c r="DY345" s="7"/>
      <c r="DZ345" s="7"/>
      <c r="EA345" s="7"/>
      <c r="EB345" s="7"/>
      <c r="EC345" s="7"/>
      <c r="ED345" s="7"/>
      <c r="EE345" s="7"/>
      <c r="EF345" s="7"/>
      <c r="EG345" s="7"/>
      <c r="EH345" s="7"/>
      <c r="EI345" s="7"/>
      <c r="EJ345" s="7"/>
      <c r="EK345" s="7"/>
      <c r="EL345" s="7"/>
      <c r="EM345" s="7"/>
      <c r="EN345" s="7"/>
      <c r="EO345" s="7"/>
      <c r="EP345" s="7"/>
      <c r="EQ345" s="7"/>
      <c r="ER345" s="7"/>
      <c r="ES345" s="7"/>
      <c r="ET345" s="7"/>
      <c r="EU345" s="7"/>
      <c r="EV345" s="7"/>
      <c r="EW345" s="7"/>
    </row>
    <row r="346" spans="1:153">
      <c r="A346" s="55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  <c r="CU346" s="7"/>
      <c r="CV346" s="7"/>
      <c r="CW346" s="7"/>
      <c r="CX346" s="7"/>
      <c r="CY346" s="7"/>
      <c r="CZ346" s="7"/>
      <c r="DA346" s="7"/>
      <c r="DB346" s="7"/>
      <c r="DC346" s="7"/>
      <c r="DD346" s="7"/>
      <c r="DE346" s="7"/>
      <c r="DF346" s="7"/>
      <c r="DG346" s="7"/>
      <c r="DH346" s="7"/>
      <c r="DI346" s="7"/>
      <c r="DJ346" s="7"/>
      <c r="DK346" s="7"/>
      <c r="DL346" s="7"/>
      <c r="DM346" s="7"/>
      <c r="DN346" s="7"/>
      <c r="DO346" s="7"/>
      <c r="DP346" s="7"/>
      <c r="DQ346" s="7"/>
      <c r="DR346" s="7"/>
      <c r="DS346" s="7"/>
      <c r="DT346" s="7"/>
      <c r="DU346" s="7"/>
      <c r="DV346" s="7"/>
      <c r="DW346" s="7"/>
      <c r="DX346" s="7"/>
      <c r="DY346" s="7"/>
      <c r="DZ346" s="7"/>
      <c r="EA346" s="7"/>
      <c r="EB346" s="7"/>
      <c r="EC346" s="7"/>
      <c r="ED346" s="7"/>
      <c r="EE346" s="7"/>
      <c r="EF346" s="7"/>
      <c r="EG346" s="7"/>
      <c r="EH346" s="7"/>
      <c r="EI346" s="7"/>
      <c r="EJ346" s="7"/>
      <c r="EK346" s="7"/>
      <c r="EL346" s="7"/>
      <c r="EM346" s="7"/>
      <c r="EN346" s="7"/>
      <c r="EO346" s="7"/>
      <c r="EP346" s="7"/>
      <c r="EQ346" s="7"/>
      <c r="ER346" s="7"/>
      <c r="ES346" s="7"/>
      <c r="ET346" s="7"/>
      <c r="EU346" s="7"/>
      <c r="EV346" s="7"/>
      <c r="EW346" s="7"/>
    </row>
    <row r="347" spans="1:153">
      <c r="A347" s="55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  <c r="CS347" s="7"/>
      <c r="CT347" s="7"/>
      <c r="CU347" s="7"/>
      <c r="CV347" s="7"/>
      <c r="CW347" s="7"/>
      <c r="CX347" s="7"/>
      <c r="CY347" s="7"/>
      <c r="CZ347" s="7"/>
      <c r="DA347" s="7"/>
      <c r="DB347" s="7"/>
      <c r="DC347" s="7"/>
      <c r="DD347" s="7"/>
      <c r="DE347" s="7"/>
      <c r="DF347" s="7"/>
      <c r="DG347" s="7"/>
      <c r="DH347" s="7"/>
      <c r="DI347" s="7"/>
      <c r="DJ347" s="7"/>
      <c r="DK347" s="7"/>
      <c r="DL347" s="7"/>
      <c r="DM347" s="7"/>
      <c r="DN347" s="7"/>
      <c r="DO347" s="7"/>
      <c r="DP347" s="7"/>
      <c r="DQ347" s="7"/>
      <c r="DR347" s="7"/>
      <c r="DS347" s="7"/>
      <c r="DT347" s="7"/>
      <c r="DU347" s="7"/>
      <c r="DV347" s="7"/>
      <c r="DW347" s="7"/>
      <c r="DX347" s="7"/>
      <c r="DY347" s="7"/>
      <c r="DZ347" s="7"/>
      <c r="EA347" s="7"/>
      <c r="EB347" s="7"/>
      <c r="EC347" s="7"/>
      <c r="ED347" s="7"/>
      <c r="EE347" s="7"/>
      <c r="EF347" s="7"/>
      <c r="EG347" s="7"/>
      <c r="EH347" s="7"/>
      <c r="EI347" s="7"/>
      <c r="EJ347" s="7"/>
      <c r="EK347" s="7"/>
      <c r="EL347" s="7"/>
      <c r="EM347" s="7"/>
      <c r="EN347" s="7"/>
      <c r="EO347" s="7"/>
      <c r="EP347" s="7"/>
      <c r="EQ347" s="7"/>
      <c r="ER347" s="7"/>
      <c r="ES347" s="7"/>
      <c r="ET347" s="7"/>
      <c r="EU347" s="7"/>
      <c r="EV347" s="7"/>
      <c r="EW347" s="7"/>
    </row>
    <row r="348" spans="1:153">
      <c r="A348" s="55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  <c r="CS348" s="7"/>
      <c r="CT348" s="7"/>
      <c r="CU348" s="7"/>
      <c r="CV348" s="7"/>
      <c r="CW348" s="7"/>
      <c r="CX348" s="7"/>
      <c r="CY348" s="7"/>
      <c r="CZ348" s="7"/>
      <c r="DA348" s="7"/>
      <c r="DB348" s="7"/>
      <c r="DC348" s="7"/>
      <c r="DD348" s="7"/>
      <c r="DE348" s="7"/>
      <c r="DF348" s="7"/>
      <c r="DG348" s="7"/>
      <c r="DH348" s="7"/>
      <c r="DI348" s="7"/>
      <c r="DJ348" s="7"/>
      <c r="DK348" s="7"/>
      <c r="DL348" s="7"/>
      <c r="DM348" s="7"/>
      <c r="DN348" s="7"/>
      <c r="DO348" s="7"/>
      <c r="DP348" s="7"/>
      <c r="DQ348" s="7"/>
      <c r="DR348" s="7"/>
      <c r="DS348" s="7"/>
      <c r="DT348" s="7"/>
      <c r="DU348" s="7"/>
      <c r="DV348" s="7"/>
      <c r="DW348" s="7"/>
      <c r="DX348" s="7"/>
      <c r="DY348" s="7"/>
      <c r="DZ348" s="7"/>
      <c r="EA348" s="7"/>
      <c r="EB348" s="7"/>
      <c r="EC348" s="7"/>
      <c r="ED348" s="7"/>
      <c r="EE348" s="7"/>
      <c r="EF348" s="7"/>
      <c r="EG348" s="7"/>
      <c r="EH348" s="7"/>
      <c r="EI348" s="7"/>
      <c r="EJ348" s="7"/>
      <c r="EK348" s="7"/>
      <c r="EL348" s="7"/>
      <c r="EM348" s="7"/>
      <c r="EN348" s="7"/>
      <c r="EO348" s="7"/>
      <c r="EP348" s="7"/>
      <c r="EQ348" s="7"/>
      <c r="ER348" s="7"/>
      <c r="ES348" s="7"/>
      <c r="ET348" s="7"/>
      <c r="EU348" s="7"/>
      <c r="EV348" s="7"/>
      <c r="EW348" s="7"/>
    </row>
    <row r="349" spans="1:153">
      <c r="A349" s="55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  <c r="CS349" s="7"/>
      <c r="CT349" s="7"/>
      <c r="CU349" s="7"/>
      <c r="CV349" s="7"/>
      <c r="CW349" s="7"/>
      <c r="CX349" s="7"/>
      <c r="CY349" s="7"/>
      <c r="CZ349" s="7"/>
      <c r="DA349" s="7"/>
      <c r="DB349" s="7"/>
      <c r="DC349" s="7"/>
      <c r="DD349" s="7"/>
      <c r="DE349" s="7"/>
      <c r="DF349" s="7"/>
      <c r="DG349" s="7"/>
      <c r="DH349" s="7"/>
      <c r="DI349" s="7"/>
      <c r="DJ349" s="7"/>
      <c r="DK349" s="7"/>
      <c r="DL349" s="7"/>
      <c r="DM349" s="7"/>
      <c r="DN349" s="7"/>
      <c r="DO349" s="7"/>
      <c r="DP349" s="7"/>
      <c r="DQ349" s="7"/>
      <c r="DR349" s="7"/>
      <c r="DS349" s="7"/>
      <c r="DT349" s="7"/>
      <c r="DU349" s="7"/>
      <c r="DV349" s="7"/>
      <c r="DW349" s="7"/>
      <c r="DX349" s="7"/>
      <c r="DY349" s="7"/>
      <c r="DZ349" s="7"/>
      <c r="EA349" s="7"/>
      <c r="EB349" s="7"/>
      <c r="EC349" s="7"/>
      <c r="ED349" s="7"/>
      <c r="EE349" s="7"/>
      <c r="EF349" s="7"/>
      <c r="EG349" s="7"/>
      <c r="EH349" s="7"/>
      <c r="EI349" s="7"/>
      <c r="EJ349" s="7"/>
      <c r="EK349" s="7"/>
      <c r="EL349" s="7"/>
      <c r="EM349" s="7"/>
      <c r="EN349" s="7"/>
      <c r="EO349" s="7"/>
      <c r="EP349" s="7"/>
      <c r="EQ349" s="7"/>
      <c r="ER349" s="7"/>
      <c r="ES349" s="7"/>
      <c r="ET349" s="7"/>
      <c r="EU349" s="7"/>
      <c r="EV349" s="7"/>
      <c r="EW349" s="7"/>
    </row>
    <row r="350" spans="1:153">
      <c r="A350" s="55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  <c r="CS350" s="7"/>
      <c r="CT350" s="7"/>
      <c r="CU350" s="7"/>
      <c r="CV350" s="7"/>
      <c r="CW350" s="7"/>
      <c r="CX350" s="7"/>
      <c r="CY350" s="7"/>
      <c r="CZ350" s="7"/>
      <c r="DA350" s="7"/>
      <c r="DB350" s="7"/>
      <c r="DC350" s="7"/>
      <c r="DD350" s="7"/>
      <c r="DE350" s="7"/>
      <c r="DF350" s="7"/>
      <c r="DG350" s="7"/>
      <c r="DH350" s="7"/>
      <c r="DI350" s="7"/>
      <c r="DJ350" s="7"/>
      <c r="DK350" s="7"/>
      <c r="DL350" s="7"/>
      <c r="DM350" s="7"/>
      <c r="DN350" s="7"/>
      <c r="DO350" s="7"/>
      <c r="DP350" s="7"/>
      <c r="DQ350" s="7"/>
      <c r="DR350" s="7"/>
      <c r="DS350" s="7"/>
      <c r="DT350" s="7"/>
      <c r="DU350" s="7"/>
      <c r="DV350" s="7"/>
      <c r="DW350" s="7"/>
      <c r="DX350" s="7"/>
      <c r="DY350" s="7"/>
      <c r="DZ350" s="7"/>
      <c r="EA350" s="7"/>
      <c r="EB350" s="7"/>
      <c r="EC350" s="7"/>
      <c r="ED350" s="7"/>
      <c r="EE350" s="7"/>
      <c r="EF350" s="7"/>
      <c r="EG350" s="7"/>
      <c r="EH350" s="7"/>
      <c r="EI350" s="7"/>
      <c r="EJ350" s="7"/>
      <c r="EK350" s="7"/>
      <c r="EL350" s="7"/>
      <c r="EM350" s="7"/>
      <c r="EN350" s="7"/>
      <c r="EO350" s="7"/>
      <c r="EP350" s="7"/>
      <c r="EQ350" s="7"/>
      <c r="ER350" s="7"/>
      <c r="ES350" s="7"/>
      <c r="ET350" s="7"/>
      <c r="EU350" s="7"/>
      <c r="EV350" s="7"/>
      <c r="EW350" s="7"/>
    </row>
    <row r="351" spans="1:153">
      <c r="A351" s="55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  <c r="CS351" s="7"/>
      <c r="CT351" s="7"/>
      <c r="CU351" s="7"/>
      <c r="CV351" s="7"/>
      <c r="CW351" s="7"/>
      <c r="CX351" s="7"/>
      <c r="CY351" s="7"/>
      <c r="CZ351" s="7"/>
      <c r="DA351" s="7"/>
      <c r="DB351" s="7"/>
      <c r="DC351" s="7"/>
      <c r="DD351" s="7"/>
      <c r="DE351" s="7"/>
      <c r="DF351" s="7"/>
      <c r="DG351" s="7"/>
      <c r="DH351" s="7"/>
      <c r="DI351" s="7"/>
      <c r="DJ351" s="7"/>
      <c r="DK351" s="7"/>
      <c r="DL351" s="7"/>
      <c r="DM351" s="7"/>
      <c r="DN351" s="7"/>
      <c r="DO351" s="7"/>
      <c r="DP351" s="7"/>
      <c r="DQ351" s="7"/>
      <c r="DR351" s="7"/>
      <c r="DS351" s="7"/>
      <c r="DT351" s="7"/>
      <c r="DU351" s="7"/>
      <c r="DV351" s="7"/>
      <c r="DW351" s="7"/>
      <c r="DX351" s="7"/>
      <c r="DY351" s="7"/>
      <c r="DZ351" s="7"/>
      <c r="EA351" s="7"/>
      <c r="EB351" s="7"/>
      <c r="EC351" s="7"/>
      <c r="ED351" s="7"/>
      <c r="EE351" s="7"/>
      <c r="EF351" s="7"/>
      <c r="EG351" s="7"/>
      <c r="EH351" s="7"/>
      <c r="EI351" s="7"/>
      <c r="EJ351" s="7"/>
      <c r="EK351" s="7"/>
      <c r="EL351" s="7"/>
      <c r="EM351" s="7"/>
      <c r="EN351" s="7"/>
      <c r="EO351" s="7"/>
      <c r="EP351" s="7"/>
      <c r="EQ351" s="7"/>
      <c r="ER351" s="7"/>
      <c r="ES351" s="7"/>
      <c r="ET351" s="7"/>
      <c r="EU351" s="7"/>
      <c r="EV351" s="7"/>
      <c r="EW351" s="7"/>
    </row>
    <row r="352" spans="1:153">
      <c r="A352" s="55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  <c r="CU352" s="7"/>
      <c r="CV352" s="7"/>
      <c r="CW352" s="7"/>
      <c r="CX352" s="7"/>
      <c r="CY352" s="7"/>
      <c r="CZ352" s="7"/>
      <c r="DA352" s="7"/>
      <c r="DB352" s="7"/>
      <c r="DC352" s="7"/>
      <c r="DD352" s="7"/>
      <c r="DE352" s="7"/>
      <c r="DF352" s="7"/>
      <c r="DG352" s="7"/>
      <c r="DH352" s="7"/>
      <c r="DI352" s="7"/>
      <c r="DJ352" s="7"/>
      <c r="DK352" s="7"/>
      <c r="DL352" s="7"/>
      <c r="DM352" s="7"/>
      <c r="DN352" s="7"/>
      <c r="DO352" s="7"/>
      <c r="DP352" s="7"/>
      <c r="DQ352" s="7"/>
      <c r="DR352" s="7"/>
      <c r="DS352" s="7"/>
      <c r="DT352" s="7"/>
      <c r="DU352" s="7"/>
      <c r="DV352" s="7"/>
      <c r="DW352" s="7"/>
      <c r="DX352" s="7"/>
      <c r="DY352" s="7"/>
      <c r="DZ352" s="7"/>
      <c r="EA352" s="7"/>
      <c r="EB352" s="7"/>
      <c r="EC352" s="7"/>
      <c r="ED352" s="7"/>
      <c r="EE352" s="7"/>
      <c r="EF352" s="7"/>
      <c r="EG352" s="7"/>
      <c r="EH352" s="7"/>
      <c r="EI352" s="7"/>
      <c r="EJ352" s="7"/>
      <c r="EK352" s="7"/>
      <c r="EL352" s="7"/>
      <c r="EM352" s="7"/>
      <c r="EN352" s="7"/>
      <c r="EO352" s="7"/>
      <c r="EP352" s="7"/>
      <c r="EQ352" s="7"/>
      <c r="ER352" s="7"/>
      <c r="ES352" s="7"/>
      <c r="ET352" s="7"/>
      <c r="EU352" s="7"/>
      <c r="EV352" s="7"/>
      <c r="EW352" s="7"/>
    </row>
    <row r="353" spans="1:153">
      <c r="A353" s="55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  <c r="CU353" s="7"/>
      <c r="CV353" s="7"/>
      <c r="CW353" s="7"/>
      <c r="CX353" s="7"/>
      <c r="CY353" s="7"/>
      <c r="CZ353" s="7"/>
      <c r="DA353" s="7"/>
      <c r="DB353" s="7"/>
      <c r="DC353" s="7"/>
      <c r="DD353" s="7"/>
      <c r="DE353" s="7"/>
      <c r="DF353" s="7"/>
      <c r="DG353" s="7"/>
      <c r="DH353" s="7"/>
      <c r="DI353" s="7"/>
      <c r="DJ353" s="7"/>
      <c r="DK353" s="7"/>
      <c r="DL353" s="7"/>
      <c r="DM353" s="7"/>
      <c r="DN353" s="7"/>
      <c r="DO353" s="7"/>
      <c r="DP353" s="7"/>
      <c r="DQ353" s="7"/>
      <c r="DR353" s="7"/>
      <c r="DS353" s="7"/>
      <c r="DT353" s="7"/>
      <c r="DU353" s="7"/>
      <c r="DV353" s="7"/>
      <c r="DW353" s="7"/>
      <c r="DX353" s="7"/>
      <c r="DY353" s="7"/>
      <c r="DZ353" s="7"/>
      <c r="EA353" s="7"/>
      <c r="EB353" s="7"/>
      <c r="EC353" s="7"/>
      <c r="ED353" s="7"/>
      <c r="EE353" s="7"/>
      <c r="EF353" s="7"/>
      <c r="EG353" s="7"/>
      <c r="EH353" s="7"/>
      <c r="EI353" s="7"/>
      <c r="EJ353" s="7"/>
      <c r="EK353" s="7"/>
      <c r="EL353" s="7"/>
      <c r="EM353" s="7"/>
      <c r="EN353" s="7"/>
      <c r="EO353" s="7"/>
      <c r="EP353" s="7"/>
      <c r="EQ353" s="7"/>
      <c r="ER353" s="7"/>
      <c r="ES353" s="7"/>
      <c r="ET353" s="7"/>
      <c r="EU353" s="7"/>
      <c r="EV353" s="7"/>
      <c r="EW353" s="7"/>
    </row>
    <row r="354" spans="1:153">
      <c r="A354" s="55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  <c r="CU354" s="7"/>
      <c r="CV354" s="7"/>
      <c r="CW354" s="7"/>
      <c r="CX354" s="7"/>
      <c r="CY354" s="7"/>
      <c r="CZ354" s="7"/>
      <c r="DA354" s="7"/>
      <c r="DB354" s="7"/>
      <c r="DC354" s="7"/>
      <c r="DD354" s="7"/>
      <c r="DE354" s="7"/>
      <c r="DF354" s="7"/>
      <c r="DG354" s="7"/>
      <c r="DH354" s="7"/>
      <c r="DI354" s="7"/>
      <c r="DJ354" s="7"/>
      <c r="DK354" s="7"/>
      <c r="DL354" s="7"/>
      <c r="DM354" s="7"/>
      <c r="DN354" s="7"/>
      <c r="DO354" s="7"/>
      <c r="DP354" s="7"/>
      <c r="DQ354" s="7"/>
      <c r="DR354" s="7"/>
      <c r="DS354" s="7"/>
      <c r="DT354" s="7"/>
      <c r="DU354" s="7"/>
      <c r="DV354" s="7"/>
      <c r="DW354" s="7"/>
      <c r="DX354" s="7"/>
      <c r="DY354" s="7"/>
      <c r="DZ354" s="7"/>
      <c r="EA354" s="7"/>
      <c r="EB354" s="7"/>
      <c r="EC354" s="7"/>
      <c r="ED354" s="7"/>
      <c r="EE354" s="7"/>
      <c r="EF354" s="7"/>
      <c r="EG354" s="7"/>
      <c r="EH354" s="7"/>
      <c r="EI354" s="7"/>
      <c r="EJ354" s="7"/>
      <c r="EK354" s="7"/>
      <c r="EL354" s="7"/>
      <c r="EM354" s="7"/>
      <c r="EN354" s="7"/>
      <c r="EO354" s="7"/>
      <c r="EP354" s="7"/>
      <c r="EQ354" s="7"/>
      <c r="ER354" s="7"/>
      <c r="ES354" s="7"/>
      <c r="ET354" s="7"/>
      <c r="EU354" s="7"/>
      <c r="EV354" s="7"/>
      <c r="EW354" s="7"/>
    </row>
    <row r="355" spans="1:153">
      <c r="A355" s="55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  <c r="CS355" s="7"/>
      <c r="CT355" s="7"/>
      <c r="CU355" s="7"/>
      <c r="CV355" s="7"/>
      <c r="CW355" s="7"/>
      <c r="CX355" s="7"/>
      <c r="CY355" s="7"/>
      <c r="CZ355" s="7"/>
      <c r="DA355" s="7"/>
      <c r="DB355" s="7"/>
      <c r="DC355" s="7"/>
      <c r="DD355" s="7"/>
      <c r="DE355" s="7"/>
      <c r="DF355" s="7"/>
      <c r="DG355" s="7"/>
      <c r="DH355" s="7"/>
      <c r="DI355" s="7"/>
      <c r="DJ355" s="7"/>
      <c r="DK355" s="7"/>
      <c r="DL355" s="7"/>
      <c r="DM355" s="7"/>
      <c r="DN355" s="7"/>
      <c r="DO355" s="7"/>
      <c r="DP355" s="7"/>
      <c r="DQ355" s="7"/>
      <c r="DR355" s="7"/>
      <c r="DS355" s="7"/>
      <c r="DT355" s="7"/>
      <c r="DU355" s="7"/>
      <c r="DV355" s="7"/>
      <c r="DW355" s="7"/>
      <c r="DX355" s="7"/>
      <c r="DY355" s="7"/>
      <c r="DZ355" s="7"/>
      <c r="EA355" s="7"/>
      <c r="EB355" s="7"/>
      <c r="EC355" s="7"/>
      <c r="ED355" s="7"/>
      <c r="EE355" s="7"/>
      <c r="EF355" s="7"/>
      <c r="EG355" s="7"/>
      <c r="EH355" s="7"/>
      <c r="EI355" s="7"/>
      <c r="EJ355" s="7"/>
      <c r="EK355" s="7"/>
      <c r="EL355" s="7"/>
      <c r="EM355" s="7"/>
      <c r="EN355" s="7"/>
      <c r="EO355" s="7"/>
      <c r="EP355" s="7"/>
      <c r="EQ355" s="7"/>
      <c r="ER355" s="7"/>
      <c r="ES355" s="7"/>
      <c r="ET355" s="7"/>
      <c r="EU355" s="7"/>
      <c r="EV355" s="7"/>
      <c r="EW355" s="7"/>
    </row>
    <row r="356" spans="1:153">
      <c r="A356" s="55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  <c r="CS356" s="7"/>
      <c r="CT356" s="7"/>
      <c r="CU356" s="7"/>
      <c r="CV356" s="7"/>
      <c r="CW356" s="7"/>
      <c r="CX356" s="7"/>
      <c r="CY356" s="7"/>
      <c r="CZ356" s="7"/>
      <c r="DA356" s="7"/>
      <c r="DB356" s="7"/>
      <c r="DC356" s="7"/>
      <c r="DD356" s="7"/>
      <c r="DE356" s="7"/>
      <c r="DF356" s="7"/>
      <c r="DG356" s="7"/>
      <c r="DH356" s="7"/>
      <c r="DI356" s="7"/>
      <c r="DJ356" s="7"/>
      <c r="DK356" s="7"/>
      <c r="DL356" s="7"/>
      <c r="DM356" s="7"/>
      <c r="DN356" s="7"/>
      <c r="DO356" s="7"/>
      <c r="DP356" s="7"/>
      <c r="DQ356" s="7"/>
      <c r="DR356" s="7"/>
      <c r="DS356" s="7"/>
      <c r="DT356" s="7"/>
      <c r="DU356" s="7"/>
      <c r="DV356" s="7"/>
      <c r="DW356" s="7"/>
      <c r="DX356" s="7"/>
      <c r="DY356" s="7"/>
      <c r="DZ356" s="7"/>
      <c r="EA356" s="7"/>
      <c r="EB356" s="7"/>
      <c r="EC356" s="7"/>
      <c r="ED356" s="7"/>
      <c r="EE356" s="7"/>
      <c r="EF356" s="7"/>
      <c r="EG356" s="7"/>
      <c r="EH356" s="7"/>
      <c r="EI356" s="7"/>
      <c r="EJ356" s="7"/>
      <c r="EK356" s="7"/>
      <c r="EL356" s="7"/>
      <c r="EM356" s="7"/>
      <c r="EN356" s="7"/>
      <c r="EO356" s="7"/>
      <c r="EP356" s="7"/>
      <c r="EQ356" s="7"/>
      <c r="ER356" s="7"/>
      <c r="ES356" s="7"/>
      <c r="ET356" s="7"/>
      <c r="EU356" s="7"/>
      <c r="EV356" s="7"/>
      <c r="EW356" s="7"/>
    </row>
    <row r="357" spans="1:153">
      <c r="A357" s="55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  <c r="CS357" s="7"/>
      <c r="CT357" s="7"/>
      <c r="CU357" s="7"/>
      <c r="CV357" s="7"/>
      <c r="CW357" s="7"/>
      <c r="CX357" s="7"/>
      <c r="CY357" s="7"/>
      <c r="CZ357" s="7"/>
      <c r="DA357" s="7"/>
      <c r="DB357" s="7"/>
      <c r="DC357" s="7"/>
      <c r="DD357" s="7"/>
      <c r="DE357" s="7"/>
      <c r="DF357" s="7"/>
      <c r="DG357" s="7"/>
      <c r="DH357" s="7"/>
      <c r="DI357" s="7"/>
      <c r="DJ357" s="7"/>
      <c r="DK357" s="7"/>
      <c r="DL357" s="7"/>
      <c r="DM357" s="7"/>
      <c r="DN357" s="7"/>
      <c r="DO357" s="7"/>
      <c r="DP357" s="7"/>
      <c r="DQ357" s="7"/>
      <c r="DR357" s="7"/>
      <c r="DS357" s="7"/>
      <c r="DT357" s="7"/>
      <c r="DU357" s="7"/>
      <c r="DV357" s="7"/>
      <c r="DW357" s="7"/>
      <c r="DX357" s="7"/>
      <c r="DY357" s="7"/>
      <c r="DZ357" s="7"/>
      <c r="EA357" s="7"/>
      <c r="EB357" s="7"/>
      <c r="EC357" s="7"/>
      <c r="ED357" s="7"/>
      <c r="EE357" s="7"/>
      <c r="EF357" s="7"/>
      <c r="EG357" s="7"/>
      <c r="EH357" s="7"/>
      <c r="EI357" s="7"/>
      <c r="EJ357" s="7"/>
      <c r="EK357" s="7"/>
      <c r="EL357" s="7"/>
      <c r="EM357" s="7"/>
      <c r="EN357" s="7"/>
      <c r="EO357" s="7"/>
      <c r="EP357" s="7"/>
      <c r="EQ357" s="7"/>
      <c r="ER357" s="7"/>
      <c r="ES357" s="7"/>
      <c r="ET357" s="7"/>
      <c r="EU357" s="7"/>
      <c r="EV357" s="7"/>
      <c r="EW357" s="7"/>
    </row>
    <row r="358" spans="1:153">
      <c r="A358" s="55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/>
      <c r="CU358" s="7"/>
      <c r="CV358" s="7"/>
      <c r="CW358" s="7"/>
      <c r="CX358" s="7"/>
      <c r="CY358" s="7"/>
      <c r="CZ358" s="7"/>
      <c r="DA358" s="7"/>
      <c r="DB358" s="7"/>
      <c r="DC358" s="7"/>
      <c r="DD358" s="7"/>
      <c r="DE358" s="7"/>
      <c r="DF358" s="7"/>
      <c r="DG358" s="7"/>
      <c r="DH358" s="7"/>
      <c r="DI358" s="7"/>
      <c r="DJ358" s="7"/>
      <c r="DK358" s="7"/>
      <c r="DL358" s="7"/>
      <c r="DM358" s="7"/>
      <c r="DN358" s="7"/>
      <c r="DO358" s="7"/>
      <c r="DP358" s="7"/>
      <c r="DQ358" s="7"/>
      <c r="DR358" s="7"/>
      <c r="DS358" s="7"/>
      <c r="DT358" s="7"/>
      <c r="DU358" s="7"/>
      <c r="DV358" s="7"/>
      <c r="DW358" s="7"/>
      <c r="DX358" s="7"/>
      <c r="DY358" s="7"/>
      <c r="DZ358" s="7"/>
      <c r="EA358" s="7"/>
      <c r="EB358" s="7"/>
      <c r="EC358" s="7"/>
      <c r="ED358" s="7"/>
      <c r="EE358" s="7"/>
      <c r="EF358" s="7"/>
      <c r="EG358" s="7"/>
      <c r="EH358" s="7"/>
      <c r="EI358" s="7"/>
      <c r="EJ358" s="7"/>
      <c r="EK358" s="7"/>
      <c r="EL358" s="7"/>
      <c r="EM358" s="7"/>
      <c r="EN358" s="7"/>
      <c r="EO358" s="7"/>
      <c r="EP358" s="7"/>
      <c r="EQ358" s="7"/>
      <c r="ER358" s="7"/>
      <c r="ES358" s="7"/>
      <c r="ET358" s="7"/>
      <c r="EU358" s="7"/>
      <c r="EV358" s="7"/>
      <c r="EW358" s="7"/>
    </row>
    <row r="359" spans="1:153">
      <c r="A359" s="55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  <c r="CS359" s="7"/>
      <c r="CT359" s="7"/>
      <c r="CU359" s="7"/>
      <c r="CV359" s="7"/>
      <c r="CW359" s="7"/>
      <c r="CX359" s="7"/>
      <c r="CY359" s="7"/>
      <c r="CZ359" s="7"/>
      <c r="DA359" s="7"/>
      <c r="DB359" s="7"/>
      <c r="DC359" s="7"/>
      <c r="DD359" s="7"/>
      <c r="DE359" s="7"/>
      <c r="DF359" s="7"/>
      <c r="DG359" s="7"/>
      <c r="DH359" s="7"/>
      <c r="DI359" s="7"/>
      <c r="DJ359" s="7"/>
      <c r="DK359" s="7"/>
      <c r="DL359" s="7"/>
      <c r="DM359" s="7"/>
      <c r="DN359" s="7"/>
      <c r="DO359" s="7"/>
      <c r="DP359" s="7"/>
      <c r="DQ359" s="7"/>
      <c r="DR359" s="7"/>
      <c r="DS359" s="7"/>
      <c r="DT359" s="7"/>
      <c r="DU359" s="7"/>
      <c r="DV359" s="7"/>
      <c r="DW359" s="7"/>
      <c r="DX359" s="7"/>
      <c r="DY359" s="7"/>
      <c r="DZ359" s="7"/>
      <c r="EA359" s="7"/>
      <c r="EB359" s="7"/>
      <c r="EC359" s="7"/>
      <c r="ED359" s="7"/>
      <c r="EE359" s="7"/>
      <c r="EF359" s="7"/>
      <c r="EG359" s="7"/>
      <c r="EH359" s="7"/>
      <c r="EI359" s="7"/>
      <c r="EJ359" s="7"/>
      <c r="EK359" s="7"/>
      <c r="EL359" s="7"/>
      <c r="EM359" s="7"/>
      <c r="EN359" s="7"/>
      <c r="EO359" s="7"/>
      <c r="EP359" s="7"/>
      <c r="EQ359" s="7"/>
      <c r="ER359" s="7"/>
      <c r="ES359" s="7"/>
      <c r="ET359" s="7"/>
      <c r="EU359" s="7"/>
      <c r="EV359" s="7"/>
      <c r="EW359" s="7"/>
    </row>
    <row r="360" spans="1:153">
      <c r="A360" s="55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  <c r="CS360" s="7"/>
      <c r="CT360" s="7"/>
      <c r="CU360" s="7"/>
      <c r="CV360" s="7"/>
      <c r="CW360" s="7"/>
      <c r="CX360" s="7"/>
      <c r="CY360" s="7"/>
      <c r="CZ360" s="7"/>
      <c r="DA360" s="7"/>
      <c r="DB360" s="7"/>
      <c r="DC360" s="7"/>
      <c r="DD360" s="7"/>
      <c r="DE360" s="7"/>
      <c r="DF360" s="7"/>
      <c r="DG360" s="7"/>
      <c r="DH360" s="7"/>
      <c r="DI360" s="7"/>
      <c r="DJ360" s="7"/>
      <c r="DK360" s="7"/>
      <c r="DL360" s="7"/>
      <c r="DM360" s="7"/>
      <c r="DN360" s="7"/>
      <c r="DO360" s="7"/>
      <c r="DP360" s="7"/>
      <c r="DQ360" s="7"/>
      <c r="DR360" s="7"/>
      <c r="DS360" s="7"/>
      <c r="DT360" s="7"/>
      <c r="DU360" s="7"/>
      <c r="DV360" s="7"/>
      <c r="DW360" s="7"/>
      <c r="DX360" s="7"/>
      <c r="DY360" s="7"/>
      <c r="DZ360" s="7"/>
      <c r="EA360" s="7"/>
      <c r="EB360" s="7"/>
      <c r="EC360" s="7"/>
      <c r="ED360" s="7"/>
      <c r="EE360" s="7"/>
      <c r="EF360" s="7"/>
      <c r="EG360" s="7"/>
      <c r="EH360" s="7"/>
      <c r="EI360" s="7"/>
      <c r="EJ360" s="7"/>
      <c r="EK360" s="7"/>
      <c r="EL360" s="7"/>
      <c r="EM360" s="7"/>
      <c r="EN360" s="7"/>
      <c r="EO360" s="7"/>
      <c r="EP360" s="7"/>
      <c r="EQ360" s="7"/>
      <c r="ER360" s="7"/>
      <c r="ES360" s="7"/>
      <c r="ET360" s="7"/>
      <c r="EU360" s="7"/>
      <c r="EV360" s="7"/>
      <c r="EW360" s="7"/>
    </row>
    <row r="361" spans="1:153">
      <c r="A361" s="55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  <c r="CS361" s="7"/>
      <c r="CT361" s="7"/>
      <c r="CU361" s="7"/>
      <c r="CV361" s="7"/>
      <c r="CW361" s="7"/>
      <c r="CX361" s="7"/>
      <c r="CY361" s="7"/>
      <c r="CZ361" s="7"/>
      <c r="DA361" s="7"/>
      <c r="DB361" s="7"/>
      <c r="DC361" s="7"/>
      <c r="DD361" s="7"/>
      <c r="DE361" s="7"/>
      <c r="DF361" s="7"/>
      <c r="DG361" s="7"/>
      <c r="DH361" s="7"/>
      <c r="DI361" s="7"/>
      <c r="DJ361" s="7"/>
      <c r="DK361" s="7"/>
      <c r="DL361" s="7"/>
      <c r="DM361" s="7"/>
      <c r="DN361" s="7"/>
      <c r="DO361" s="7"/>
      <c r="DP361" s="7"/>
      <c r="DQ361" s="7"/>
      <c r="DR361" s="7"/>
      <c r="DS361" s="7"/>
      <c r="DT361" s="7"/>
      <c r="DU361" s="7"/>
      <c r="DV361" s="7"/>
      <c r="DW361" s="7"/>
      <c r="DX361" s="7"/>
      <c r="DY361" s="7"/>
      <c r="DZ361" s="7"/>
      <c r="EA361" s="7"/>
      <c r="EB361" s="7"/>
      <c r="EC361" s="7"/>
      <c r="ED361" s="7"/>
      <c r="EE361" s="7"/>
      <c r="EF361" s="7"/>
      <c r="EG361" s="7"/>
      <c r="EH361" s="7"/>
      <c r="EI361" s="7"/>
      <c r="EJ361" s="7"/>
      <c r="EK361" s="7"/>
      <c r="EL361" s="7"/>
      <c r="EM361" s="7"/>
      <c r="EN361" s="7"/>
      <c r="EO361" s="7"/>
      <c r="EP361" s="7"/>
      <c r="EQ361" s="7"/>
      <c r="ER361" s="7"/>
      <c r="ES361" s="7"/>
      <c r="ET361" s="7"/>
      <c r="EU361" s="7"/>
      <c r="EV361" s="7"/>
      <c r="EW361" s="7"/>
    </row>
    <row r="362" spans="1:153">
      <c r="A362" s="55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  <c r="CS362" s="7"/>
      <c r="CT362" s="7"/>
      <c r="CU362" s="7"/>
      <c r="CV362" s="7"/>
      <c r="CW362" s="7"/>
      <c r="CX362" s="7"/>
      <c r="CY362" s="7"/>
      <c r="CZ362" s="7"/>
      <c r="DA362" s="7"/>
      <c r="DB362" s="7"/>
      <c r="DC362" s="7"/>
      <c r="DD362" s="7"/>
      <c r="DE362" s="7"/>
      <c r="DF362" s="7"/>
      <c r="DG362" s="7"/>
      <c r="DH362" s="7"/>
      <c r="DI362" s="7"/>
      <c r="DJ362" s="7"/>
      <c r="DK362" s="7"/>
      <c r="DL362" s="7"/>
      <c r="DM362" s="7"/>
      <c r="DN362" s="7"/>
      <c r="DO362" s="7"/>
      <c r="DP362" s="7"/>
      <c r="DQ362" s="7"/>
      <c r="DR362" s="7"/>
      <c r="DS362" s="7"/>
      <c r="DT362" s="7"/>
      <c r="DU362" s="7"/>
      <c r="DV362" s="7"/>
      <c r="DW362" s="7"/>
      <c r="DX362" s="7"/>
      <c r="DY362" s="7"/>
      <c r="DZ362" s="7"/>
      <c r="EA362" s="7"/>
      <c r="EB362" s="7"/>
      <c r="EC362" s="7"/>
      <c r="ED362" s="7"/>
      <c r="EE362" s="7"/>
      <c r="EF362" s="7"/>
      <c r="EG362" s="7"/>
      <c r="EH362" s="7"/>
      <c r="EI362" s="7"/>
      <c r="EJ362" s="7"/>
      <c r="EK362" s="7"/>
      <c r="EL362" s="7"/>
      <c r="EM362" s="7"/>
      <c r="EN362" s="7"/>
      <c r="EO362" s="7"/>
      <c r="EP362" s="7"/>
      <c r="EQ362" s="7"/>
      <c r="ER362" s="7"/>
      <c r="ES362" s="7"/>
      <c r="ET362" s="7"/>
      <c r="EU362" s="7"/>
      <c r="EV362" s="7"/>
      <c r="EW362" s="7"/>
    </row>
    <row r="363" spans="1:153">
      <c r="A363" s="55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  <c r="CS363" s="7"/>
      <c r="CT363" s="7"/>
      <c r="CU363" s="7"/>
      <c r="CV363" s="7"/>
      <c r="CW363" s="7"/>
      <c r="CX363" s="7"/>
      <c r="CY363" s="7"/>
      <c r="CZ363" s="7"/>
      <c r="DA363" s="7"/>
      <c r="DB363" s="7"/>
      <c r="DC363" s="7"/>
      <c r="DD363" s="7"/>
      <c r="DE363" s="7"/>
      <c r="DF363" s="7"/>
      <c r="DG363" s="7"/>
      <c r="DH363" s="7"/>
      <c r="DI363" s="7"/>
      <c r="DJ363" s="7"/>
      <c r="DK363" s="7"/>
      <c r="DL363" s="7"/>
      <c r="DM363" s="7"/>
      <c r="DN363" s="7"/>
      <c r="DO363" s="7"/>
      <c r="DP363" s="7"/>
      <c r="DQ363" s="7"/>
      <c r="DR363" s="7"/>
      <c r="DS363" s="7"/>
      <c r="DT363" s="7"/>
      <c r="DU363" s="7"/>
      <c r="DV363" s="7"/>
      <c r="DW363" s="7"/>
      <c r="DX363" s="7"/>
      <c r="DY363" s="7"/>
      <c r="DZ363" s="7"/>
      <c r="EA363" s="7"/>
      <c r="EB363" s="7"/>
      <c r="EC363" s="7"/>
      <c r="ED363" s="7"/>
      <c r="EE363" s="7"/>
      <c r="EF363" s="7"/>
      <c r="EG363" s="7"/>
      <c r="EH363" s="7"/>
      <c r="EI363" s="7"/>
      <c r="EJ363" s="7"/>
      <c r="EK363" s="7"/>
      <c r="EL363" s="7"/>
      <c r="EM363" s="7"/>
      <c r="EN363" s="7"/>
      <c r="EO363" s="7"/>
      <c r="EP363" s="7"/>
      <c r="EQ363" s="7"/>
      <c r="ER363" s="7"/>
      <c r="ES363" s="7"/>
      <c r="ET363" s="7"/>
      <c r="EU363" s="7"/>
      <c r="EV363" s="7"/>
      <c r="EW363" s="7"/>
    </row>
    <row r="364" spans="1:153">
      <c r="A364" s="55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  <c r="CS364" s="7"/>
      <c r="CT364" s="7"/>
      <c r="CU364" s="7"/>
      <c r="CV364" s="7"/>
      <c r="CW364" s="7"/>
      <c r="CX364" s="7"/>
      <c r="CY364" s="7"/>
      <c r="CZ364" s="7"/>
      <c r="DA364" s="7"/>
      <c r="DB364" s="7"/>
      <c r="DC364" s="7"/>
      <c r="DD364" s="7"/>
      <c r="DE364" s="7"/>
      <c r="DF364" s="7"/>
      <c r="DG364" s="7"/>
      <c r="DH364" s="7"/>
      <c r="DI364" s="7"/>
      <c r="DJ364" s="7"/>
      <c r="DK364" s="7"/>
      <c r="DL364" s="7"/>
      <c r="DM364" s="7"/>
      <c r="DN364" s="7"/>
      <c r="DO364" s="7"/>
      <c r="DP364" s="7"/>
      <c r="DQ364" s="7"/>
      <c r="DR364" s="7"/>
      <c r="DS364" s="7"/>
      <c r="DT364" s="7"/>
      <c r="DU364" s="7"/>
      <c r="DV364" s="7"/>
      <c r="DW364" s="7"/>
      <c r="DX364" s="7"/>
      <c r="DY364" s="7"/>
      <c r="DZ364" s="7"/>
      <c r="EA364" s="7"/>
      <c r="EB364" s="7"/>
      <c r="EC364" s="7"/>
      <c r="ED364" s="7"/>
      <c r="EE364" s="7"/>
      <c r="EF364" s="7"/>
      <c r="EG364" s="7"/>
      <c r="EH364" s="7"/>
      <c r="EI364" s="7"/>
      <c r="EJ364" s="7"/>
      <c r="EK364" s="7"/>
      <c r="EL364" s="7"/>
      <c r="EM364" s="7"/>
      <c r="EN364" s="7"/>
      <c r="EO364" s="7"/>
      <c r="EP364" s="7"/>
      <c r="EQ364" s="7"/>
      <c r="ER364" s="7"/>
      <c r="ES364" s="7"/>
      <c r="ET364" s="7"/>
      <c r="EU364" s="7"/>
      <c r="EV364" s="7"/>
      <c r="EW364" s="7"/>
    </row>
    <row r="365" spans="1:153">
      <c r="A365" s="55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  <c r="CS365" s="7"/>
      <c r="CT365" s="7"/>
      <c r="CU365" s="7"/>
      <c r="CV365" s="7"/>
      <c r="CW365" s="7"/>
      <c r="CX365" s="7"/>
      <c r="CY365" s="7"/>
      <c r="CZ365" s="7"/>
      <c r="DA365" s="7"/>
      <c r="DB365" s="7"/>
      <c r="DC365" s="7"/>
      <c r="DD365" s="7"/>
      <c r="DE365" s="7"/>
      <c r="DF365" s="7"/>
      <c r="DG365" s="7"/>
      <c r="DH365" s="7"/>
      <c r="DI365" s="7"/>
      <c r="DJ365" s="7"/>
      <c r="DK365" s="7"/>
      <c r="DL365" s="7"/>
      <c r="DM365" s="7"/>
      <c r="DN365" s="7"/>
      <c r="DO365" s="7"/>
      <c r="DP365" s="7"/>
      <c r="DQ365" s="7"/>
      <c r="DR365" s="7"/>
      <c r="DS365" s="7"/>
      <c r="DT365" s="7"/>
      <c r="DU365" s="7"/>
      <c r="DV365" s="7"/>
      <c r="DW365" s="7"/>
      <c r="DX365" s="7"/>
      <c r="DY365" s="7"/>
      <c r="DZ365" s="7"/>
      <c r="EA365" s="7"/>
      <c r="EB365" s="7"/>
      <c r="EC365" s="7"/>
      <c r="ED365" s="7"/>
      <c r="EE365" s="7"/>
      <c r="EF365" s="7"/>
      <c r="EG365" s="7"/>
      <c r="EH365" s="7"/>
      <c r="EI365" s="7"/>
      <c r="EJ365" s="7"/>
      <c r="EK365" s="7"/>
      <c r="EL365" s="7"/>
      <c r="EM365" s="7"/>
      <c r="EN365" s="7"/>
      <c r="EO365" s="7"/>
      <c r="EP365" s="7"/>
      <c r="EQ365" s="7"/>
      <c r="ER365" s="7"/>
      <c r="ES365" s="7"/>
      <c r="ET365" s="7"/>
      <c r="EU365" s="7"/>
      <c r="EV365" s="7"/>
      <c r="EW365" s="7"/>
    </row>
    <row r="366" spans="1:153">
      <c r="A366" s="55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  <c r="CS366" s="7"/>
      <c r="CT366" s="7"/>
      <c r="CU366" s="7"/>
      <c r="CV366" s="7"/>
      <c r="CW366" s="7"/>
      <c r="CX366" s="7"/>
      <c r="CY366" s="7"/>
      <c r="CZ366" s="7"/>
      <c r="DA366" s="7"/>
      <c r="DB366" s="7"/>
      <c r="DC366" s="7"/>
      <c r="DD366" s="7"/>
      <c r="DE366" s="7"/>
      <c r="DF366" s="7"/>
      <c r="DG366" s="7"/>
      <c r="DH366" s="7"/>
      <c r="DI366" s="7"/>
      <c r="DJ366" s="7"/>
      <c r="DK366" s="7"/>
      <c r="DL366" s="7"/>
      <c r="DM366" s="7"/>
      <c r="DN366" s="7"/>
      <c r="DO366" s="7"/>
      <c r="DP366" s="7"/>
      <c r="DQ366" s="7"/>
      <c r="DR366" s="7"/>
      <c r="DS366" s="7"/>
      <c r="DT366" s="7"/>
      <c r="DU366" s="7"/>
      <c r="DV366" s="7"/>
      <c r="DW366" s="7"/>
      <c r="DX366" s="7"/>
      <c r="DY366" s="7"/>
      <c r="DZ366" s="7"/>
      <c r="EA366" s="7"/>
      <c r="EB366" s="7"/>
      <c r="EC366" s="7"/>
      <c r="ED366" s="7"/>
      <c r="EE366" s="7"/>
      <c r="EF366" s="7"/>
      <c r="EG366" s="7"/>
      <c r="EH366" s="7"/>
      <c r="EI366" s="7"/>
      <c r="EJ366" s="7"/>
      <c r="EK366" s="7"/>
      <c r="EL366" s="7"/>
      <c r="EM366" s="7"/>
      <c r="EN366" s="7"/>
      <c r="EO366" s="7"/>
      <c r="EP366" s="7"/>
      <c r="EQ366" s="7"/>
      <c r="ER366" s="7"/>
      <c r="ES366" s="7"/>
      <c r="ET366" s="7"/>
      <c r="EU366" s="7"/>
      <c r="EV366" s="7"/>
      <c r="EW366" s="7"/>
    </row>
    <row r="367" spans="1:153">
      <c r="A367" s="55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  <c r="CS367" s="7"/>
      <c r="CT367" s="7"/>
      <c r="CU367" s="7"/>
      <c r="CV367" s="7"/>
      <c r="CW367" s="7"/>
      <c r="CX367" s="7"/>
      <c r="CY367" s="7"/>
      <c r="CZ367" s="7"/>
      <c r="DA367" s="7"/>
      <c r="DB367" s="7"/>
      <c r="DC367" s="7"/>
      <c r="DD367" s="7"/>
      <c r="DE367" s="7"/>
      <c r="DF367" s="7"/>
      <c r="DG367" s="7"/>
      <c r="DH367" s="7"/>
      <c r="DI367" s="7"/>
      <c r="DJ367" s="7"/>
      <c r="DK367" s="7"/>
      <c r="DL367" s="7"/>
      <c r="DM367" s="7"/>
      <c r="DN367" s="7"/>
      <c r="DO367" s="7"/>
      <c r="DP367" s="7"/>
      <c r="DQ367" s="7"/>
      <c r="DR367" s="7"/>
      <c r="DS367" s="7"/>
      <c r="DT367" s="7"/>
      <c r="DU367" s="7"/>
      <c r="DV367" s="7"/>
      <c r="DW367" s="7"/>
      <c r="DX367" s="7"/>
      <c r="DY367" s="7"/>
      <c r="DZ367" s="7"/>
      <c r="EA367" s="7"/>
      <c r="EB367" s="7"/>
      <c r="EC367" s="7"/>
      <c r="ED367" s="7"/>
      <c r="EE367" s="7"/>
      <c r="EF367" s="7"/>
      <c r="EG367" s="7"/>
      <c r="EH367" s="7"/>
      <c r="EI367" s="7"/>
      <c r="EJ367" s="7"/>
      <c r="EK367" s="7"/>
      <c r="EL367" s="7"/>
      <c r="EM367" s="7"/>
      <c r="EN367" s="7"/>
      <c r="EO367" s="7"/>
      <c r="EP367" s="7"/>
      <c r="EQ367" s="7"/>
      <c r="ER367" s="7"/>
      <c r="ES367" s="7"/>
      <c r="ET367" s="7"/>
      <c r="EU367" s="7"/>
      <c r="EV367" s="7"/>
      <c r="EW367" s="7"/>
    </row>
    <row r="368" spans="1:153">
      <c r="A368" s="55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  <c r="CS368" s="7"/>
      <c r="CT368" s="7"/>
      <c r="CU368" s="7"/>
      <c r="CV368" s="7"/>
      <c r="CW368" s="7"/>
      <c r="CX368" s="7"/>
      <c r="CY368" s="7"/>
      <c r="CZ368" s="7"/>
      <c r="DA368" s="7"/>
      <c r="DB368" s="7"/>
      <c r="DC368" s="7"/>
      <c r="DD368" s="7"/>
      <c r="DE368" s="7"/>
      <c r="DF368" s="7"/>
      <c r="DG368" s="7"/>
      <c r="DH368" s="7"/>
      <c r="DI368" s="7"/>
      <c r="DJ368" s="7"/>
      <c r="DK368" s="7"/>
      <c r="DL368" s="7"/>
      <c r="DM368" s="7"/>
      <c r="DN368" s="7"/>
      <c r="DO368" s="7"/>
      <c r="DP368" s="7"/>
      <c r="DQ368" s="7"/>
      <c r="DR368" s="7"/>
      <c r="DS368" s="7"/>
      <c r="DT368" s="7"/>
      <c r="DU368" s="7"/>
      <c r="DV368" s="7"/>
      <c r="DW368" s="7"/>
      <c r="DX368" s="7"/>
      <c r="DY368" s="7"/>
      <c r="DZ368" s="7"/>
      <c r="EA368" s="7"/>
      <c r="EB368" s="7"/>
      <c r="EC368" s="7"/>
      <c r="ED368" s="7"/>
      <c r="EE368" s="7"/>
      <c r="EF368" s="7"/>
      <c r="EG368" s="7"/>
      <c r="EH368" s="7"/>
      <c r="EI368" s="7"/>
      <c r="EJ368" s="7"/>
      <c r="EK368" s="7"/>
      <c r="EL368" s="7"/>
      <c r="EM368" s="7"/>
      <c r="EN368" s="7"/>
      <c r="EO368" s="7"/>
      <c r="EP368" s="7"/>
      <c r="EQ368" s="7"/>
      <c r="ER368" s="7"/>
      <c r="ES368" s="7"/>
      <c r="ET368" s="7"/>
      <c r="EU368" s="7"/>
      <c r="EV368" s="7"/>
      <c r="EW368" s="7"/>
    </row>
    <row r="369" spans="1:153">
      <c r="A369" s="55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  <c r="CS369" s="7"/>
      <c r="CT369" s="7"/>
      <c r="CU369" s="7"/>
      <c r="CV369" s="7"/>
      <c r="CW369" s="7"/>
      <c r="CX369" s="7"/>
      <c r="CY369" s="7"/>
      <c r="CZ369" s="7"/>
      <c r="DA369" s="7"/>
      <c r="DB369" s="7"/>
      <c r="DC369" s="7"/>
      <c r="DD369" s="7"/>
      <c r="DE369" s="7"/>
      <c r="DF369" s="7"/>
      <c r="DG369" s="7"/>
      <c r="DH369" s="7"/>
      <c r="DI369" s="7"/>
      <c r="DJ369" s="7"/>
      <c r="DK369" s="7"/>
      <c r="DL369" s="7"/>
      <c r="DM369" s="7"/>
      <c r="DN369" s="7"/>
      <c r="DO369" s="7"/>
      <c r="DP369" s="7"/>
      <c r="DQ369" s="7"/>
      <c r="DR369" s="7"/>
      <c r="DS369" s="7"/>
      <c r="DT369" s="7"/>
      <c r="DU369" s="7"/>
      <c r="DV369" s="7"/>
      <c r="DW369" s="7"/>
      <c r="DX369" s="7"/>
      <c r="DY369" s="7"/>
      <c r="DZ369" s="7"/>
      <c r="EA369" s="7"/>
      <c r="EB369" s="7"/>
      <c r="EC369" s="7"/>
      <c r="ED369" s="7"/>
      <c r="EE369" s="7"/>
      <c r="EF369" s="7"/>
      <c r="EG369" s="7"/>
      <c r="EH369" s="7"/>
      <c r="EI369" s="7"/>
      <c r="EJ369" s="7"/>
      <c r="EK369" s="7"/>
      <c r="EL369" s="7"/>
      <c r="EM369" s="7"/>
      <c r="EN369" s="7"/>
      <c r="EO369" s="7"/>
      <c r="EP369" s="7"/>
      <c r="EQ369" s="7"/>
      <c r="ER369" s="7"/>
      <c r="ES369" s="7"/>
      <c r="ET369" s="7"/>
      <c r="EU369" s="7"/>
      <c r="EV369" s="7"/>
      <c r="EW369" s="7"/>
    </row>
    <row r="370" spans="1:153">
      <c r="A370" s="55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  <c r="CS370" s="7"/>
      <c r="CT370" s="7"/>
      <c r="CU370" s="7"/>
      <c r="CV370" s="7"/>
      <c r="CW370" s="7"/>
      <c r="CX370" s="7"/>
      <c r="CY370" s="7"/>
      <c r="CZ370" s="7"/>
      <c r="DA370" s="7"/>
      <c r="DB370" s="7"/>
      <c r="DC370" s="7"/>
      <c r="DD370" s="7"/>
      <c r="DE370" s="7"/>
      <c r="DF370" s="7"/>
      <c r="DG370" s="7"/>
      <c r="DH370" s="7"/>
      <c r="DI370" s="7"/>
      <c r="DJ370" s="7"/>
      <c r="DK370" s="7"/>
      <c r="DL370" s="7"/>
      <c r="DM370" s="7"/>
      <c r="DN370" s="7"/>
      <c r="DO370" s="7"/>
      <c r="DP370" s="7"/>
      <c r="DQ370" s="7"/>
      <c r="DR370" s="7"/>
      <c r="DS370" s="7"/>
      <c r="DT370" s="7"/>
      <c r="DU370" s="7"/>
      <c r="DV370" s="7"/>
      <c r="DW370" s="7"/>
      <c r="DX370" s="7"/>
      <c r="DY370" s="7"/>
      <c r="DZ370" s="7"/>
      <c r="EA370" s="7"/>
      <c r="EB370" s="7"/>
      <c r="EC370" s="7"/>
      <c r="ED370" s="7"/>
      <c r="EE370" s="7"/>
      <c r="EF370" s="7"/>
      <c r="EG370" s="7"/>
      <c r="EH370" s="7"/>
      <c r="EI370" s="7"/>
      <c r="EJ370" s="7"/>
      <c r="EK370" s="7"/>
      <c r="EL370" s="7"/>
      <c r="EM370" s="7"/>
      <c r="EN370" s="7"/>
      <c r="EO370" s="7"/>
      <c r="EP370" s="7"/>
      <c r="EQ370" s="7"/>
      <c r="ER370" s="7"/>
      <c r="ES370" s="7"/>
      <c r="ET370" s="7"/>
      <c r="EU370" s="7"/>
      <c r="EV370" s="7"/>
      <c r="EW370" s="7"/>
    </row>
    <row r="371" spans="1:153">
      <c r="A371" s="55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  <c r="CS371" s="7"/>
      <c r="CT371" s="7"/>
      <c r="CU371" s="7"/>
      <c r="CV371" s="7"/>
      <c r="CW371" s="7"/>
      <c r="CX371" s="7"/>
      <c r="CY371" s="7"/>
      <c r="CZ371" s="7"/>
      <c r="DA371" s="7"/>
      <c r="DB371" s="7"/>
      <c r="DC371" s="7"/>
      <c r="DD371" s="7"/>
      <c r="DE371" s="7"/>
      <c r="DF371" s="7"/>
      <c r="DG371" s="7"/>
      <c r="DH371" s="7"/>
      <c r="DI371" s="7"/>
      <c r="DJ371" s="7"/>
      <c r="DK371" s="7"/>
      <c r="DL371" s="7"/>
      <c r="DM371" s="7"/>
      <c r="DN371" s="7"/>
      <c r="DO371" s="7"/>
      <c r="DP371" s="7"/>
      <c r="DQ371" s="7"/>
      <c r="DR371" s="7"/>
      <c r="DS371" s="7"/>
      <c r="DT371" s="7"/>
      <c r="DU371" s="7"/>
      <c r="DV371" s="7"/>
      <c r="DW371" s="7"/>
      <c r="DX371" s="7"/>
      <c r="DY371" s="7"/>
      <c r="DZ371" s="7"/>
      <c r="EA371" s="7"/>
      <c r="EB371" s="7"/>
      <c r="EC371" s="7"/>
      <c r="ED371" s="7"/>
      <c r="EE371" s="7"/>
      <c r="EF371" s="7"/>
      <c r="EG371" s="7"/>
      <c r="EH371" s="7"/>
      <c r="EI371" s="7"/>
      <c r="EJ371" s="7"/>
      <c r="EK371" s="7"/>
      <c r="EL371" s="7"/>
      <c r="EM371" s="7"/>
      <c r="EN371" s="7"/>
      <c r="EO371" s="7"/>
      <c r="EP371" s="7"/>
      <c r="EQ371" s="7"/>
      <c r="ER371" s="7"/>
      <c r="ES371" s="7"/>
      <c r="ET371" s="7"/>
      <c r="EU371" s="7"/>
      <c r="EV371" s="7"/>
      <c r="EW371" s="7"/>
    </row>
    <row r="372" spans="1:153">
      <c r="A372" s="55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  <c r="CS372" s="7"/>
      <c r="CT372" s="7"/>
      <c r="CU372" s="7"/>
      <c r="CV372" s="7"/>
      <c r="CW372" s="7"/>
      <c r="CX372" s="7"/>
      <c r="CY372" s="7"/>
      <c r="CZ372" s="7"/>
      <c r="DA372" s="7"/>
      <c r="DB372" s="7"/>
      <c r="DC372" s="7"/>
      <c r="DD372" s="7"/>
      <c r="DE372" s="7"/>
      <c r="DF372" s="7"/>
      <c r="DG372" s="7"/>
      <c r="DH372" s="7"/>
      <c r="DI372" s="7"/>
      <c r="DJ372" s="7"/>
      <c r="DK372" s="7"/>
      <c r="DL372" s="7"/>
      <c r="DM372" s="7"/>
      <c r="DN372" s="7"/>
      <c r="DO372" s="7"/>
      <c r="DP372" s="7"/>
      <c r="DQ372" s="7"/>
      <c r="DR372" s="7"/>
      <c r="DS372" s="7"/>
      <c r="DT372" s="7"/>
      <c r="DU372" s="7"/>
      <c r="DV372" s="7"/>
      <c r="DW372" s="7"/>
      <c r="DX372" s="7"/>
      <c r="DY372" s="7"/>
      <c r="DZ372" s="7"/>
      <c r="EA372" s="7"/>
      <c r="EB372" s="7"/>
      <c r="EC372" s="7"/>
      <c r="ED372" s="7"/>
      <c r="EE372" s="7"/>
      <c r="EF372" s="7"/>
      <c r="EG372" s="7"/>
      <c r="EH372" s="7"/>
      <c r="EI372" s="7"/>
      <c r="EJ372" s="7"/>
      <c r="EK372" s="7"/>
      <c r="EL372" s="7"/>
      <c r="EM372" s="7"/>
      <c r="EN372" s="7"/>
      <c r="EO372" s="7"/>
      <c r="EP372" s="7"/>
      <c r="EQ372" s="7"/>
      <c r="ER372" s="7"/>
      <c r="ES372" s="7"/>
      <c r="ET372" s="7"/>
      <c r="EU372" s="7"/>
      <c r="EV372" s="7"/>
      <c r="EW372" s="7"/>
    </row>
    <row r="373" spans="1:153">
      <c r="A373" s="55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  <c r="CS373" s="7"/>
      <c r="CT373" s="7"/>
      <c r="CU373" s="7"/>
      <c r="CV373" s="7"/>
      <c r="CW373" s="7"/>
      <c r="CX373" s="7"/>
      <c r="CY373" s="7"/>
      <c r="CZ373" s="7"/>
      <c r="DA373" s="7"/>
      <c r="DB373" s="7"/>
      <c r="DC373" s="7"/>
      <c r="DD373" s="7"/>
      <c r="DE373" s="7"/>
      <c r="DF373" s="7"/>
      <c r="DG373" s="7"/>
      <c r="DH373" s="7"/>
      <c r="DI373" s="7"/>
      <c r="DJ373" s="7"/>
      <c r="DK373" s="7"/>
      <c r="DL373" s="7"/>
      <c r="DM373" s="7"/>
      <c r="DN373" s="7"/>
      <c r="DO373" s="7"/>
      <c r="DP373" s="7"/>
      <c r="DQ373" s="7"/>
      <c r="DR373" s="7"/>
      <c r="DS373" s="7"/>
      <c r="DT373" s="7"/>
      <c r="DU373" s="7"/>
      <c r="DV373" s="7"/>
      <c r="DW373" s="7"/>
      <c r="DX373" s="7"/>
      <c r="DY373" s="7"/>
      <c r="DZ373" s="7"/>
      <c r="EA373" s="7"/>
      <c r="EB373" s="7"/>
      <c r="EC373" s="7"/>
      <c r="ED373" s="7"/>
      <c r="EE373" s="7"/>
      <c r="EF373" s="7"/>
      <c r="EG373" s="7"/>
      <c r="EH373" s="7"/>
      <c r="EI373" s="7"/>
      <c r="EJ373" s="7"/>
      <c r="EK373" s="7"/>
      <c r="EL373" s="7"/>
      <c r="EM373" s="7"/>
      <c r="EN373" s="7"/>
      <c r="EO373" s="7"/>
      <c r="EP373" s="7"/>
      <c r="EQ373" s="7"/>
      <c r="ER373" s="7"/>
      <c r="ES373" s="7"/>
      <c r="ET373" s="7"/>
      <c r="EU373" s="7"/>
      <c r="EV373" s="7"/>
      <c r="EW373" s="7"/>
    </row>
    <row r="374" spans="1:153">
      <c r="A374" s="55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  <c r="CS374" s="7"/>
      <c r="CT374" s="7"/>
      <c r="CU374" s="7"/>
      <c r="CV374" s="7"/>
      <c r="CW374" s="7"/>
      <c r="CX374" s="7"/>
      <c r="CY374" s="7"/>
      <c r="CZ374" s="7"/>
      <c r="DA374" s="7"/>
      <c r="DB374" s="7"/>
      <c r="DC374" s="7"/>
      <c r="DD374" s="7"/>
      <c r="DE374" s="7"/>
      <c r="DF374" s="7"/>
      <c r="DG374" s="7"/>
      <c r="DH374" s="7"/>
      <c r="DI374" s="7"/>
      <c r="DJ374" s="7"/>
      <c r="DK374" s="7"/>
      <c r="DL374" s="7"/>
      <c r="DM374" s="7"/>
      <c r="DN374" s="7"/>
      <c r="DO374" s="7"/>
      <c r="DP374" s="7"/>
      <c r="DQ374" s="7"/>
      <c r="DR374" s="7"/>
      <c r="DS374" s="7"/>
      <c r="DT374" s="7"/>
      <c r="DU374" s="7"/>
      <c r="DV374" s="7"/>
      <c r="DW374" s="7"/>
      <c r="DX374" s="7"/>
      <c r="DY374" s="7"/>
      <c r="DZ374" s="7"/>
      <c r="EA374" s="7"/>
      <c r="EB374" s="7"/>
      <c r="EC374" s="7"/>
      <c r="ED374" s="7"/>
      <c r="EE374" s="7"/>
      <c r="EF374" s="7"/>
      <c r="EG374" s="7"/>
      <c r="EH374" s="7"/>
      <c r="EI374" s="7"/>
      <c r="EJ374" s="7"/>
      <c r="EK374" s="7"/>
      <c r="EL374" s="7"/>
      <c r="EM374" s="7"/>
      <c r="EN374" s="7"/>
      <c r="EO374" s="7"/>
      <c r="EP374" s="7"/>
      <c r="EQ374" s="7"/>
      <c r="ER374" s="7"/>
      <c r="ES374" s="7"/>
      <c r="ET374" s="7"/>
      <c r="EU374" s="7"/>
      <c r="EV374" s="7"/>
      <c r="EW374" s="7"/>
    </row>
  </sheetData>
  <mergeCells count="3">
    <mergeCell ref="A73:N73"/>
    <mergeCell ref="A150:N150"/>
    <mergeCell ref="A293:N29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3BD6C-5CA9-48FB-B5A7-DEC4363B7A66}">
  <sheetPr>
    <tabColor rgb="FFCCFFCC"/>
  </sheetPr>
  <dimension ref="A1:E20"/>
  <sheetViews>
    <sheetView showGridLines="0" tabSelected="1" zoomScale="90" zoomScaleNormal="90" workbookViewId="0">
      <pane xSplit="1" ySplit="7" topLeftCell="B8" activePane="bottomRight" state="frozen"/>
      <selection pane="topRight" activeCell="B1" sqref="B1"/>
      <selection pane="bottomLeft" activeCell="A6" sqref="A6"/>
      <selection pane="bottomRight"/>
    </sheetView>
  </sheetViews>
  <sheetFormatPr defaultRowHeight="15"/>
  <cols>
    <col min="1" max="1" width="63" bestFit="1" customWidth="1"/>
    <col min="2" max="3" width="15.6640625" customWidth="1"/>
  </cols>
  <sheetData>
    <row r="1" spans="1:5" s="134" customFormat="1">
      <c r="A1" s="188" t="s">
        <v>289</v>
      </c>
    </row>
    <row r="2" spans="1:5" s="134" customFormat="1">
      <c r="A2" s="188" t="s">
        <v>288</v>
      </c>
    </row>
    <row r="3" spans="1:5" ht="15.75">
      <c r="A3" s="136" t="s">
        <v>268</v>
      </c>
      <c r="B3" s="137"/>
      <c r="C3" s="137"/>
      <c r="D3" s="137"/>
      <c r="E3" s="137"/>
    </row>
    <row r="4" spans="1:5" ht="15.75">
      <c r="A4" s="136" t="s">
        <v>287</v>
      </c>
      <c r="B4" s="137"/>
      <c r="C4" s="137"/>
      <c r="D4" s="137"/>
      <c r="E4" s="137"/>
    </row>
    <row r="5" spans="1:5" ht="16.5" thickBot="1">
      <c r="A5" s="138"/>
      <c r="B5" s="138"/>
      <c r="C5" s="138"/>
      <c r="D5" s="137"/>
      <c r="E5" s="137"/>
    </row>
    <row r="6" spans="1:5" ht="16.5" thickBot="1">
      <c r="A6" s="187" t="s">
        <v>269</v>
      </c>
      <c r="B6" s="187" t="s">
        <v>221</v>
      </c>
      <c r="C6" s="187"/>
      <c r="D6" s="137"/>
      <c r="E6" s="137"/>
    </row>
    <row r="7" spans="1:5" ht="16.5" thickBot="1">
      <c r="A7" s="187"/>
      <c r="B7" s="135" t="s">
        <v>270</v>
      </c>
      <c r="C7" s="135" t="s">
        <v>271</v>
      </c>
      <c r="D7" s="137"/>
      <c r="E7" s="137"/>
    </row>
    <row r="8" spans="1:5" ht="15.75">
      <c r="A8" s="139" t="s">
        <v>272</v>
      </c>
      <c r="B8" s="140"/>
      <c r="C8" s="140"/>
      <c r="D8" s="137"/>
      <c r="E8" s="137"/>
    </row>
    <row r="9" spans="1:5" ht="15.75">
      <c r="A9" s="141" t="s">
        <v>273</v>
      </c>
      <c r="B9" s="140"/>
      <c r="C9" s="140"/>
      <c r="D9" s="137"/>
      <c r="E9" s="137"/>
    </row>
    <row r="10" spans="1:5">
      <c r="A10" s="142" t="s">
        <v>274</v>
      </c>
      <c r="B10" s="140"/>
      <c r="C10" s="140"/>
      <c r="D10" s="134"/>
      <c r="E10" s="134"/>
    </row>
    <row r="11" spans="1:5">
      <c r="A11" s="143" t="s">
        <v>275</v>
      </c>
      <c r="B11" s="140">
        <v>877959.29134922428</v>
      </c>
      <c r="C11" s="140">
        <v>877959.29134922428</v>
      </c>
      <c r="D11" s="134"/>
      <c r="E11" s="134"/>
    </row>
    <row r="12" spans="1:5">
      <c r="A12" s="143" t="s">
        <v>276</v>
      </c>
      <c r="B12" s="140">
        <v>250694.08076737489</v>
      </c>
      <c r="C12" s="140">
        <v>250694.08076737489</v>
      </c>
      <c r="D12" s="134"/>
      <c r="E12" s="134"/>
    </row>
    <row r="13" spans="1:5">
      <c r="A13" s="143" t="s">
        <v>277</v>
      </c>
      <c r="B13" s="140">
        <v>33834.806908880018</v>
      </c>
      <c r="C13" s="140">
        <v>33834.806908880018</v>
      </c>
      <c r="D13" s="134"/>
      <c r="E13" s="134"/>
    </row>
    <row r="14" spans="1:5">
      <c r="A14" s="143" t="s">
        <v>278</v>
      </c>
      <c r="B14" s="140">
        <v>27079.492743782936</v>
      </c>
      <c r="C14" s="140">
        <v>27079.492743782936</v>
      </c>
      <c r="D14" s="134"/>
      <c r="E14" s="134"/>
    </row>
    <row r="15" spans="1:5">
      <c r="A15" s="143" t="s">
        <v>279</v>
      </c>
      <c r="B15" s="140">
        <v>-394294.78649382346</v>
      </c>
      <c r="C15" s="140">
        <v>-394294.78649382346</v>
      </c>
      <c r="D15" s="134"/>
      <c r="E15" s="134"/>
    </row>
    <row r="16" spans="1:5">
      <c r="A16" s="143" t="s">
        <v>280</v>
      </c>
      <c r="B16" s="140">
        <v>-109277.97055762303</v>
      </c>
      <c r="C16" s="140">
        <v>-109277.97055762303</v>
      </c>
      <c r="D16" s="134"/>
      <c r="E16" s="134"/>
    </row>
    <row r="17" spans="1:5" ht="15.75" thickBot="1">
      <c r="A17" s="143" t="s">
        <v>281</v>
      </c>
      <c r="B17" s="140">
        <v>797304.52018751996</v>
      </c>
      <c r="C17" s="140">
        <v>797304.52018751996</v>
      </c>
      <c r="D17" s="134"/>
      <c r="E17" s="134"/>
    </row>
    <row r="18" spans="1:5" ht="15.75" thickBot="1">
      <c r="A18" s="142" t="s">
        <v>274</v>
      </c>
      <c r="B18" s="144">
        <v>1483299.4349053358</v>
      </c>
      <c r="C18" s="144">
        <v>1483299.4349053358</v>
      </c>
      <c r="D18" s="134"/>
      <c r="E18" s="134"/>
    </row>
    <row r="19" spans="1:5" ht="15.75">
      <c r="A19" s="137"/>
      <c r="B19" s="137"/>
      <c r="C19" s="137"/>
    </row>
    <row r="20" spans="1:5">
      <c r="A20">
        <v>0</v>
      </c>
    </row>
  </sheetData>
  <mergeCells count="2">
    <mergeCell ref="A6:A7"/>
    <mergeCell ref="B6:C6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F51E3-192E-44C3-BE91-008F06DC41DE}">
  <sheetPr>
    <tabColor theme="0" tint="-0.499984740745262"/>
  </sheetPr>
  <dimension ref="A1:A2"/>
  <sheetViews>
    <sheetView workbookViewId="0"/>
  </sheetViews>
  <sheetFormatPr defaultRowHeight="15"/>
  <sheetData>
    <row r="1" spans="1:1" s="134" customFormat="1">
      <c r="A1" s="188" t="s">
        <v>290</v>
      </c>
    </row>
    <row r="2" spans="1:1" s="134" customFormat="1">
      <c r="A2" s="188" t="s">
        <v>288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508E4-88C5-4B3E-858B-5C812A915D49}">
  <dimension ref="A1:Q84"/>
  <sheetViews>
    <sheetView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8.88671875" defaultRowHeight="12.75" outlineLevelCol="1"/>
  <cols>
    <col min="1" max="1" width="8.88671875" style="145"/>
    <col min="2" max="2" width="27" style="145" bestFit="1" customWidth="1"/>
    <col min="3" max="13" width="8.33203125" style="145" customWidth="1" outlineLevel="1"/>
    <col min="14" max="15" width="8.77734375" style="145" bestFit="1" customWidth="1" outlineLevel="1"/>
    <col min="16" max="16" width="10" style="145" bestFit="1" customWidth="1"/>
    <col min="17" max="17" width="14.77734375" style="145" bestFit="1" customWidth="1"/>
    <col min="18" max="16384" width="8.88671875" style="145"/>
  </cols>
  <sheetData>
    <row r="1" spans="1:17">
      <c r="A1" s="188" t="s">
        <v>291</v>
      </c>
    </row>
    <row r="2" spans="1:17">
      <c r="A2" s="188" t="s">
        <v>288</v>
      </c>
    </row>
    <row r="3" spans="1:17" ht="13.5" thickBot="1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</row>
    <row r="4" spans="1:17">
      <c r="B4" s="147" t="s">
        <v>207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</row>
    <row r="5" spans="1:17" ht="13.5" thickBot="1"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</row>
    <row r="6" spans="1:17" ht="13.5" thickBot="1">
      <c r="B6" s="149" t="s">
        <v>208</v>
      </c>
      <c r="C6" s="149" t="s">
        <v>209</v>
      </c>
      <c r="D6" s="149" t="s">
        <v>210</v>
      </c>
      <c r="E6" s="149" t="s">
        <v>211</v>
      </c>
      <c r="F6" s="149" t="s">
        <v>212</v>
      </c>
      <c r="G6" s="149" t="s">
        <v>213</v>
      </c>
      <c r="H6" s="149" t="s">
        <v>214</v>
      </c>
      <c r="I6" s="149" t="s">
        <v>215</v>
      </c>
      <c r="J6" s="149" t="s">
        <v>216</v>
      </c>
      <c r="K6" s="149" t="s">
        <v>217</v>
      </c>
      <c r="L6" s="149" t="s">
        <v>218</v>
      </c>
      <c r="M6" s="149" t="s">
        <v>219</v>
      </c>
      <c r="N6" s="149" t="s">
        <v>220</v>
      </c>
      <c r="O6" s="149" t="s">
        <v>221</v>
      </c>
      <c r="Q6" s="170" t="s">
        <v>282</v>
      </c>
    </row>
    <row r="7" spans="1:17">
      <c r="B7" s="150" t="s">
        <v>222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</row>
    <row r="8" spans="1:17">
      <c r="B8" s="152" t="s">
        <v>223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</row>
    <row r="9" spans="1:17">
      <c r="B9" s="153" t="s">
        <v>232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</row>
    <row r="10" spans="1:17">
      <c r="A10" s="154"/>
      <c r="B10" s="155" t="s">
        <v>224</v>
      </c>
      <c r="C10" s="151">
        <f>'Total SAFE'!C10</f>
        <v>870290.39267481456</v>
      </c>
      <c r="D10" s="151">
        <f>C10+D22</f>
        <v>887200.91170365887</v>
      </c>
      <c r="E10" s="151">
        <f>D10+E22</f>
        <v>900729.32692673441</v>
      </c>
      <c r="F10" s="151">
        <f t="shared" ref="F10:O10" si="0">E10+F22</f>
        <v>911552.05910519476</v>
      </c>
      <c r="G10" s="151">
        <f t="shared" si="0"/>
        <v>920210.2448479631</v>
      </c>
      <c r="H10" s="151">
        <f t="shared" si="0"/>
        <v>927136.7934421777</v>
      </c>
      <c r="I10" s="151">
        <f t="shared" si="0"/>
        <v>932678.03231754946</v>
      </c>
      <c r="J10" s="151">
        <f t="shared" si="0"/>
        <v>937111.02341784688</v>
      </c>
      <c r="K10" s="151">
        <f t="shared" si="0"/>
        <v>940657.41629808478</v>
      </c>
      <c r="L10" s="151">
        <f t="shared" si="0"/>
        <v>943494.53060227504</v>
      </c>
      <c r="M10" s="151">
        <f t="shared" si="0"/>
        <v>945764.22204562731</v>
      </c>
      <c r="N10" s="151">
        <f t="shared" si="0"/>
        <v>947579.97520030907</v>
      </c>
      <c r="O10" s="151">
        <f t="shared" si="0"/>
        <v>949032.57772405446</v>
      </c>
    </row>
    <row r="11" spans="1:17">
      <c r="A11" s="154"/>
      <c r="B11" s="155" t="s">
        <v>225</v>
      </c>
      <c r="C11" s="151">
        <f>'Total SAFE'!C11</f>
        <v>32665677.059603147</v>
      </c>
      <c r="D11" s="151">
        <f t="shared" ref="D11:O11" si="1">C11+D23</f>
        <v>33135084.188538093</v>
      </c>
      <c r="E11" s="151">
        <f t="shared" si="1"/>
        <v>33510609.891686052</v>
      </c>
      <c r="F11" s="151">
        <f t="shared" si="1"/>
        <v>33811030.454204418</v>
      </c>
      <c r="G11" s="151">
        <f t="shared" si="1"/>
        <v>34051366.904219113</v>
      </c>
      <c r="H11" s="151">
        <f t="shared" si="1"/>
        <v>34243636.064230867</v>
      </c>
      <c r="I11" s="151">
        <f t="shared" si="1"/>
        <v>34397451.392240271</v>
      </c>
      <c r="J11" s="151">
        <f t="shared" si="1"/>
        <v>34520503.65464779</v>
      </c>
      <c r="K11" s="151">
        <f t="shared" si="1"/>
        <v>34618945.464573808</v>
      </c>
      <c r="L11" s="151">
        <f t="shared" si="1"/>
        <v>34697698.91251462</v>
      </c>
      <c r="M11" s="151">
        <f t="shared" si="1"/>
        <v>34760701.670867272</v>
      </c>
      <c r="N11" s="151">
        <f t="shared" si="1"/>
        <v>34811103.877549395</v>
      </c>
      <c r="O11" s="151">
        <f t="shared" si="1"/>
        <v>34851425.642895095</v>
      </c>
    </row>
    <row r="12" spans="1:17">
      <c r="A12" s="154"/>
      <c r="B12" s="155" t="s">
        <v>226</v>
      </c>
      <c r="C12" s="151">
        <f>'Total SAFE'!C12</f>
        <v>690.12188793145708</v>
      </c>
      <c r="D12" s="151">
        <f t="shared" ref="D12:O12" si="2">C12+D24</f>
        <v>690.12188793145708</v>
      </c>
      <c r="E12" s="151">
        <f t="shared" si="2"/>
        <v>690.12188793145708</v>
      </c>
      <c r="F12" s="151">
        <f t="shared" si="2"/>
        <v>690.12188793145708</v>
      </c>
      <c r="G12" s="151">
        <f t="shared" si="2"/>
        <v>690.12188793145708</v>
      </c>
      <c r="H12" s="151">
        <f t="shared" si="2"/>
        <v>690.12188793145708</v>
      </c>
      <c r="I12" s="151">
        <f t="shared" si="2"/>
        <v>690.12188793145708</v>
      </c>
      <c r="J12" s="151">
        <f t="shared" si="2"/>
        <v>690.12188793145708</v>
      </c>
      <c r="K12" s="151">
        <f t="shared" si="2"/>
        <v>690.12188793145708</v>
      </c>
      <c r="L12" s="151">
        <f t="shared" si="2"/>
        <v>690.12188793145708</v>
      </c>
      <c r="M12" s="151">
        <f t="shared" si="2"/>
        <v>690.12188793145708</v>
      </c>
      <c r="N12" s="151">
        <f t="shared" si="2"/>
        <v>690.12188793145708</v>
      </c>
      <c r="O12" s="151">
        <f t="shared" si="2"/>
        <v>690.12188793145708</v>
      </c>
    </row>
    <row r="13" spans="1:17">
      <c r="A13" s="154"/>
      <c r="B13" s="155" t="s">
        <v>227</v>
      </c>
      <c r="C13" s="151">
        <f>'Total SAFE'!C13</f>
        <v>9521101.7580475304</v>
      </c>
      <c r="D13" s="151">
        <f t="shared" ref="D13:O13" si="3">C13+D25</f>
        <v>9628055.1985124387</v>
      </c>
      <c r="E13" s="151">
        <f t="shared" si="3"/>
        <v>9713617.9508843645</v>
      </c>
      <c r="F13" s="151">
        <f t="shared" si="3"/>
        <v>9782068.1527819056</v>
      </c>
      <c r="G13" s="151">
        <f t="shared" si="3"/>
        <v>9836828.3142999392</v>
      </c>
      <c r="H13" s="151">
        <f t="shared" si="3"/>
        <v>9880636.4435143657</v>
      </c>
      <c r="I13" s="151">
        <f t="shared" si="3"/>
        <v>9915682.9468859062</v>
      </c>
      <c r="J13" s="151">
        <f t="shared" si="3"/>
        <v>9943720.1495831385</v>
      </c>
      <c r="K13" s="151">
        <f t="shared" si="3"/>
        <v>9966149.9117409252</v>
      </c>
      <c r="L13" s="151">
        <f t="shared" si="3"/>
        <v>9984093.7214671541</v>
      </c>
      <c r="M13" s="151">
        <f t="shared" si="3"/>
        <v>9998448.7692481373</v>
      </c>
      <c r="N13" s="151">
        <f t="shared" si="3"/>
        <v>10009932.807472924</v>
      </c>
      <c r="O13" s="151">
        <f t="shared" si="3"/>
        <v>10019120.038052753</v>
      </c>
    </row>
    <row r="14" spans="1:17">
      <c r="A14" s="154"/>
      <c r="B14" s="155" t="s">
        <v>228</v>
      </c>
      <c r="C14" s="151">
        <f>'Total SAFE'!C14</f>
        <v>532404.97237210535</v>
      </c>
      <c r="D14" s="151">
        <f t="shared" ref="D14:O14" si="4">C14+D26</f>
        <v>539247.32836897403</v>
      </c>
      <c r="E14" s="151">
        <f t="shared" si="4"/>
        <v>544721.21316646901</v>
      </c>
      <c r="F14" s="151">
        <f t="shared" si="4"/>
        <v>549100.32100446499</v>
      </c>
      <c r="G14" s="151">
        <f t="shared" si="4"/>
        <v>552603.60727486177</v>
      </c>
      <c r="H14" s="151">
        <f t="shared" si="4"/>
        <v>555406.2362911792</v>
      </c>
      <c r="I14" s="151">
        <f t="shared" si="4"/>
        <v>557648.3395042331</v>
      </c>
      <c r="J14" s="151">
        <f t="shared" si="4"/>
        <v>559442.02207467624</v>
      </c>
      <c r="K14" s="151">
        <f t="shared" si="4"/>
        <v>560876.96813103079</v>
      </c>
      <c r="L14" s="151">
        <f t="shared" si="4"/>
        <v>562024.92497611442</v>
      </c>
      <c r="M14" s="151">
        <f t="shared" si="4"/>
        <v>562943.29045218136</v>
      </c>
      <c r="N14" s="151">
        <f t="shared" si="4"/>
        <v>563677.98283303482</v>
      </c>
      <c r="O14" s="151">
        <f t="shared" si="4"/>
        <v>564265.73673771764</v>
      </c>
    </row>
    <row r="15" spans="1:17">
      <c r="A15" s="154"/>
      <c r="B15" s="155" t="s">
        <v>229</v>
      </c>
      <c r="C15" s="151">
        <f>'Total SAFE'!C15</f>
        <v>714543.72976598423</v>
      </c>
      <c r="D15" s="151">
        <f t="shared" ref="D15:O15" si="5">C15+D27</f>
        <v>728061.71369459364</v>
      </c>
      <c r="E15" s="151">
        <f t="shared" si="5"/>
        <v>738876.10083748121</v>
      </c>
      <c r="F15" s="151">
        <f t="shared" si="5"/>
        <v>747527.61055179127</v>
      </c>
      <c r="G15" s="151">
        <f t="shared" si="5"/>
        <v>754448.81832323933</v>
      </c>
      <c r="H15" s="151">
        <f t="shared" si="5"/>
        <v>759985.78454039781</v>
      </c>
      <c r="I15" s="151">
        <f t="shared" si="5"/>
        <v>764415.3575141246</v>
      </c>
      <c r="J15" s="151">
        <f t="shared" si="5"/>
        <v>767959.015893106</v>
      </c>
      <c r="K15" s="151">
        <f t="shared" si="5"/>
        <v>770793.94259629108</v>
      </c>
      <c r="L15" s="151">
        <f t="shared" si="5"/>
        <v>773061.88395883911</v>
      </c>
      <c r="M15" s="151">
        <f t="shared" si="5"/>
        <v>774876.23704887764</v>
      </c>
      <c r="N15" s="151">
        <f t="shared" si="5"/>
        <v>776327.71952090843</v>
      </c>
      <c r="O15" s="151">
        <f t="shared" si="5"/>
        <v>777488.90549853304</v>
      </c>
    </row>
    <row r="16" spans="1:17">
      <c r="A16" s="154"/>
      <c r="B16" s="155" t="s">
        <v>230</v>
      </c>
      <c r="C16" s="156">
        <f>'Total SAFE'!C16</f>
        <v>-159337.82999999999</v>
      </c>
      <c r="D16" s="156">
        <f t="shared" ref="D16:O16" si="6">C16+D28</f>
        <v>-159337.82999999999</v>
      </c>
      <c r="E16" s="156">
        <f t="shared" si="6"/>
        <v>-159337.82999999999</v>
      </c>
      <c r="F16" s="156">
        <f t="shared" si="6"/>
        <v>-159337.82999999999</v>
      </c>
      <c r="G16" s="156">
        <f t="shared" si="6"/>
        <v>-159337.82999999999</v>
      </c>
      <c r="H16" s="156">
        <f t="shared" si="6"/>
        <v>-159337.82999999999</v>
      </c>
      <c r="I16" s="156">
        <f t="shared" si="6"/>
        <v>-159337.82999999999</v>
      </c>
      <c r="J16" s="156">
        <f t="shared" si="6"/>
        <v>-159337.82999999999</v>
      </c>
      <c r="K16" s="156">
        <f t="shared" si="6"/>
        <v>-159337.82999999999</v>
      </c>
      <c r="L16" s="156">
        <f t="shared" si="6"/>
        <v>-159337.82999999999</v>
      </c>
      <c r="M16" s="156">
        <f t="shared" si="6"/>
        <v>-159337.82999999999</v>
      </c>
      <c r="N16" s="156">
        <f t="shared" si="6"/>
        <v>-159337.82999999999</v>
      </c>
      <c r="O16" s="156">
        <f t="shared" si="6"/>
        <v>-159337.82999999999</v>
      </c>
    </row>
    <row r="17" spans="1:17">
      <c r="C17" s="157">
        <f>SUM(C10:C16)</f>
        <v>44145370.204351515</v>
      </c>
      <c r="D17" s="157">
        <f t="shared" ref="D17:O17" si="7">SUM(D10:D16)</f>
        <v>44759001.632705696</v>
      </c>
      <c r="E17" s="157">
        <f t="shared" si="7"/>
        <v>45249906.775389038</v>
      </c>
      <c r="F17" s="157">
        <f t="shared" si="7"/>
        <v>45642630.889535703</v>
      </c>
      <c r="G17" s="157">
        <f t="shared" si="7"/>
        <v>45956810.180853046</v>
      </c>
      <c r="H17" s="157">
        <f t="shared" si="7"/>
        <v>46208153.613906913</v>
      </c>
      <c r="I17" s="157">
        <f t="shared" si="7"/>
        <v>46409228.36035002</v>
      </c>
      <c r="J17" s="157">
        <f t="shared" si="7"/>
        <v>46570088.157504492</v>
      </c>
      <c r="K17" s="157">
        <f t="shared" si="7"/>
        <v>46698775.995228067</v>
      </c>
      <c r="L17" s="157">
        <f t="shared" si="7"/>
        <v>46801726.265406936</v>
      </c>
      <c r="M17" s="157">
        <f t="shared" si="7"/>
        <v>46884086.48155003</v>
      </c>
      <c r="N17" s="157">
        <f t="shared" si="7"/>
        <v>46949974.654464506</v>
      </c>
      <c r="O17" s="157">
        <f t="shared" si="7"/>
        <v>47002685.192796089</v>
      </c>
      <c r="Q17" s="181"/>
    </row>
    <row r="18" spans="1:17">
      <c r="B18" s="158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Q18" s="181"/>
    </row>
    <row r="19" spans="1:17">
      <c r="B19" s="182" t="s">
        <v>283</v>
      </c>
      <c r="C19" s="183">
        <v>0</v>
      </c>
      <c r="D19" s="184">
        <f>D17</f>
        <v>44759001.632705696</v>
      </c>
      <c r="E19" s="184">
        <f t="shared" ref="E19:O19" si="8">E17</f>
        <v>45249906.775389038</v>
      </c>
      <c r="F19" s="184">
        <f t="shared" si="8"/>
        <v>45642630.889535703</v>
      </c>
      <c r="G19" s="184">
        <f t="shared" si="8"/>
        <v>45956810.180853046</v>
      </c>
      <c r="H19" s="184">
        <f t="shared" si="8"/>
        <v>46208153.613906913</v>
      </c>
      <c r="I19" s="184">
        <f t="shared" si="8"/>
        <v>46409228.36035002</v>
      </c>
      <c r="J19" s="184">
        <f t="shared" si="8"/>
        <v>46570088.157504492</v>
      </c>
      <c r="K19" s="184">
        <f t="shared" si="8"/>
        <v>46698775.995228067</v>
      </c>
      <c r="L19" s="184">
        <f t="shared" si="8"/>
        <v>46801726.265406936</v>
      </c>
      <c r="M19" s="184">
        <f t="shared" si="8"/>
        <v>46884086.48155003</v>
      </c>
      <c r="N19" s="184">
        <f t="shared" si="8"/>
        <v>46949974.654464506</v>
      </c>
      <c r="O19" s="184">
        <f t="shared" si="8"/>
        <v>47002685.192796089</v>
      </c>
      <c r="Q19" s="185" t="e">
        <f>AVERAGE(C19:O19)-WP!#REF!</f>
        <v>#REF!</v>
      </c>
    </row>
    <row r="21" spans="1:17">
      <c r="A21" s="159">
        <v>0.2</v>
      </c>
      <c r="B21" s="160" t="s">
        <v>241</v>
      </c>
    </row>
    <row r="22" spans="1:17">
      <c r="B22" s="155" t="s">
        <v>224</v>
      </c>
      <c r="D22" s="157">
        <f>(C45+D34)*$A$21</f>
        <v>16910.519028844366</v>
      </c>
      <c r="E22" s="157">
        <f>(D45+E34)*$A$21</f>
        <v>13528.415223075492</v>
      </c>
      <c r="F22" s="157">
        <f t="shared" ref="F22:N22" si="9">(E45+F34)*$A$21</f>
        <v>10822.732178460392</v>
      </c>
      <c r="G22" s="157">
        <f t="shared" si="9"/>
        <v>8658.1857427683135</v>
      </c>
      <c r="H22" s="157">
        <f t="shared" si="9"/>
        <v>6926.5485942146515</v>
      </c>
      <c r="I22" s="157">
        <f t="shared" si="9"/>
        <v>5541.2388753717205</v>
      </c>
      <c r="J22" s="157">
        <f t="shared" si="9"/>
        <v>4432.9911002973768</v>
      </c>
      <c r="K22" s="157">
        <f t="shared" si="9"/>
        <v>3546.3928802379014</v>
      </c>
      <c r="L22" s="157">
        <f t="shared" si="9"/>
        <v>2837.1143041903215</v>
      </c>
      <c r="M22" s="157">
        <f t="shared" si="9"/>
        <v>2269.691443352257</v>
      </c>
      <c r="N22" s="157">
        <f t="shared" si="9"/>
        <v>1815.7531546818057</v>
      </c>
      <c r="O22" s="157">
        <f>(N45+O34)*$A$21</f>
        <v>1452.6025237454446</v>
      </c>
      <c r="P22" s="157"/>
    </row>
    <row r="23" spans="1:17">
      <c r="B23" s="155" t="s">
        <v>225</v>
      </c>
      <c r="D23" s="157">
        <f t="shared" ref="D23:O23" si="10">(C46+D35)*$A$21</f>
        <v>469407.12893494649</v>
      </c>
      <c r="E23" s="157">
        <f t="shared" si="10"/>
        <v>375525.70314795722</v>
      </c>
      <c r="F23" s="157">
        <f t="shared" si="10"/>
        <v>300420.5625183658</v>
      </c>
      <c r="G23" s="157">
        <f t="shared" si="10"/>
        <v>240336.45001469264</v>
      </c>
      <c r="H23" s="157">
        <f t="shared" si="10"/>
        <v>192269.16001175414</v>
      </c>
      <c r="I23" s="157">
        <f t="shared" si="10"/>
        <v>153815.32800940328</v>
      </c>
      <c r="J23" s="157">
        <f t="shared" si="10"/>
        <v>123052.26240752263</v>
      </c>
      <c r="K23" s="157">
        <f t="shared" si="10"/>
        <v>98441.809926018104</v>
      </c>
      <c r="L23" s="157">
        <f t="shared" si="10"/>
        <v>78753.447940814483</v>
      </c>
      <c r="M23" s="157">
        <f t="shared" si="10"/>
        <v>63002.758352651581</v>
      </c>
      <c r="N23" s="157">
        <f t="shared" si="10"/>
        <v>50402.206682121265</v>
      </c>
      <c r="O23" s="157">
        <f t="shared" si="10"/>
        <v>40321.765345697007</v>
      </c>
    </row>
    <row r="24" spans="1:17">
      <c r="B24" s="155" t="s">
        <v>226</v>
      </c>
      <c r="D24" s="157">
        <f t="shared" ref="D24:O24" si="11">(C47+D36)*$A$21</f>
        <v>0</v>
      </c>
      <c r="E24" s="157">
        <f t="shared" si="11"/>
        <v>0</v>
      </c>
      <c r="F24" s="157">
        <f t="shared" si="11"/>
        <v>0</v>
      </c>
      <c r="G24" s="157">
        <f t="shared" si="11"/>
        <v>0</v>
      </c>
      <c r="H24" s="157">
        <f t="shared" si="11"/>
        <v>0</v>
      </c>
      <c r="I24" s="157">
        <f t="shared" si="11"/>
        <v>0</v>
      </c>
      <c r="J24" s="157">
        <f t="shared" si="11"/>
        <v>0</v>
      </c>
      <c r="K24" s="157">
        <f t="shared" si="11"/>
        <v>0</v>
      </c>
      <c r="L24" s="157">
        <f t="shared" si="11"/>
        <v>0</v>
      </c>
      <c r="M24" s="157">
        <f t="shared" si="11"/>
        <v>0</v>
      </c>
      <c r="N24" s="157">
        <f t="shared" si="11"/>
        <v>0</v>
      </c>
      <c r="O24" s="157">
        <f t="shared" si="11"/>
        <v>0</v>
      </c>
    </row>
    <row r="25" spans="1:17">
      <c r="B25" s="155" t="s">
        <v>227</v>
      </c>
      <c r="D25" s="157">
        <f t="shared" ref="D25:O25" si="12">(C48+D37)*$A$21</f>
        <v>106953.44046490773</v>
      </c>
      <c r="E25" s="157">
        <f t="shared" si="12"/>
        <v>85562.752371926181</v>
      </c>
      <c r="F25" s="157">
        <f t="shared" si="12"/>
        <v>68450.201897540945</v>
      </c>
      <c r="G25" s="157">
        <f t="shared" si="12"/>
        <v>54760.161518032757</v>
      </c>
      <c r="H25" s="157">
        <f t="shared" si="12"/>
        <v>43808.129214426212</v>
      </c>
      <c r="I25" s="157">
        <f t="shared" si="12"/>
        <v>35046.503371540966</v>
      </c>
      <c r="J25" s="157">
        <f t="shared" si="12"/>
        <v>28037.202697232773</v>
      </c>
      <c r="K25" s="157">
        <f t="shared" si="12"/>
        <v>22429.762157786219</v>
      </c>
      <c r="L25" s="157">
        <f t="shared" si="12"/>
        <v>17943.809726228978</v>
      </c>
      <c r="M25" s="157">
        <f t="shared" si="12"/>
        <v>14355.047780983179</v>
      </c>
      <c r="N25" s="157">
        <f t="shared" si="12"/>
        <v>11484.038224786544</v>
      </c>
      <c r="O25" s="157">
        <f t="shared" si="12"/>
        <v>9187.2305798292346</v>
      </c>
    </row>
    <row r="26" spans="1:17">
      <c r="B26" s="155" t="s">
        <v>228</v>
      </c>
      <c r="D26" s="157">
        <f t="shared" ref="D26:O26" si="13">(C49+D38)*$A$21</f>
        <v>6842.3559968686823</v>
      </c>
      <c r="E26" s="157">
        <f t="shared" si="13"/>
        <v>5473.8847974949458</v>
      </c>
      <c r="F26" s="157">
        <f t="shared" si="13"/>
        <v>4379.1078379959572</v>
      </c>
      <c r="G26" s="157">
        <f t="shared" si="13"/>
        <v>3503.2862703967653</v>
      </c>
      <c r="H26" s="157">
        <f t="shared" si="13"/>
        <v>2802.6290163174122</v>
      </c>
      <c r="I26" s="157">
        <f t="shared" si="13"/>
        <v>2242.1032130539293</v>
      </c>
      <c r="J26" s="157">
        <f t="shared" si="13"/>
        <v>1793.6825704431435</v>
      </c>
      <c r="K26" s="157">
        <f t="shared" si="13"/>
        <v>1434.9460563545149</v>
      </c>
      <c r="L26" s="157">
        <f t="shared" si="13"/>
        <v>1147.9568450836121</v>
      </c>
      <c r="M26" s="157">
        <f t="shared" si="13"/>
        <v>918.36547606688953</v>
      </c>
      <c r="N26" s="157">
        <f t="shared" si="13"/>
        <v>734.69238085351162</v>
      </c>
      <c r="O26" s="157">
        <f t="shared" si="13"/>
        <v>587.75390468280921</v>
      </c>
    </row>
    <row r="27" spans="1:17">
      <c r="B27" s="155" t="s">
        <v>229</v>
      </c>
      <c r="D27" s="157">
        <f t="shared" ref="D27:O27" si="14">(C50+D39)*$A$21</f>
        <v>13517.983928609436</v>
      </c>
      <c r="E27" s="157">
        <f t="shared" si="14"/>
        <v>10814.38714288755</v>
      </c>
      <c r="F27" s="157">
        <f t="shared" si="14"/>
        <v>8651.5097143100393</v>
      </c>
      <c r="G27" s="157">
        <f t="shared" si="14"/>
        <v>6921.207771448032</v>
      </c>
      <c r="H27" s="157">
        <f t="shared" si="14"/>
        <v>5536.966217158425</v>
      </c>
      <c r="I27" s="157">
        <f t="shared" si="14"/>
        <v>4429.5729737267402</v>
      </c>
      <c r="J27" s="157">
        <f t="shared" si="14"/>
        <v>3543.6583789813922</v>
      </c>
      <c r="K27" s="157">
        <f t="shared" si="14"/>
        <v>2834.9267031851141</v>
      </c>
      <c r="L27" s="157">
        <f t="shared" si="14"/>
        <v>2267.9413625480911</v>
      </c>
      <c r="M27" s="157">
        <f t="shared" si="14"/>
        <v>1814.3530900384731</v>
      </c>
      <c r="N27" s="157">
        <f t="shared" si="14"/>
        <v>1451.4824720307784</v>
      </c>
      <c r="O27" s="157">
        <f t="shared" si="14"/>
        <v>1161.1859776246226</v>
      </c>
    </row>
    <row r="28" spans="1:17">
      <c r="B28" s="155" t="s">
        <v>230</v>
      </c>
      <c r="C28" s="161"/>
      <c r="D28" s="162">
        <f t="shared" ref="D28:O28" si="15">(C51+D40)*$A$21</f>
        <v>0</v>
      </c>
      <c r="E28" s="162">
        <f t="shared" si="15"/>
        <v>0</v>
      </c>
      <c r="F28" s="162">
        <f t="shared" si="15"/>
        <v>0</v>
      </c>
      <c r="G28" s="162">
        <f t="shared" si="15"/>
        <v>0</v>
      </c>
      <c r="H28" s="162">
        <f t="shared" si="15"/>
        <v>0</v>
      </c>
      <c r="I28" s="162">
        <f t="shared" si="15"/>
        <v>0</v>
      </c>
      <c r="J28" s="162">
        <f t="shared" si="15"/>
        <v>0</v>
      </c>
      <c r="K28" s="162">
        <f t="shared" si="15"/>
        <v>0</v>
      </c>
      <c r="L28" s="162">
        <f t="shared" si="15"/>
        <v>0</v>
      </c>
      <c r="M28" s="162">
        <f t="shared" si="15"/>
        <v>0</v>
      </c>
      <c r="N28" s="162">
        <f t="shared" si="15"/>
        <v>0</v>
      </c>
      <c r="O28" s="162">
        <f t="shared" si="15"/>
        <v>0</v>
      </c>
    </row>
    <row r="29" spans="1:17">
      <c r="B29" s="155"/>
      <c r="C29" s="157">
        <f>SUM(C22:C28)</f>
        <v>0</v>
      </c>
      <c r="D29" s="157">
        <f t="shared" ref="D29:O29" si="16">SUM(D22:D28)</f>
        <v>613631.42835417669</v>
      </c>
      <c r="E29" s="157">
        <f t="shared" si="16"/>
        <v>490905.1426833414</v>
      </c>
      <c r="F29" s="157">
        <f t="shared" si="16"/>
        <v>392724.11414667318</v>
      </c>
      <c r="G29" s="157">
        <f t="shared" si="16"/>
        <v>314179.29131733853</v>
      </c>
      <c r="H29" s="157">
        <f t="shared" si="16"/>
        <v>251343.43305387083</v>
      </c>
      <c r="I29" s="157">
        <f t="shared" si="16"/>
        <v>201074.74644309666</v>
      </c>
      <c r="J29" s="157">
        <f t="shared" si="16"/>
        <v>160859.79715447733</v>
      </c>
      <c r="K29" s="157">
        <f t="shared" si="16"/>
        <v>128687.83772358186</v>
      </c>
      <c r="L29" s="157">
        <f t="shared" si="16"/>
        <v>102950.2701788655</v>
      </c>
      <c r="M29" s="157">
        <f t="shared" si="16"/>
        <v>82360.216143092388</v>
      </c>
      <c r="N29" s="157">
        <f t="shared" si="16"/>
        <v>65888.172914473907</v>
      </c>
      <c r="O29" s="157">
        <f t="shared" si="16"/>
        <v>52710.538331579119</v>
      </c>
    </row>
    <row r="30" spans="1:17">
      <c r="B30" s="155"/>
      <c r="D30" s="157">
        <f t="shared" ref="D30:O30" si="17">(C53+D42)*$A$21</f>
        <v>0</v>
      </c>
      <c r="E30" s="157">
        <f t="shared" si="17"/>
        <v>0</v>
      </c>
      <c r="F30" s="157">
        <f t="shared" si="17"/>
        <v>0</v>
      </c>
      <c r="G30" s="157">
        <f t="shared" si="17"/>
        <v>0</v>
      </c>
      <c r="H30" s="157">
        <f t="shared" si="17"/>
        <v>0</v>
      </c>
      <c r="I30" s="157">
        <f t="shared" si="17"/>
        <v>0</v>
      </c>
      <c r="J30" s="157">
        <f t="shared" si="17"/>
        <v>0</v>
      </c>
      <c r="K30" s="157">
        <f t="shared" si="17"/>
        <v>0</v>
      </c>
      <c r="L30" s="157">
        <f t="shared" si="17"/>
        <v>0</v>
      </c>
      <c r="M30" s="157">
        <f t="shared" si="17"/>
        <v>0</v>
      </c>
      <c r="N30" s="157">
        <f t="shared" si="17"/>
        <v>0</v>
      </c>
      <c r="O30" s="157">
        <f t="shared" si="17"/>
        <v>0</v>
      </c>
    </row>
    <row r="32" spans="1:17">
      <c r="B32" s="160" t="s">
        <v>239</v>
      </c>
    </row>
    <row r="33" spans="2:16">
      <c r="B33" s="163" t="s">
        <v>232</v>
      </c>
    </row>
    <row r="34" spans="2:16">
      <c r="B34" s="155" t="s">
        <v>224</v>
      </c>
      <c r="C34" s="151">
        <f>'Total SAFE'!C37</f>
        <v>6195.2189734461826</v>
      </c>
      <c r="D34" s="164">
        <v>0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  <c r="P34" s="151"/>
    </row>
    <row r="35" spans="2:16">
      <c r="B35" s="155" t="s">
        <v>225</v>
      </c>
      <c r="C35" s="151">
        <f>'Total SAFE'!C38</f>
        <v>171968.69868324866</v>
      </c>
      <c r="D35" s="164">
        <v>0</v>
      </c>
      <c r="E35" s="164">
        <v>0</v>
      </c>
      <c r="F35" s="164">
        <v>0</v>
      </c>
      <c r="G35" s="164">
        <v>0</v>
      </c>
      <c r="H35" s="164">
        <v>0</v>
      </c>
      <c r="I35" s="164">
        <v>0</v>
      </c>
      <c r="J35" s="164">
        <v>0</v>
      </c>
      <c r="K35" s="164">
        <v>0</v>
      </c>
      <c r="L35" s="164">
        <v>0</v>
      </c>
      <c r="M35" s="164">
        <v>0</v>
      </c>
      <c r="N35" s="164">
        <v>0</v>
      </c>
      <c r="O35" s="164">
        <v>0</v>
      </c>
      <c r="P35" s="151"/>
    </row>
    <row r="36" spans="2:16">
      <c r="B36" s="155" t="s">
        <v>226</v>
      </c>
      <c r="C36" s="151">
        <f>'Total SAFE'!C39</f>
        <v>0</v>
      </c>
      <c r="D36" s="164">
        <v>0</v>
      </c>
      <c r="E36" s="164">
        <v>0</v>
      </c>
      <c r="F36" s="164">
        <v>0</v>
      </c>
      <c r="G36" s="164">
        <v>0</v>
      </c>
      <c r="H36" s="164">
        <v>0</v>
      </c>
      <c r="I36" s="164">
        <v>0</v>
      </c>
      <c r="J36" s="164">
        <v>0</v>
      </c>
      <c r="K36" s="164">
        <v>0</v>
      </c>
      <c r="L36" s="164">
        <v>0</v>
      </c>
      <c r="M36" s="164">
        <v>0</v>
      </c>
      <c r="N36" s="164">
        <v>0</v>
      </c>
      <c r="O36" s="164">
        <v>0</v>
      </c>
      <c r="P36" s="151"/>
    </row>
    <row r="37" spans="2:16">
      <c r="B37" s="155" t="s">
        <v>227</v>
      </c>
      <c r="C37" s="151">
        <f>'Total SAFE'!C40</f>
        <v>39182.711217399221</v>
      </c>
      <c r="D37" s="164">
        <v>0</v>
      </c>
      <c r="E37" s="164">
        <v>0</v>
      </c>
      <c r="F37" s="164">
        <v>0</v>
      </c>
      <c r="G37" s="164">
        <v>0</v>
      </c>
      <c r="H37" s="164">
        <v>0</v>
      </c>
      <c r="I37" s="164">
        <v>0</v>
      </c>
      <c r="J37" s="164">
        <v>0</v>
      </c>
      <c r="K37" s="164">
        <v>0</v>
      </c>
      <c r="L37" s="164">
        <v>0</v>
      </c>
      <c r="M37" s="164">
        <v>0</v>
      </c>
      <c r="N37" s="164">
        <v>0</v>
      </c>
      <c r="O37" s="164">
        <v>0</v>
      </c>
      <c r="P37" s="151"/>
    </row>
    <row r="38" spans="2:16">
      <c r="B38" s="155" t="s">
        <v>228</v>
      </c>
      <c r="C38" s="151">
        <f>'Total SAFE'!C41</f>
        <v>2506.7174829211017</v>
      </c>
      <c r="D38" s="164">
        <v>0</v>
      </c>
      <c r="E38" s="164">
        <v>0</v>
      </c>
      <c r="F38" s="164">
        <v>0</v>
      </c>
      <c r="G38" s="164">
        <v>0</v>
      </c>
      <c r="H38" s="164">
        <v>0</v>
      </c>
      <c r="I38" s="164">
        <v>0</v>
      </c>
      <c r="J38" s="164">
        <v>0</v>
      </c>
      <c r="K38" s="164">
        <v>0</v>
      </c>
      <c r="L38" s="164">
        <v>0</v>
      </c>
      <c r="M38" s="164">
        <v>0</v>
      </c>
      <c r="N38" s="164">
        <v>0</v>
      </c>
      <c r="O38" s="164">
        <v>0</v>
      </c>
      <c r="P38" s="151"/>
    </row>
    <row r="39" spans="2:16">
      <c r="B39" s="155" t="s">
        <v>229</v>
      </c>
      <c r="C39" s="151">
        <f>'Total SAFE'!C42</f>
        <v>4952.3536429848336</v>
      </c>
      <c r="D39" s="164">
        <v>0</v>
      </c>
      <c r="E39" s="164">
        <v>0</v>
      </c>
      <c r="F39" s="164">
        <v>0</v>
      </c>
      <c r="G39" s="164">
        <v>0</v>
      </c>
      <c r="H39" s="164">
        <v>0</v>
      </c>
      <c r="I39" s="164">
        <v>0</v>
      </c>
      <c r="J39" s="164">
        <v>0</v>
      </c>
      <c r="K39" s="164">
        <v>0</v>
      </c>
      <c r="L39" s="164">
        <v>0</v>
      </c>
      <c r="M39" s="164">
        <v>0</v>
      </c>
      <c r="N39" s="164">
        <v>0</v>
      </c>
      <c r="O39" s="164">
        <v>0</v>
      </c>
      <c r="P39" s="151"/>
    </row>
    <row r="40" spans="2:16">
      <c r="B40" s="155" t="s">
        <v>230</v>
      </c>
      <c r="C40" s="156">
        <f>'Total SAFE'!C43</f>
        <v>0</v>
      </c>
      <c r="D40" s="162">
        <v>0</v>
      </c>
      <c r="E40" s="162">
        <v>0</v>
      </c>
      <c r="F40" s="162">
        <v>0</v>
      </c>
      <c r="G40" s="162">
        <v>0</v>
      </c>
      <c r="H40" s="162">
        <v>0</v>
      </c>
      <c r="I40" s="162">
        <v>0</v>
      </c>
      <c r="J40" s="162">
        <v>0</v>
      </c>
      <c r="K40" s="162">
        <v>0</v>
      </c>
      <c r="L40" s="162">
        <v>0</v>
      </c>
      <c r="M40" s="162">
        <v>0</v>
      </c>
      <c r="N40" s="162">
        <v>0</v>
      </c>
      <c r="O40" s="162">
        <v>0</v>
      </c>
      <c r="P40" s="151"/>
    </row>
    <row r="41" spans="2:16">
      <c r="C41" s="157">
        <f>SUM(C34:C40)</f>
        <v>224805.7</v>
      </c>
      <c r="D41" s="157">
        <f t="shared" ref="D41:O41" si="18">SUM(D34:D40)</f>
        <v>0</v>
      </c>
      <c r="E41" s="157">
        <f t="shared" si="18"/>
        <v>0</v>
      </c>
      <c r="F41" s="157">
        <f t="shared" si="18"/>
        <v>0</v>
      </c>
      <c r="G41" s="157">
        <f t="shared" si="18"/>
        <v>0</v>
      </c>
      <c r="H41" s="157">
        <f t="shared" si="18"/>
        <v>0</v>
      </c>
      <c r="I41" s="157">
        <f t="shared" si="18"/>
        <v>0</v>
      </c>
      <c r="J41" s="157">
        <f t="shared" si="18"/>
        <v>0</v>
      </c>
      <c r="K41" s="157">
        <f t="shared" si="18"/>
        <v>0</v>
      </c>
      <c r="L41" s="157">
        <f t="shared" si="18"/>
        <v>0</v>
      </c>
      <c r="M41" s="157">
        <f t="shared" si="18"/>
        <v>0</v>
      </c>
      <c r="N41" s="157">
        <f t="shared" si="18"/>
        <v>0</v>
      </c>
      <c r="O41" s="157">
        <f t="shared" si="18"/>
        <v>0</v>
      </c>
    </row>
    <row r="43" spans="2:16">
      <c r="B43" s="152" t="s">
        <v>236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</row>
    <row r="44" spans="2:16">
      <c r="B44" s="153" t="s">
        <v>232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</row>
    <row r="45" spans="2:16">
      <c r="B45" s="155" t="s">
        <v>224</v>
      </c>
      <c r="C45" s="151">
        <f>'Total SAFE'!C50</f>
        <v>84552.595144221821</v>
      </c>
      <c r="D45" s="151">
        <f>C45+D34-D22</f>
        <v>67642.076115377451</v>
      </c>
      <c r="E45" s="151">
        <f>D45+E34-E22</f>
        <v>54113.660892301959</v>
      </c>
      <c r="F45" s="151">
        <f t="shared" ref="F45:O45" si="19">E45+F34-F22</f>
        <v>43290.928713841568</v>
      </c>
      <c r="G45" s="151">
        <f t="shared" si="19"/>
        <v>34632.742971073254</v>
      </c>
      <c r="H45" s="151">
        <f t="shared" si="19"/>
        <v>27706.194376858602</v>
      </c>
      <c r="I45" s="151">
        <f t="shared" si="19"/>
        <v>22164.955501486882</v>
      </c>
      <c r="J45" s="151">
        <f t="shared" si="19"/>
        <v>17731.964401189507</v>
      </c>
      <c r="K45" s="151">
        <f t="shared" si="19"/>
        <v>14185.571520951606</v>
      </c>
      <c r="L45" s="151">
        <f t="shared" si="19"/>
        <v>11348.457216761284</v>
      </c>
      <c r="M45" s="151">
        <f t="shared" si="19"/>
        <v>9078.765773409028</v>
      </c>
      <c r="N45" s="151">
        <f t="shared" si="19"/>
        <v>7263.0126187272226</v>
      </c>
      <c r="O45" s="151">
        <f t="shared" si="19"/>
        <v>5810.4100949817785</v>
      </c>
    </row>
    <row r="46" spans="2:16">
      <c r="B46" s="155" t="s">
        <v>225</v>
      </c>
      <c r="C46" s="151">
        <f>'Total SAFE'!C51</f>
        <v>2347035.6446747323</v>
      </c>
      <c r="D46" s="151">
        <f t="shared" ref="D46:O46" si="20">C46+D35-D23</f>
        <v>1877628.515739786</v>
      </c>
      <c r="E46" s="151">
        <f t="shared" si="20"/>
        <v>1502102.8125918289</v>
      </c>
      <c r="F46" s="151">
        <f t="shared" si="20"/>
        <v>1201682.2500734632</v>
      </c>
      <c r="G46" s="151">
        <f t="shared" si="20"/>
        <v>961345.80005877058</v>
      </c>
      <c r="H46" s="151">
        <f t="shared" si="20"/>
        <v>769076.64004701644</v>
      </c>
      <c r="I46" s="151">
        <f t="shared" si="20"/>
        <v>615261.31203761313</v>
      </c>
      <c r="J46" s="151">
        <f t="shared" si="20"/>
        <v>492209.04963009048</v>
      </c>
      <c r="K46" s="151">
        <f t="shared" si="20"/>
        <v>393767.23970407236</v>
      </c>
      <c r="L46" s="151">
        <f t="shared" si="20"/>
        <v>315013.79176325788</v>
      </c>
      <c r="M46" s="151">
        <f t="shared" si="20"/>
        <v>252011.03341060629</v>
      </c>
      <c r="N46" s="151">
        <f t="shared" si="20"/>
        <v>201608.82672848503</v>
      </c>
      <c r="O46" s="151">
        <f t="shared" si="20"/>
        <v>161287.06138278803</v>
      </c>
    </row>
    <row r="47" spans="2:16">
      <c r="B47" s="155" t="s">
        <v>226</v>
      </c>
      <c r="C47" s="151">
        <f>'Total SAFE'!C52</f>
        <v>0</v>
      </c>
      <c r="D47" s="151">
        <f t="shared" ref="D47:O47" si="21">C47+D36-D24</f>
        <v>0</v>
      </c>
      <c r="E47" s="151">
        <f t="shared" si="21"/>
        <v>0</v>
      </c>
      <c r="F47" s="151">
        <f t="shared" si="21"/>
        <v>0</v>
      </c>
      <c r="G47" s="151">
        <f t="shared" si="21"/>
        <v>0</v>
      </c>
      <c r="H47" s="151">
        <f t="shared" si="21"/>
        <v>0</v>
      </c>
      <c r="I47" s="151">
        <f t="shared" si="21"/>
        <v>0</v>
      </c>
      <c r="J47" s="151">
        <f t="shared" si="21"/>
        <v>0</v>
      </c>
      <c r="K47" s="151">
        <f t="shared" si="21"/>
        <v>0</v>
      </c>
      <c r="L47" s="151">
        <f t="shared" si="21"/>
        <v>0</v>
      </c>
      <c r="M47" s="151">
        <f t="shared" si="21"/>
        <v>0</v>
      </c>
      <c r="N47" s="151">
        <f t="shared" si="21"/>
        <v>0</v>
      </c>
      <c r="O47" s="151">
        <f t="shared" si="21"/>
        <v>0</v>
      </c>
    </row>
    <row r="48" spans="2:16">
      <c r="B48" s="155" t="s">
        <v>227</v>
      </c>
      <c r="C48" s="151">
        <f>'Total SAFE'!C53</f>
        <v>534767.20232453861</v>
      </c>
      <c r="D48" s="151">
        <f t="shared" ref="D48:O48" si="22">C48+D37-D25</f>
        <v>427813.76185963087</v>
      </c>
      <c r="E48" s="151">
        <f t="shared" si="22"/>
        <v>342251.00948770472</v>
      </c>
      <c r="F48" s="151">
        <f t="shared" si="22"/>
        <v>273800.80759016378</v>
      </c>
      <c r="G48" s="151">
        <f t="shared" si="22"/>
        <v>219040.64607213103</v>
      </c>
      <c r="H48" s="151">
        <f t="shared" si="22"/>
        <v>175232.51685770482</v>
      </c>
      <c r="I48" s="151">
        <f t="shared" si="22"/>
        <v>140186.01348616387</v>
      </c>
      <c r="J48" s="151">
        <f t="shared" si="22"/>
        <v>112148.81078893109</v>
      </c>
      <c r="K48" s="151">
        <f t="shared" si="22"/>
        <v>89719.048631144877</v>
      </c>
      <c r="L48" s="151">
        <f t="shared" si="22"/>
        <v>71775.238904915896</v>
      </c>
      <c r="M48" s="151">
        <f t="shared" si="22"/>
        <v>57420.191123932716</v>
      </c>
      <c r="N48" s="151">
        <f t="shared" si="22"/>
        <v>45936.152899146175</v>
      </c>
      <c r="O48" s="151">
        <f t="shared" si="22"/>
        <v>36748.922319316938</v>
      </c>
    </row>
    <row r="49" spans="2:17">
      <c r="B49" s="155" t="s">
        <v>228</v>
      </c>
      <c r="C49" s="151">
        <f>'Total SAFE'!C54</f>
        <v>34211.779984343411</v>
      </c>
      <c r="D49" s="151">
        <f t="shared" ref="D49:O49" si="23">C49+D38-D26</f>
        <v>27369.423987474729</v>
      </c>
      <c r="E49" s="151">
        <f t="shared" si="23"/>
        <v>21895.539189979783</v>
      </c>
      <c r="F49" s="151">
        <f t="shared" si="23"/>
        <v>17516.431351983825</v>
      </c>
      <c r="G49" s="151">
        <f t="shared" si="23"/>
        <v>14013.145081587059</v>
      </c>
      <c r="H49" s="151">
        <f t="shared" si="23"/>
        <v>11210.516065269647</v>
      </c>
      <c r="I49" s="151">
        <f t="shared" si="23"/>
        <v>8968.4128522157171</v>
      </c>
      <c r="J49" s="151">
        <f t="shared" si="23"/>
        <v>7174.730281772574</v>
      </c>
      <c r="K49" s="151">
        <f t="shared" si="23"/>
        <v>5739.7842254180596</v>
      </c>
      <c r="L49" s="151">
        <f t="shared" si="23"/>
        <v>4591.8273803344473</v>
      </c>
      <c r="M49" s="151">
        <f t="shared" si="23"/>
        <v>3673.4619042675577</v>
      </c>
      <c r="N49" s="151">
        <f t="shared" si="23"/>
        <v>2938.769523414046</v>
      </c>
      <c r="O49" s="151">
        <f t="shared" si="23"/>
        <v>2351.0156187312368</v>
      </c>
    </row>
    <row r="50" spans="2:17">
      <c r="B50" s="155" t="s">
        <v>229</v>
      </c>
      <c r="C50" s="151">
        <f>'Total SAFE'!C55</f>
        <v>67589.919643047178</v>
      </c>
      <c r="D50" s="151">
        <f t="shared" ref="D50:O50" si="24">C50+D39-D27</f>
        <v>54071.935714437743</v>
      </c>
      <c r="E50" s="151">
        <f t="shared" si="24"/>
        <v>43257.548571550193</v>
      </c>
      <c r="F50" s="151">
        <f t="shared" si="24"/>
        <v>34606.038857240157</v>
      </c>
      <c r="G50" s="151">
        <f t="shared" si="24"/>
        <v>27684.831085792124</v>
      </c>
      <c r="H50" s="151">
        <f t="shared" si="24"/>
        <v>22147.8648686337</v>
      </c>
      <c r="I50" s="151">
        <f t="shared" si="24"/>
        <v>17718.291894906961</v>
      </c>
      <c r="J50" s="151">
        <f t="shared" si="24"/>
        <v>14174.633515925569</v>
      </c>
      <c r="K50" s="151">
        <f t="shared" si="24"/>
        <v>11339.706812740455</v>
      </c>
      <c r="L50" s="151">
        <f t="shared" si="24"/>
        <v>9071.7654501923644</v>
      </c>
      <c r="M50" s="151">
        <f t="shared" si="24"/>
        <v>7257.4123601538913</v>
      </c>
      <c r="N50" s="151">
        <f t="shared" si="24"/>
        <v>5805.9298881231134</v>
      </c>
      <c r="O50" s="151">
        <f t="shared" si="24"/>
        <v>4644.7439104984905</v>
      </c>
    </row>
    <row r="51" spans="2:17">
      <c r="B51" s="155" t="s">
        <v>230</v>
      </c>
      <c r="C51" s="156">
        <f>'Total SAFE'!C56</f>
        <v>0</v>
      </c>
      <c r="D51" s="162">
        <f t="shared" ref="D51:O51" si="25">C51+D40-D28</f>
        <v>0</v>
      </c>
      <c r="E51" s="162">
        <f t="shared" si="25"/>
        <v>0</v>
      </c>
      <c r="F51" s="162">
        <f t="shared" si="25"/>
        <v>0</v>
      </c>
      <c r="G51" s="162">
        <f t="shared" si="25"/>
        <v>0</v>
      </c>
      <c r="H51" s="162">
        <f t="shared" si="25"/>
        <v>0</v>
      </c>
      <c r="I51" s="162">
        <f t="shared" si="25"/>
        <v>0</v>
      </c>
      <c r="J51" s="162">
        <f t="shared" si="25"/>
        <v>0</v>
      </c>
      <c r="K51" s="162">
        <f t="shared" si="25"/>
        <v>0</v>
      </c>
      <c r="L51" s="162">
        <f t="shared" si="25"/>
        <v>0</v>
      </c>
      <c r="M51" s="162">
        <f t="shared" si="25"/>
        <v>0</v>
      </c>
      <c r="N51" s="162">
        <f t="shared" si="25"/>
        <v>0</v>
      </c>
      <c r="O51" s="162">
        <f t="shared" si="25"/>
        <v>0</v>
      </c>
    </row>
    <row r="52" spans="2:17">
      <c r="C52" s="157">
        <f>SUM(C45:C51)</f>
        <v>3068157.1417708835</v>
      </c>
      <c r="D52" s="157">
        <f t="shared" ref="D52:O52" si="26">SUM(D45:D51)</f>
        <v>2454525.7134167068</v>
      </c>
      <c r="E52" s="157">
        <f t="shared" si="26"/>
        <v>1963620.5707333656</v>
      </c>
      <c r="F52" s="157">
        <f t="shared" si="26"/>
        <v>1570896.4565866927</v>
      </c>
      <c r="G52" s="157">
        <f t="shared" si="26"/>
        <v>1256717.1652693541</v>
      </c>
      <c r="H52" s="157">
        <f t="shared" si="26"/>
        <v>1005373.7322154832</v>
      </c>
      <c r="I52" s="157">
        <f t="shared" si="26"/>
        <v>804298.98577238666</v>
      </c>
      <c r="J52" s="157">
        <f t="shared" si="26"/>
        <v>643439.18861790933</v>
      </c>
      <c r="K52" s="157">
        <f t="shared" si="26"/>
        <v>514751.35089432733</v>
      </c>
      <c r="L52" s="157">
        <f t="shared" si="26"/>
        <v>411801.08071546193</v>
      </c>
      <c r="M52" s="157">
        <f t="shared" si="26"/>
        <v>329440.86457236949</v>
      </c>
      <c r="N52" s="157">
        <f t="shared" si="26"/>
        <v>263552.69165789557</v>
      </c>
      <c r="O52" s="157">
        <f t="shared" si="26"/>
        <v>210842.15332631647</v>
      </c>
    </row>
    <row r="53" spans="2:17">
      <c r="B53" s="158" t="s">
        <v>237</v>
      </c>
    </row>
    <row r="54" spans="2:17">
      <c r="B54" s="158" t="s">
        <v>231</v>
      </c>
    </row>
    <row r="55" spans="2:17">
      <c r="B55" s="182" t="s">
        <v>284</v>
      </c>
      <c r="C55" s="183">
        <v>0</v>
      </c>
      <c r="D55" s="184">
        <f>D52</f>
        <v>2454525.7134167068</v>
      </c>
      <c r="E55" s="184">
        <f t="shared" ref="E55:O55" si="27">E52</f>
        <v>1963620.5707333656</v>
      </c>
      <c r="F55" s="184">
        <f t="shared" si="27"/>
        <v>1570896.4565866927</v>
      </c>
      <c r="G55" s="184">
        <f t="shared" si="27"/>
        <v>1256717.1652693541</v>
      </c>
      <c r="H55" s="184">
        <f t="shared" si="27"/>
        <v>1005373.7322154832</v>
      </c>
      <c r="I55" s="184">
        <f t="shared" si="27"/>
        <v>804298.98577238666</v>
      </c>
      <c r="J55" s="184">
        <f t="shared" si="27"/>
        <v>643439.18861790933</v>
      </c>
      <c r="K55" s="184">
        <f t="shared" si="27"/>
        <v>514751.35089432733</v>
      </c>
      <c r="L55" s="184">
        <f t="shared" si="27"/>
        <v>411801.08071546193</v>
      </c>
      <c r="M55" s="184">
        <f t="shared" si="27"/>
        <v>329440.86457236949</v>
      </c>
      <c r="N55" s="184">
        <f t="shared" si="27"/>
        <v>263552.69165789557</v>
      </c>
      <c r="O55" s="184">
        <f t="shared" si="27"/>
        <v>210842.15332631647</v>
      </c>
      <c r="Q55" s="185" t="e">
        <f>AVERAGE(C55:O55)-WP!#REF!</f>
        <v>#REF!</v>
      </c>
    </row>
    <row r="56" spans="2:17">
      <c r="B56" s="158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</row>
    <row r="57" spans="2:17">
      <c r="B57" s="152" t="s">
        <v>233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</row>
    <row r="58" spans="2:17">
      <c r="B58" s="153" t="s">
        <v>232</v>
      </c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</row>
    <row r="59" spans="2:17">
      <c r="B59" s="155" t="s">
        <v>224</v>
      </c>
      <c r="C59" s="151">
        <f>'Total SAFE'!C63</f>
        <v>43299.117298570345</v>
      </c>
      <c r="D59" s="151">
        <f>C59+D74</f>
        <v>45129.83740729792</v>
      </c>
      <c r="E59" s="151">
        <f t="shared" ref="E59:O59" si="28">D59+E74</f>
        <v>46992.264739204576</v>
      </c>
      <c r="F59" s="151">
        <f t="shared" si="28"/>
        <v>48880.057849654506</v>
      </c>
      <c r="G59" s="151">
        <f t="shared" si="28"/>
        <v>50788.143582939047</v>
      </c>
      <c r="H59" s="151">
        <f t="shared" si="28"/>
        <v>52712.463414491278</v>
      </c>
      <c r="I59" s="151">
        <f t="shared" si="28"/>
        <v>54649.770524657659</v>
      </c>
      <c r="J59" s="151">
        <f t="shared" si="28"/>
        <v>56597.467457715364</v>
      </c>
      <c r="K59" s="151">
        <f t="shared" si="28"/>
        <v>58553.476249086125</v>
      </c>
      <c r="L59" s="151">
        <f t="shared" si="28"/>
        <v>60516.134527107337</v>
      </c>
      <c r="M59" s="151">
        <f t="shared" si="28"/>
        <v>62484.112394448901</v>
      </c>
      <c r="N59" s="151">
        <f t="shared" si="28"/>
        <v>64456.345933246754</v>
      </c>
      <c r="O59" s="151">
        <f t="shared" si="28"/>
        <v>66431.984009209627</v>
      </c>
    </row>
    <row r="60" spans="2:17">
      <c r="B60" s="155" t="s">
        <v>225</v>
      </c>
      <c r="C60" s="151">
        <f>'Total SAFE'!C64</f>
        <v>1577744.7369135912</v>
      </c>
      <c r="D60" s="151">
        <f t="shared" ref="D60:O60" si="29">C60+D75</f>
        <v>1646287.1965470717</v>
      </c>
      <c r="E60" s="151">
        <f t="shared" si="29"/>
        <v>1715709.7945473052</v>
      </c>
      <c r="F60" s="151">
        <f t="shared" si="29"/>
        <v>1785836.5032409411</v>
      </c>
      <c r="G60" s="151">
        <f t="shared" si="29"/>
        <v>1856526.500489299</v>
      </c>
      <c r="H60" s="151">
        <f t="shared" si="29"/>
        <v>1927667.1285814343</v>
      </c>
      <c r="I60" s="151">
        <f t="shared" si="29"/>
        <v>1999168.2613485917</v>
      </c>
      <c r="J60" s="151">
        <f t="shared" si="29"/>
        <v>2070957.7978557667</v>
      </c>
      <c r="K60" s="151">
        <f t="shared" si="29"/>
        <v>2142978.0573549559</v>
      </c>
      <c r="L60" s="151">
        <f t="shared" si="29"/>
        <v>2215182.8952477565</v>
      </c>
      <c r="M60" s="151">
        <f t="shared" si="29"/>
        <v>2287535.3958554459</v>
      </c>
      <c r="N60" s="151">
        <f t="shared" si="29"/>
        <v>2360006.0266350466</v>
      </c>
      <c r="O60" s="151">
        <f t="shared" si="29"/>
        <v>2432571.1615521763</v>
      </c>
    </row>
    <row r="61" spans="2:17">
      <c r="B61" s="155" t="s">
        <v>226</v>
      </c>
      <c r="C61" s="151">
        <f>'Total SAFE'!C65</f>
        <v>84.983290974149384</v>
      </c>
      <c r="D61" s="151">
        <f t="shared" ref="D61:O61" si="30">C61+D76</f>
        <v>86.536065221995159</v>
      </c>
      <c r="E61" s="151">
        <f t="shared" si="30"/>
        <v>88.088839469840934</v>
      </c>
      <c r="F61" s="151">
        <f t="shared" si="30"/>
        <v>89.64161371768671</v>
      </c>
      <c r="G61" s="151">
        <f t="shared" si="30"/>
        <v>91.194387965532485</v>
      </c>
      <c r="H61" s="151">
        <f t="shared" si="30"/>
        <v>92.74716221337826</v>
      </c>
      <c r="I61" s="151">
        <f t="shared" si="30"/>
        <v>94.299936461224036</v>
      </c>
      <c r="J61" s="151">
        <f t="shared" si="30"/>
        <v>95.852710709069811</v>
      </c>
      <c r="K61" s="151">
        <f t="shared" si="30"/>
        <v>97.405484956915586</v>
      </c>
      <c r="L61" s="151">
        <f t="shared" si="30"/>
        <v>98.958259204761362</v>
      </c>
      <c r="M61" s="151">
        <f t="shared" si="30"/>
        <v>100.51103345260714</v>
      </c>
      <c r="N61" s="151">
        <f t="shared" si="30"/>
        <v>102.06380770045291</v>
      </c>
      <c r="O61" s="151">
        <f t="shared" si="30"/>
        <v>103.61658194829869</v>
      </c>
    </row>
    <row r="62" spans="2:17">
      <c r="B62" s="155" t="s">
        <v>227</v>
      </c>
      <c r="C62" s="151">
        <f>'Total SAFE'!C66</f>
        <v>365337.39526093716</v>
      </c>
      <c r="D62" s="151">
        <f t="shared" ref="D62:O62" si="31">C62+D77</f>
        <v>385603.58637329645</v>
      </c>
      <c r="E62" s="151">
        <f t="shared" si="31"/>
        <v>406073.52378974139</v>
      </c>
      <c r="F62" s="151">
        <f t="shared" si="31"/>
        <v>426706.45824945485</v>
      </c>
      <c r="G62" s="151">
        <f t="shared" si="31"/>
        <v>447469.79034378316</v>
      </c>
      <c r="H62" s="151">
        <f t="shared" si="31"/>
        <v>468337.44054580329</v>
      </c>
      <c r="I62" s="151">
        <f t="shared" si="31"/>
        <v>489288.54523397691</v>
      </c>
      <c r="J62" s="151">
        <f t="shared" si="31"/>
        <v>510306.41351107333</v>
      </c>
      <c r="K62" s="151">
        <f t="shared" si="31"/>
        <v>531377.69265930797</v>
      </c>
      <c r="L62" s="151">
        <f t="shared" si="31"/>
        <v>552491.70050445315</v>
      </c>
      <c r="M62" s="151">
        <f t="shared" si="31"/>
        <v>573639.89130712685</v>
      </c>
      <c r="N62" s="151">
        <f t="shared" si="31"/>
        <v>594815.42847582325</v>
      </c>
      <c r="O62" s="151">
        <f t="shared" si="31"/>
        <v>616012.84273733792</v>
      </c>
    </row>
    <row r="63" spans="2:17">
      <c r="B63" s="155" t="s">
        <v>228</v>
      </c>
      <c r="C63" s="151">
        <f>'Total SAFE'!C67</f>
        <v>70306.430603249115</v>
      </c>
      <c r="D63" s="151">
        <f t="shared" ref="D63:O63" si="32">C63+D78</f>
        <v>73030.213534299357</v>
      </c>
      <c r="E63" s="151">
        <f t="shared" si="32"/>
        <v>75785.300244035272</v>
      </c>
      <c r="F63" s="151">
        <f t="shared" si="32"/>
        <v>78565.429976719723</v>
      </c>
      <c r="G63" s="151">
        <f t="shared" si="32"/>
        <v>81365.594127763005</v>
      </c>
      <c r="H63" s="151">
        <f t="shared" si="32"/>
        <v>84181.785813493363</v>
      </c>
      <c r="I63" s="151">
        <f t="shared" si="32"/>
        <v>87010.799526973366</v>
      </c>
      <c r="J63" s="151">
        <f t="shared" si="32"/>
        <v>89850.070862653098</v>
      </c>
      <c r="K63" s="151">
        <f t="shared" si="32"/>
        <v>92697.548296092602</v>
      </c>
      <c r="L63" s="151">
        <f t="shared" si="32"/>
        <v>95551.590607739927</v>
      </c>
      <c r="M63" s="151">
        <f t="shared" si="32"/>
        <v>98410.884821953514</v>
      </c>
      <c r="N63" s="151">
        <f t="shared" si="32"/>
        <v>101274.3805582201</v>
      </c>
      <c r="O63" s="151">
        <f t="shared" si="32"/>
        <v>104141.2375121291</v>
      </c>
    </row>
    <row r="64" spans="2:17">
      <c r="B64" s="155" t="s">
        <v>229</v>
      </c>
      <c r="C64" s="151">
        <f>'Total SAFE'!C68</f>
        <v>37852.130085137433</v>
      </c>
      <c r="D64" s="151">
        <f t="shared" ref="D64:O64" si="33">C64+D79</f>
        <v>39998.005682285046</v>
      </c>
      <c r="E64" s="151">
        <f t="shared" si="33"/>
        <v>42180.075681401504</v>
      </c>
      <c r="F64" s="151">
        <f t="shared" si="33"/>
        <v>44391.10120209305</v>
      </c>
      <c r="G64" s="151">
        <f t="shared" si="33"/>
        <v>46625.291140044661</v>
      </c>
      <c r="H64" s="151">
        <f t="shared" si="33"/>
        <v>48878.012611804319</v>
      </c>
      <c r="I64" s="151">
        <f t="shared" si="33"/>
        <v>51145.559310610421</v>
      </c>
      <c r="J64" s="151">
        <f t="shared" si="33"/>
        <v>53424.966191053674</v>
      </c>
      <c r="K64" s="151">
        <f t="shared" si="33"/>
        <v>55713.861216806654</v>
      </c>
      <c r="L64" s="151">
        <f t="shared" si="33"/>
        <v>58010.346758807413</v>
      </c>
      <c r="M64" s="151">
        <f t="shared" si="33"/>
        <v>60312.904713806391</v>
      </c>
      <c r="N64" s="151">
        <f t="shared" si="33"/>
        <v>62620.320599203944</v>
      </c>
      <c r="O64" s="151">
        <f t="shared" si="33"/>
        <v>64931.622828920365</v>
      </c>
    </row>
    <row r="65" spans="2:17">
      <c r="B65" s="155" t="s">
        <v>230</v>
      </c>
      <c r="C65" s="156">
        <v>0</v>
      </c>
      <c r="D65" s="156">
        <f t="shared" ref="D65:O65" si="34">C65+D80</f>
        <v>0</v>
      </c>
      <c r="E65" s="156">
        <f t="shared" si="34"/>
        <v>0</v>
      </c>
      <c r="F65" s="156">
        <f t="shared" si="34"/>
        <v>0</v>
      </c>
      <c r="G65" s="156">
        <f t="shared" si="34"/>
        <v>0</v>
      </c>
      <c r="H65" s="156">
        <f t="shared" si="34"/>
        <v>0</v>
      </c>
      <c r="I65" s="156">
        <f t="shared" si="34"/>
        <v>0</v>
      </c>
      <c r="J65" s="156">
        <f t="shared" si="34"/>
        <v>0</v>
      </c>
      <c r="K65" s="156">
        <f t="shared" si="34"/>
        <v>0</v>
      </c>
      <c r="L65" s="156">
        <f t="shared" si="34"/>
        <v>0</v>
      </c>
      <c r="M65" s="156">
        <f t="shared" si="34"/>
        <v>0</v>
      </c>
      <c r="N65" s="156">
        <f t="shared" si="34"/>
        <v>0</v>
      </c>
      <c r="O65" s="156">
        <f t="shared" si="34"/>
        <v>0</v>
      </c>
    </row>
    <row r="66" spans="2:17">
      <c r="C66" s="157">
        <f>SUM(C59:C65)</f>
        <v>2094624.7934524592</v>
      </c>
      <c r="D66" s="157">
        <f t="shared" ref="D66:O66" si="35">SUM(D59:D65)</f>
        <v>2190135.3756094724</v>
      </c>
      <c r="E66" s="157">
        <f t="shared" si="35"/>
        <v>2286829.0478411578</v>
      </c>
      <c r="F66" s="157">
        <f t="shared" si="35"/>
        <v>2384469.192132581</v>
      </c>
      <c r="G66" s="157">
        <f t="shared" si="35"/>
        <v>2482866.5140717942</v>
      </c>
      <c r="H66" s="157">
        <f t="shared" si="35"/>
        <v>2581869.5781292398</v>
      </c>
      <c r="I66" s="157">
        <f t="shared" si="35"/>
        <v>2681357.2358812708</v>
      </c>
      <c r="J66" s="157">
        <f t="shared" si="35"/>
        <v>2781232.5685889712</v>
      </c>
      <c r="K66" s="157">
        <f t="shared" si="35"/>
        <v>2881418.0412612059</v>
      </c>
      <c r="L66" s="157">
        <f t="shared" si="35"/>
        <v>2981851.6259050691</v>
      </c>
      <c r="M66" s="157">
        <f t="shared" si="35"/>
        <v>3082483.700126234</v>
      </c>
      <c r="N66" s="157">
        <f t="shared" si="35"/>
        <v>3183274.5660092412</v>
      </c>
      <c r="O66" s="157">
        <f t="shared" si="35"/>
        <v>3284192.4652217217</v>
      </c>
    </row>
    <row r="67" spans="2:17">
      <c r="B67" s="158" t="s">
        <v>235</v>
      </c>
      <c r="P67" s="169"/>
    </row>
    <row r="68" spans="2:17">
      <c r="B68" s="158" t="s">
        <v>231</v>
      </c>
    </row>
    <row r="69" spans="2:17">
      <c r="B69" s="182" t="s">
        <v>286</v>
      </c>
      <c r="C69" s="183">
        <v>0</v>
      </c>
      <c r="D69" s="184">
        <f>D66</f>
        <v>2190135.3756094724</v>
      </c>
      <c r="E69" s="184">
        <f t="shared" ref="E69:O69" si="36">E66</f>
        <v>2286829.0478411578</v>
      </c>
      <c r="F69" s="184">
        <f t="shared" si="36"/>
        <v>2384469.192132581</v>
      </c>
      <c r="G69" s="184">
        <f t="shared" si="36"/>
        <v>2482866.5140717942</v>
      </c>
      <c r="H69" s="184">
        <f t="shared" si="36"/>
        <v>2581869.5781292398</v>
      </c>
      <c r="I69" s="184">
        <f t="shared" si="36"/>
        <v>2681357.2358812708</v>
      </c>
      <c r="J69" s="184">
        <f t="shared" si="36"/>
        <v>2781232.5685889712</v>
      </c>
      <c r="K69" s="184">
        <f t="shared" si="36"/>
        <v>2881418.0412612059</v>
      </c>
      <c r="L69" s="184">
        <f t="shared" si="36"/>
        <v>2981851.6259050691</v>
      </c>
      <c r="M69" s="184">
        <f t="shared" si="36"/>
        <v>3082483.700126234</v>
      </c>
      <c r="N69" s="184">
        <f t="shared" si="36"/>
        <v>3183274.5660092412</v>
      </c>
      <c r="O69" s="184">
        <f t="shared" si="36"/>
        <v>3284192.4652217217</v>
      </c>
      <c r="Q69" s="185" t="e">
        <f>AVERAGE(C69:O69)+WP!#REF!</f>
        <v>#REF!</v>
      </c>
    </row>
    <row r="70" spans="2:17">
      <c r="B70" s="158"/>
    </row>
    <row r="72" spans="2:17">
      <c r="B72" s="152" t="s">
        <v>238</v>
      </c>
    </row>
    <row r="73" spans="2:17">
      <c r="B73" s="165" t="s">
        <v>232</v>
      </c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</row>
    <row r="74" spans="2:17">
      <c r="B74" s="155" t="s">
        <v>224</v>
      </c>
      <c r="C74" s="151">
        <f>'Total SAFE'!C76</f>
        <v>1791.0860797537225</v>
      </c>
      <c r="D74" s="166">
        <f t="shared" ref="D74:O74" si="37">(D22/2+C10)*$P74/12</f>
        <v>1830.7201087275764</v>
      </c>
      <c r="E74" s="166">
        <f t="shared" si="37"/>
        <v>1862.4273319066597</v>
      </c>
      <c r="F74" s="166">
        <f t="shared" si="37"/>
        <v>1887.7931104499264</v>
      </c>
      <c r="G74" s="166">
        <f t="shared" si="37"/>
        <v>1908.0857332845396</v>
      </c>
      <c r="H74" s="166">
        <f t="shared" si="37"/>
        <v>1924.3198315522302</v>
      </c>
      <c r="I74" s="166">
        <f t="shared" si="37"/>
        <v>1937.3071101663825</v>
      </c>
      <c r="J74" s="166">
        <f t="shared" si="37"/>
        <v>1947.6969330577047</v>
      </c>
      <c r="K74" s="166">
        <f t="shared" si="37"/>
        <v>1956.0087913707623</v>
      </c>
      <c r="L74" s="166">
        <f t="shared" si="37"/>
        <v>1962.6582780212084</v>
      </c>
      <c r="M74" s="166">
        <f t="shared" si="37"/>
        <v>1967.9778673415651</v>
      </c>
      <c r="N74" s="166">
        <f t="shared" si="37"/>
        <v>1972.2335387978503</v>
      </c>
      <c r="O74" s="166">
        <f t="shared" si="37"/>
        <v>1975.6380759628789</v>
      </c>
      <c r="P74" s="159">
        <v>2.5000000000000001E-2</v>
      </c>
    </row>
    <row r="75" spans="2:17">
      <c r="B75" s="155" t="s">
        <v>225</v>
      </c>
      <c r="C75" s="151">
        <f>'Total SAFE'!C77</f>
        <v>67442.286675039169</v>
      </c>
      <c r="D75" s="166">
        <f t="shared" ref="D75:O75" si="38">(D23/2+C11)*$P75/12</f>
        <v>68542.459633480466</v>
      </c>
      <c r="E75" s="166">
        <f t="shared" si="38"/>
        <v>69422.598000233484</v>
      </c>
      <c r="F75" s="166">
        <f t="shared" si="38"/>
        <v>70126.708693635926</v>
      </c>
      <c r="G75" s="166">
        <f t="shared" si="38"/>
        <v>70689.997248357846</v>
      </c>
      <c r="H75" s="166">
        <f t="shared" si="38"/>
        <v>71140.628092135405</v>
      </c>
      <c r="I75" s="166">
        <f t="shared" si="38"/>
        <v>71501.13276715744</v>
      </c>
      <c r="J75" s="166">
        <f t="shared" si="38"/>
        <v>71789.536507175071</v>
      </c>
      <c r="K75" s="166">
        <f t="shared" si="38"/>
        <v>72020.259499189167</v>
      </c>
      <c r="L75" s="166">
        <f t="shared" si="38"/>
        <v>72204.837892800453</v>
      </c>
      <c r="M75" s="166">
        <f t="shared" si="38"/>
        <v>72352.500607689479</v>
      </c>
      <c r="N75" s="166">
        <f t="shared" si="38"/>
        <v>72470.630779600688</v>
      </c>
      <c r="O75" s="166">
        <f t="shared" si="38"/>
        <v>72565.134917129675</v>
      </c>
      <c r="P75" s="159">
        <v>2.5000000000000001E-2</v>
      </c>
    </row>
    <row r="76" spans="2:17">
      <c r="B76" s="155" t="s">
        <v>226</v>
      </c>
      <c r="C76" s="167">
        <f>'Total SAFE'!C78</f>
        <v>1.5527742478457784</v>
      </c>
      <c r="D76" s="168">
        <f t="shared" ref="D76:O76" si="39">(D24/2+C12)*$P76/12</f>
        <v>1.5527742478457782</v>
      </c>
      <c r="E76" s="168">
        <f t="shared" si="39"/>
        <v>1.5527742478457782</v>
      </c>
      <c r="F76" s="168">
        <f t="shared" si="39"/>
        <v>1.5527742478457782</v>
      </c>
      <c r="G76" s="168">
        <f t="shared" si="39"/>
        <v>1.5527742478457782</v>
      </c>
      <c r="H76" s="168">
        <f t="shared" si="39"/>
        <v>1.5527742478457782</v>
      </c>
      <c r="I76" s="168">
        <f t="shared" si="39"/>
        <v>1.5527742478457782</v>
      </c>
      <c r="J76" s="168">
        <f t="shared" si="39"/>
        <v>1.5527742478457782</v>
      </c>
      <c r="K76" s="168">
        <f t="shared" si="39"/>
        <v>1.5527742478457782</v>
      </c>
      <c r="L76" s="168">
        <f t="shared" si="39"/>
        <v>1.5527742478457782</v>
      </c>
      <c r="M76" s="168">
        <f t="shared" si="39"/>
        <v>1.5527742478457782</v>
      </c>
      <c r="N76" s="168">
        <f t="shared" si="39"/>
        <v>1.5527742478457782</v>
      </c>
      <c r="O76" s="168">
        <f t="shared" si="39"/>
        <v>1.5527742478457782</v>
      </c>
      <c r="P76" s="159">
        <v>2.7E-2</v>
      </c>
    </row>
    <row r="77" spans="2:17">
      <c r="B77" s="155" t="s">
        <v>227</v>
      </c>
      <c r="C77" s="151">
        <f>'Total SAFE'!C79</f>
        <v>20011.508232252236</v>
      </c>
      <c r="D77" s="166">
        <f t="shared" ref="D77:O77" si="40">(D25/2+C13)*$P77/12</f>
        <v>20266.191112359298</v>
      </c>
      <c r="E77" s="166">
        <f t="shared" si="40"/>
        <v>20469.937416444951</v>
      </c>
      <c r="F77" s="166">
        <f t="shared" si="40"/>
        <v>20632.934459713466</v>
      </c>
      <c r="G77" s="166">
        <f t="shared" si="40"/>
        <v>20763.332094328285</v>
      </c>
      <c r="H77" s="166">
        <f t="shared" si="40"/>
        <v>20867.650202020137</v>
      </c>
      <c r="I77" s="166">
        <f t="shared" si="40"/>
        <v>20951.104688173622</v>
      </c>
      <c r="J77" s="166">
        <f t="shared" si="40"/>
        <v>21017.868277096404</v>
      </c>
      <c r="K77" s="166">
        <f t="shared" si="40"/>
        <v>21071.279148234633</v>
      </c>
      <c r="L77" s="166">
        <f t="shared" si="40"/>
        <v>21114.007845145217</v>
      </c>
      <c r="M77" s="166">
        <f t="shared" si="40"/>
        <v>21148.190802673682</v>
      </c>
      <c r="N77" s="166">
        <f t="shared" si="40"/>
        <v>21175.537168696454</v>
      </c>
      <c r="O77" s="166">
        <f t="shared" si="40"/>
        <v>21197.414261514674</v>
      </c>
      <c r="P77" s="159">
        <v>2.5399999999999999E-2</v>
      </c>
    </row>
    <row r="78" spans="2:17">
      <c r="B78" s="155" t="s">
        <v>228</v>
      </c>
      <c r="C78" s="151">
        <f>'Total SAFE'!C80</f>
        <v>2684.6532076931508</v>
      </c>
      <c r="D78" s="166">
        <f t="shared" ref="D78:O78" si="41">(D26/2+C14)*$P78/12</f>
        <v>2723.782931050243</v>
      </c>
      <c r="E78" s="166">
        <f t="shared" si="41"/>
        <v>2755.0867097359173</v>
      </c>
      <c r="F78" s="166">
        <f t="shared" si="41"/>
        <v>2780.1297326844574</v>
      </c>
      <c r="G78" s="166">
        <f t="shared" si="41"/>
        <v>2800.1641510432887</v>
      </c>
      <c r="H78" s="166">
        <f t="shared" si="41"/>
        <v>2816.1916857303545</v>
      </c>
      <c r="I78" s="166">
        <f t="shared" si="41"/>
        <v>2829.0137134800061</v>
      </c>
      <c r="J78" s="166">
        <f t="shared" si="41"/>
        <v>2839.2713356797281</v>
      </c>
      <c r="K78" s="166">
        <f t="shared" si="41"/>
        <v>2847.4774334395056</v>
      </c>
      <c r="L78" s="166">
        <f t="shared" si="41"/>
        <v>2854.0423116473271</v>
      </c>
      <c r="M78" s="166">
        <f t="shared" si="41"/>
        <v>2859.2942142135853</v>
      </c>
      <c r="N78" s="166">
        <f t="shared" si="41"/>
        <v>2863.4957362665914</v>
      </c>
      <c r="O78" s="166">
        <f t="shared" si="41"/>
        <v>2866.8569539089954</v>
      </c>
      <c r="P78" s="159">
        <v>6.0999999999999999E-2</v>
      </c>
    </row>
    <row r="79" spans="2:17">
      <c r="B79" s="155" t="s">
        <v>229</v>
      </c>
      <c r="C79" s="151">
        <f>'Total SAFE'!C81</f>
        <v>2100.632594686545</v>
      </c>
      <c r="D79" s="166">
        <f t="shared" ref="D79:O79" si="42">(D27/2+C15)*$P79/12</f>
        <v>2145.8755971476098</v>
      </c>
      <c r="E79" s="166">
        <f t="shared" si="42"/>
        <v>2182.0699991164615</v>
      </c>
      <c r="F79" s="166">
        <f t="shared" si="42"/>
        <v>2211.0255206915431</v>
      </c>
      <c r="G79" s="166">
        <f t="shared" si="42"/>
        <v>2234.189937951608</v>
      </c>
      <c r="H79" s="166">
        <f t="shared" si="42"/>
        <v>2252.7214717596603</v>
      </c>
      <c r="I79" s="166">
        <f t="shared" si="42"/>
        <v>2267.5466988061021</v>
      </c>
      <c r="J79" s="166">
        <f t="shared" si="42"/>
        <v>2279.4068804432554</v>
      </c>
      <c r="K79" s="166">
        <f t="shared" si="42"/>
        <v>2288.8950257529782</v>
      </c>
      <c r="L79" s="166">
        <f t="shared" si="42"/>
        <v>2296.4855420007566</v>
      </c>
      <c r="M79" s="166">
        <f t="shared" si="42"/>
        <v>2302.5579549989789</v>
      </c>
      <c r="N79" s="166">
        <f t="shared" si="42"/>
        <v>2307.4158853975568</v>
      </c>
      <c r="O79" s="166">
        <f t="shared" si="42"/>
        <v>2311.3022297164193</v>
      </c>
      <c r="P79" s="159">
        <v>3.5700000000000003E-2</v>
      </c>
    </row>
    <row r="80" spans="2:17">
      <c r="B80" s="155" t="s">
        <v>230</v>
      </c>
      <c r="C80" s="156">
        <f>'Total SAFE'!C82</f>
        <v>0</v>
      </c>
      <c r="D80" s="156">
        <f t="shared" ref="D80:O80" si="43">(D28/2+C16)*$P80/12</f>
        <v>0</v>
      </c>
      <c r="E80" s="156">
        <f t="shared" si="43"/>
        <v>0</v>
      </c>
      <c r="F80" s="156">
        <f t="shared" si="43"/>
        <v>0</v>
      </c>
      <c r="G80" s="156">
        <f t="shared" si="43"/>
        <v>0</v>
      </c>
      <c r="H80" s="156">
        <f t="shared" si="43"/>
        <v>0</v>
      </c>
      <c r="I80" s="156">
        <f t="shared" si="43"/>
        <v>0</v>
      </c>
      <c r="J80" s="156">
        <f t="shared" si="43"/>
        <v>0</v>
      </c>
      <c r="K80" s="156">
        <f t="shared" si="43"/>
        <v>0</v>
      </c>
      <c r="L80" s="156">
        <f t="shared" si="43"/>
        <v>0</v>
      </c>
      <c r="M80" s="156">
        <f t="shared" si="43"/>
        <v>0</v>
      </c>
      <c r="N80" s="156">
        <f t="shared" si="43"/>
        <v>0</v>
      </c>
      <c r="O80" s="156">
        <f t="shared" si="43"/>
        <v>0</v>
      </c>
      <c r="P80" s="159"/>
    </row>
    <row r="81" spans="2:17">
      <c r="C81" s="157">
        <f>SUM(C74:C80)</f>
        <v>94031.719563672654</v>
      </c>
      <c r="D81" s="157">
        <f t="shared" ref="D81:O81" si="44">SUM(D74:D80)</f>
        <v>95510.582157013036</v>
      </c>
      <c r="E81" s="157">
        <f t="shared" si="44"/>
        <v>96693.672231685312</v>
      </c>
      <c r="F81" s="157">
        <f t="shared" si="44"/>
        <v>97640.144291423159</v>
      </c>
      <c r="G81" s="157">
        <f t="shared" si="44"/>
        <v>98397.321939213405</v>
      </c>
      <c r="H81" s="157">
        <f t="shared" si="44"/>
        <v>99003.064057445648</v>
      </c>
      <c r="I81" s="157">
        <f t="shared" si="44"/>
        <v>99487.657752031402</v>
      </c>
      <c r="J81" s="157">
        <f t="shared" si="44"/>
        <v>99875.332707700014</v>
      </c>
      <c r="K81" s="157">
        <f t="shared" si="44"/>
        <v>100185.4726722349</v>
      </c>
      <c r="L81" s="157">
        <f t="shared" si="44"/>
        <v>100433.58464386279</v>
      </c>
      <c r="M81" s="157">
        <f t="shared" si="44"/>
        <v>100632.07422116514</v>
      </c>
      <c r="N81" s="157">
        <f t="shared" si="44"/>
        <v>100790.86588300698</v>
      </c>
      <c r="O81" s="157">
        <f t="shared" si="44"/>
        <v>100917.89921248048</v>
      </c>
    </row>
    <row r="84" spans="2:17">
      <c r="B84" s="182" t="s">
        <v>285</v>
      </c>
      <c r="C84" s="183">
        <v>0</v>
      </c>
      <c r="D84" s="184">
        <f>D81</f>
        <v>95510.582157013036</v>
      </c>
      <c r="E84" s="184">
        <f t="shared" ref="E84:O84" si="45">E81</f>
        <v>96693.672231685312</v>
      </c>
      <c r="F84" s="184">
        <f t="shared" si="45"/>
        <v>97640.144291423159</v>
      </c>
      <c r="G84" s="184">
        <f t="shared" si="45"/>
        <v>98397.321939213405</v>
      </c>
      <c r="H84" s="184">
        <f t="shared" si="45"/>
        <v>99003.064057445648</v>
      </c>
      <c r="I84" s="184">
        <f t="shared" si="45"/>
        <v>99487.657752031402</v>
      </c>
      <c r="J84" s="184">
        <f t="shared" si="45"/>
        <v>99875.332707700014</v>
      </c>
      <c r="K84" s="184">
        <f t="shared" si="45"/>
        <v>100185.4726722349</v>
      </c>
      <c r="L84" s="184">
        <f t="shared" si="45"/>
        <v>100433.58464386279</v>
      </c>
      <c r="M84" s="184">
        <f t="shared" si="45"/>
        <v>100632.07422116514</v>
      </c>
      <c r="N84" s="184">
        <f t="shared" si="45"/>
        <v>100790.86588300698</v>
      </c>
      <c r="O84" s="184">
        <f t="shared" si="45"/>
        <v>100917.89921248048</v>
      </c>
      <c r="Q84" s="185">
        <f>SUM(D84:O84)-SUM(WP!B11:B14)</f>
        <v>0</v>
      </c>
    </row>
  </sheetData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DB7B8-7F34-4B7E-9273-2DFA68FCBEE3}">
  <dimension ref="A1:O27"/>
  <sheetViews>
    <sheetView workbookViewId="0"/>
  </sheetViews>
  <sheetFormatPr defaultColWidth="8.88671875" defaultRowHeight="12.75"/>
  <cols>
    <col min="1" max="1" width="23.44140625" style="145" bestFit="1" customWidth="1"/>
    <col min="2" max="13" width="10.44140625" style="145" bestFit="1" customWidth="1"/>
    <col min="14" max="14" width="13.44140625" style="145" customWidth="1"/>
    <col min="15" max="16384" width="8.88671875" style="145"/>
  </cols>
  <sheetData>
    <row r="1" spans="1:15">
      <c r="A1" s="188" t="s">
        <v>292</v>
      </c>
    </row>
    <row r="2" spans="1:15" ht="13.5" thickBot="1">
      <c r="A2" s="188" t="s">
        <v>288</v>
      </c>
    </row>
    <row r="3" spans="1:15" ht="13.5" thickBot="1">
      <c r="A3" s="171" t="s">
        <v>245</v>
      </c>
      <c r="B3" s="171" t="s">
        <v>210</v>
      </c>
      <c r="C3" s="171" t="s">
        <v>211</v>
      </c>
      <c r="D3" s="171" t="s">
        <v>212</v>
      </c>
      <c r="E3" s="171" t="s">
        <v>213</v>
      </c>
      <c r="F3" s="171" t="s">
        <v>214</v>
      </c>
      <c r="G3" s="171" t="s">
        <v>215</v>
      </c>
      <c r="H3" s="171" t="s">
        <v>216</v>
      </c>
      <c r="I3" s="171" t="s">
        <v>217</v>
      </c>
      <c r="J3" s="171" t="s">
        <v>218</v>
      </c>
      <c r="K3" s="171" t="s">
        <v>219</v>
      </c>
      <c r="L3" s="171" t="s">
        <v>220</v>
      </c>
      <c r="M3" s="171" t="s">
        <v>221</v>
      </c>
    </row>
    <row r="4" spans="1:15">
      <c r="A4" s="172" t="s">
        <v>246</v>
      </c>
      <c r="B4" s="157">
        <v>766666.66399999952</v>
      </c>
      <c r="C4" s="157">
        <v>1379999.9951999998</v>
      </c>
      <c r="D4" s="157">
        <v>1870666.6601599997</v>
      </c>
      <c r="E4" s="157">
        <v>2263199.9921279997</v>
      </c>
      <c r="F4" s="157">
        <v>2577226.6577023985</v>
      </c>
      <c r="G4" s="157">
        <v>2828447.9901619186</v>
      </c>
      <c r="H4" s="157">
        <v>3029425.0561295343</v>
      </c>
      <c r="I4" s="157">
        <v>3190206.7089036275</v>
      </c>
      <c r="J4" s="157">
        <v>3318832.0311229024</v>
      </c>
      <c r="K4" s="157">
        <v>3421732.2888983213</v>
      </c>
      <c r="L4" s="157">
        <v>3504052.4951186571</v>
      </c>
      <c r="M4" s="157">
        <v>3569908.6600949257</v>
      </c>
    </row>
    <row r="5" spans="1:15">
      <c r="A5" s="172" t="s">
        <v>247</v>
      </c>
      <c r="B5" s="157">
        <v>191461.36819806564</v>
      </c>
      <c r="C5" s="157">
        <v>535681.235350715</v>
      </c>
      <c r="D5" s="157">
        <v>1001697.3060631625</v>
      </c>
      <c r="E5" s="157">
        <v>1564739.7440195801</v>
      </c>
      <c r="F5" s="157">
        <v>2204992.6801673044</v>
      </c>
      <c r="G5" s="157">
        <v>2906603.4192642067</v>
      </c>
      <c r="H5" s="157">
        <v>3656889.8051165808</v>
      </c>
      <c r="I5" s="157">
        <v>4445706.112769465</v>
      </c>
      <c r="J5" s="157">
        <v>5264935.7622588864</v>
      </c>
      <c r="K5" s="157">
        <v>6108085.4896136718</v>
      </c>
      <c r="L5" s="157">
        <v>6969960.6836568778</v>
      </c>
      <c r="M5" s="157">
        <v>7846405.6554469513</v>
      </c>
    </row>
    <row r="6" spans="1:15">
      <c r="A6" s="176"/>
      <c r="B6" s="177">
        <f>SUM(B4:B5)</f>
        <v>958128.03219806519</v>
      </c>
      <c r="C6" s="177">
        <f t="shared" ref="C6:M6" si="0">SUM(C4:C5)</f>
        <v>1915681.2305507148</v>
      </c>
      <c r="D6" s="177">
        <f t="shared" si="0"/>
        <v>2872363.9662231621</v>
      </c>
      <c r="E6" s="177">
        <f t="shared" si="0"/>
        <v>3827939.7361475797</v>
      </c>
      <c r="F6" s="177">
        <f t="shared" si="0"/>
        <v>4782219.3378697028</v>
      </c>
      <c r="G6" s="177">
        <f t="shared" si="0"/>
        <v>5735051.4094261248</v>
      </c>
      <c r="H6" s="177">
        <f t="shared" si="0"/>
        <v>6686314.8612461146</v>
      </c>
      <c r="I6" s="177">
        <f t="shared" si="0"/>
        <v>7635912.8216730924</v>
      </c>
      <c r="J6" s="177">
        <f t="shared" si="0"/>
        <v>8583767.7933817878</v>
      </c>
      <c r="K6" s="177">
        <f t="shared" si="0"/>
        <v>9529817.7785119936</v>
      </c>
      <c r="L6" s="177">
        <f t="shared" si="0"/>
        <v>10474013.178775534</v>
      </c>
      <c r="M6" s="177">
        <f t="shared" si="0"/>
        <v>11416314.315541876</v>
      </c>
    </row>
    <row r="7" spans="1:15">
      <c r="A7" s="176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</row>
    <row r="8" spans="1:15">
      <c r="A8" s="176" t="s">
        <v>248</v>
      </c>
      <c r="B8" s="179">
        <f>B6*B9</f>
        <v>1431.20374809586</v>
      </c>
      <c r="C8" s="179">
        <f t="shared" ref="C8:M8" si="1">C6*C9</f>
        <v>2861.5488381351302</v>
      </c>
      <c r="D8" s="179">
        <f t="shared" si="1"/>
        <v>4290.5936745458484</v>
      </c>
      <c r="E8" s="179">
        <f t="shared" si="1"/>
        <v>5717.9849808704475</v>
      </c>
      <c r="F8" s="179">
        <f>F6*F9</f>
        <v>7143.4401359428693</v>
      </c>
      <c r="G8" s="179">
        <f t="shared" si="1"/>
        <v>8566.7330428302739</v>
      </c>
      <c r="H8" s="179">
        <f t="shared" si="1"/>
        <v>9987.6828239863844</v>
      </c>
      <c r="I8" s="179">
        <f t="shared" si="1"/>
        <v>11406.144777374182</v>
      </c>
      <c r="J8" s="179">
        <f t="shared" si="1"/>
        <v>12822.003141364046</v>
      </c>
      <c r="K8" s="179">
        <f t="shared" si="1"/>
        <v>14235.16530665229</v>
      </c>
      <c r="L8" s="179">
        <f t="shared" si="1"/>
        <v>15645.557185795955</v>
      </c>
      <c r="M8" s="179">
        <f t="shared" si="1"/>
        <v>17053.119508840678</v>
      </c>
      <c r="N8" s="169">
        <f>SUM(B8:M8)</f>
        <v>111161.17716443398</v>
      </c>
      <c r="O8" s="145" t="s">
        <v>265</v>
      </c>
    </row>
    <row r="9" spans="1:15">
      <c r="A9" s="176" t="s">
        <v>249</v>
      </c>
      <c r="B9" s="180">
        <v>1.4937500000000001E-3</v>
      </c>
      <c r="C9" s="180">
        <v>1.4937500000000001E-3</v>
      </c>
      <c r="D9" s="180">
        <v>1.4937500000000001E-3</v>
      </c>
      <c r="E9" s="180">
        <v>1.4937500000000001E-3</v>
      </c>
      <c r="F9" s="180">
        <v>1.4937500000000001E-3</v>
      </c>
      <c r="G9" s="180">
        <v>1.4937500000000001E-3</v>
      </c>
      <c r="H9" s="180">
        <v>1.4937500000000001E-3</v>
      </c>
      <c r="I9" s="180">
        <v>1.4937500000000001E-3</v>
      </c>
      <c r="J9" s="180">
        <v>1.4937500000000001E-3</v>
      </c>
      <c r="K9" s="180">
        <v>1.4937500000000001E-3</v>
      </c>
      <c r="L9" s="180">
        <v>1.4937500000000001E-3</v>
      </c>
      <c r="M9" s="180">
        <v>1.4937500000000001E-3</v>
      </c>
    </row>
    <row r="10" spans="1:15">
      <c r="A10" s="176" t="s">
        <v>250</v>
      </c>
      <c r="B10" s="180">
        <v>1.7925E-2</v>
      </c>
      <c r="C10" s="180">
        <v>1.7925E-2</v>
      </c>
      <c r="D10" s="180">
        <v>1.7925E-2</v>
      </c>
      <c r="E10" s="180">
        <v>1.7925E-2</v>
      </c>
      <c r="F10" s="180">
        <v>1.7925E-2</v>
      </c>
      <c r="G10" s="180">
        <v>1.7925E-2</v>
      </c>
      <c r="H10" s="180">
        <v>1.7925E-2</v>
      </c>
      <c r="I10" s="180">
        <v>1.7925E-2</v>
      </c>
      <c r="J10" s="180">
        <v>1.7925E-2</v>
      </c>
      <c r="K10" s="180">
        <v>1.7925E-2</v>
      </c>
      <c r="L10" s="180">
        <v>1.7925E-2</v>
      </c>
      <c r="M10" s="180">
        <v>1.7925E-2</v>
      </c>
    </row>
    <row r="14" spans="1:15" ht="13.5" thickBot="1"/>
    <row r="15" spans="1:15" ht="13.5" thickBot="1">
      <c r="A15" s="171" t="s">
        <v>245</v>
      </c>
      <c r="B15" s="171" t="s">
        <v>210</v>
      </c>
      <c r="C15" s="171" t="s">
        <v>211</v>
      </c>
      <c r="D15" s="171" t="s">
        <v>212</v>
      </c>
      <c r="E15" s="171" t="s">
        <v>213</v>
      </c>
      <c r="F15" s="171" t="s">
        <v>214</v>
      </c>
      <c r="G15" s="171" t="s">
        <v>215</v>
      </c>
      <c r="H15" s="171" t="s">
        <v>216</v>
      </c>
      <c r="I15" s="171" t="s">
        <v>217</v>
      </c>
      <c r="J15" s="171" t="s">
        <v>218</v>
      </c>
      <c r="K15" s="171" t="s">
        <v>219</v>
      </c>
      <c r="L15" s="171" t="s">
        <v>220</v>
      </c>
      <c r="M15" s="171" t="s">
        <v>221</v>
      </c>
    </row>
    <row r="16" spans="1:15">
      <c r="A16" s="172" t="s">
        <v>246</v>
      </c>
      <c r="B16" s="157">
        <v>3221192.3774167066</v>
      </c>
      <c r="C16" s="157">
        <v>3343620.5659333654</v>
      </c>
      <c r="D16" s="157">
        <v>3441563.1167466925</v>
      </c>
      <c r="E16" s="157">
        <v>3519917.1573973536</v>
      </c>
      <c r="F16" s="157">
        <v>3582600.3899178822</v>
      </c>
      <c r="G16" s="157">
        <v>3632746.9759343052</v>
      </c>
      <c r="H16" s="157">
        <v>3672864.2447474441</v>
      </c>
      <c r="I16" s="157">
        <v>3704958.0597979552</v>
      </c>
      <c r="J16" s="157">
        <v>3730633.1118383636</v>
      </c>
      <c r="K16" s="157">
        <v>3751173.1534706908</v>
      </c>
      <c r="L16" s="157">
        <v>3767605.1867765533</v>
      </c>
      <c r="M16" s="157">
        <v>3780750.8134212424</v>
      </c>
    </row>
    <row r="17" spans="1:15">
      <c r="A17" s="172" t="s">
        <v>247</v>
      </c>
      <c r="B17" s="157">
        <v>42760327.62529429</v>
      </c>
      <c r="C17" s="157">
        <v>43498758.962898582</v>
      </c>
      <c r="D17" s="157">
        <v>44259859.003466278</v>
      </c>
      <c r="E17" s="157">
        <v>45038683.41080083</v>
      </c>
      <c r="F17" s="157">
        <v>45831276.715944976</v>
      </c>
      <c r="G17" s="157">
        <v>46634474.543732956</v>
      </c>
      <c r="H17" s="157">
        <v>47445745.394032083</v>
      </c>
      <c r="I17" s="157">
        <v>48263064.066736326</v>
      </c>
      <c r="J17" s="157">
        <v>49084810.401760757</v>
      </c>
      <c r="K17" s="157">
        <v>49909688.271037474</v>
      </c>
      <c r="L17" s="157">
        <v>50736660.772112131</v>
      </c>
      <c r="M17" s="157">
        <v>51564898.38302131</v>
      </c>
    </row>
    <row r="18" spans="1:15">
      <c r="A18" s="176"/>
      <c r="B18" s="177">
        <f>SUM(B16:B17)</f>
        <v>45981520.002710998</v>
      </c>
      <c r="C18" s="177">
        <f t="shared" ref="C18" si="2">SUM(C16:C17)</f>
        <v>46842379.528831944</v>
      </c>
      <c r="D18" s="177">
        <f t="shared" ref="D18" si="3">SUM(D16:D17)</f>
        <v>47701422.120212972</v>
      </c>
      <c r="E18" s="177">
        <f t="shared" ref="E18" si="4">SUM(E16:E17)</f>
        <v>48558600.568198182</v>
      </c>
      <c r="F18" s="177">
        <f t="shared" ref="F18" si="5">SUM(F16:F17)</f>
        <v>49413877.105862856</v>
      </c>
      <c r="G18" s="177">
        <f t="shared" ref="G18" si="6">SUM(G16:G17)</f>
        <v>50267221.51966726</v>
      </c>
      <c r="H18" s="177">
        <f t="shared" ref="H18" si="7">SUM(H16:H17)</f>
        <v>51118609.638779528</v>
      </c>
      <c r="I18" s="177">
        <f t="shared" ref="I18" si="8">SUM(I16:I17)</f>
        <v>51968022.126534283</v>
      </c>
      <c r="J18" s="177">
        <f t="shared" ref="J18" si="9">SUM(J16:J17)</f>
        <v>52815443.51359912</v>
      </c>
      <c r="K18" s="177">
        <f t="shared" ref="K18" si="10">SUM(K16:K17)</f>
        <v>53660861.424508162</v>
      </c>
      <c r="L18" s="177">
        <f t="shared" ref="L18" si="11">SUM(L16:L17)</f>
        <v>54504265.958888687</v>
      </c>
      <c r="M18" s="177">
        <f t="shared" ref="M18" si="12">SUM(M16:M17)</f>
        <v>55345649.196442552</v>
      </c>
    </row>
    <row r="19" spans="1:15">
      <c r="A19" s="176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</row>
    <row r="20" spans="1:15">
      <c r="A20" s="176" t="s">
        <v>248</v>
      </c>
      <c r="B20" s="179">
        <f>B18*B21</f>
        <v>68684.895504049549</v>
      </c>
      <c r="C20" s="179">
        <f t="shared" ref="C20" si="13">C18*C21</f>
        <v>69970.804421192719</v>
      </c>
      <c r="D20" s="179">
        <f t="shared" ref="D20" si="14">D18*D21</f>
        <v>71253.999292068125</v>
      </c>
      <c r="E20" s="179">
        <f t="shared" ref="E20" si="15">E18*E21</f>
        <v>72534.409598746031</v>
      </c>
      <c r="F20" s="179">
        <f>F18*F21</f>
        <v>73811.978926882643</v>
      </c>
      <c r="G20" s="179">
        <f t="shared" ref="G20" si="16">G18*G21</f>
        <v>75086.662145002978</v>
      </c>
      <c r="H20" s="179">
        <f t="shared" ref="H20" si="17">H18*H21</f>
        <v>76358.423147926922</v>
      </c>
      <c r="I20" s="179">
        <f t="shared" ref="I20" si="18">I18*I21</f>
        <v>77627.233051510586</v>
      </c>
      <c r="J20" s="179">
        <f t="shared" ref="J20" si="19">J18*J21</f>
        <v>78893.068748438687</v>
      </c>
      <c r="K20" s="179">
        <f t="shared" ref="K20" si="20">K18*K21</f>
        <v>80155.911752859072</v>
      </c>
      <c r="L20" s="179">
        <f t="shared" ref="L20" si="21">L18*L21</f>
        <v>81415.747276089984</v>
      </c>
      <c r="M20" s="179">
        <f t="shared" ref="M20" si="22">M18*M21</f>
        <v>82672.563487186068</v>
      </c>
      <c r="N20" s="169">
        <f>SUM(B20:M20)</f>
        <v>908465.6973519536</v>
      </c>
      <c r="O20" s="145" t="s">
        <v>266</v>
      </c>
    </row>
    <row r="21" spans="1:15">
      <c r="A21" s="176" t="s">
        <v>249</v>
      </c>
      <c r="B21" s="180">
        <v>1.4937500000000001E-3</v>
      </c>
      <c r="C21" s="180">
        <v>1.4937500000000001E-3</v>
      </c>
      <c r="D21" s="180">
        <v>1.4937500000000001E-3</v>
      </c>
      <c r="E21" s="180">
        <v>1.4937500000000001E-3</v>
      </c>
      <c r="F21" s="180">
        <v>1.4937500000000001E-3</v>
      </c>
      <c r="G21" s="180">
        <v>1.4937500000000001E-3</v>
      </c>
      <c r="H21" s="180">
        <v>1.4937500000000001E-3</v>
      </c>
      <c r="I21" s="180">
        <v>1.4937500000000001E-3</v>
      </c>
      <c r="J21" s="180">
        <v>1.4937500000000001E-3</v>
      </c>
      <c r="K21" s="180">
        <v>1.4937500000000001E-3</v>
      </c>
      <c r="L21" s="180">
        <v>1.4937500000000001E-3</v>
      </c>
      <c r="M21" s="180">
        <v>1.4937500000000001E-3</v>
      </c>
    </row>
    <row r="22" spans="1:15">
      <c r="A22" s="176" t="s">
        <v>250</v>
      </c>
      <c r="B22" s="180">
        <v>1.7925E-2</v>
      </c>
      <c r="C22" s="180">
        <v>1.7925E-2</v>
      </c>
      <c r="D22" s="180">
        <v>1.7925E-2</v>
      </c>
      <c r="E22" s="180">
        <v>1.7925E-2</v>
      </c>
      <c r="F22" s="180">
        <v>1.7925E-2</v>
      </c>
      <c r="G22" s="180">
        <v>1.7925E-2</v>
      </c>
      <c r="H22" s="180">
        <v>1.7925E-2</v>
      </c>
      <c r="I22" s="180">
        <v>1.7925E-2</v>
      </c>
      <c r="J22" s="180">
        <v>1.7925E-2</v>
      </c>
      <c r="K22" s="180">
        <v>1.7925E-2</v>
      </c>
      <c r="L22" s="180">
        <v>1.7925E-2</v>
      </c>
      <c r="M22" s="180">
        <v>1.7925E-2</v>
      </c>
    </row>
    <row r="24" spans="1:15" ht="13.5" thickBot="1"/>
    <row r="25" spans="1:15" ht="13.5" thickBot="1">
      <c r="N25" s="173">
        <f>N20-N8</f>
        <v>797304.52018751961</v>
      </c>
      <c r="O25" s="145" t="s">
        <v>267</v>
      </c>
    </row>
    <row r="27" spans="1:15">
      <c r="N27" s="174">
        <f>N25-WP!B17</f>
        <v>0</v>
      </c>
      <c r="O27" s="175" t="s">
        <v>282</v>
      </c>
    </row>
  </sheetData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2278E-FD3B-46D6-9DE2-822447F0506C}">
  <dimension ref="A1:P89"/>
  <sheetViews>
    <sheetView zoomScale="80" zoomScaleNormal="8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8.88671875" defaultRowHeight="15" outlineLevelCol="1"/>
  <cols>
    <col min="1" max="1" width="47.88671875" style="133" customWidth="1"/>
    <col min="2" max="2" width="44.77734375" style="78" customWidth="1"/>
    <col min="3" max="8" width="10.77734375" style="115" bestFit="1" customWidth="1" outlineLevel="1"/>
    <col min="9" max="15" width="11.21875" style="115" bestFit="1" customWidth="1" outlineLevel="1"/>
    <col min="16" max="16" width="10.33203125" style="78" bestFit="1" customWidth="1"/>
    <col min="17" max="16384" width="8.88671875" style="78"/>
  </cols>
  <sheetData>
    <row r="1" spans="1:16">
      <c r="A1" s="188" t="s">
        <v>293</v>
      </c>
    </row>
    <row r="2" spans="1:16">
      <c r="A2" s="188" t="s">
        <v>288</v>
      </c>
    </row>
    <row r="3" spans="1:16" ht="16.5" thickBot="1">
      <c r="B3" s="81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6">
      <c r="B4" s="82" t="s">
        <v>207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1:16" ht="16.5" thickBot="1">
      <c r="B5" s="81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16" ht="15.75" thickBot="1">
      <c r="B6" s="83" t="s">
        <v>208</v>
      </c>
      <c r="C6" s="104" t="s">
        <v>209</v>
      </c>
      <c r="D6" s="104" t="s">
        <v>210</v>
      </c>
      <c r="E6" s="104" t="s">
        <v>211</v>
      </c>
      <c r="F6" s="104" t="s">
        <v>212</v>
      </c>
      <c r="G6" s="104" t="s">
        <v>213</v>
      </c>
      <c r="H6" s="104" t="s">
        <v>214</v>
      </c>
      <c r="I6" s="104" t="s">
        <v>215</v>
      </c>
      <c r="J6" s="104" t="s">
        <v>216</v>
      </c>
      <c r="K6" s="104" t="s">
        <v>217</v>
      </c>
      <c r="L6" s="104" t="s">
        <v>218</v>
      </c>
      <c r="M6" s="104" t="s">
        <v>219</v>
      </c>
      <c r="N6" s="104" t="s">
        <v>220</v>
      </c>
      <c r="O6" s="104" t="s">
        <v>221</v>
      </c>
    </row>
    <row r="7" spans="1:16">
      <c r="B7" s="84" t="s">
        <v>222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</row>
    <row r="8" spans="1:16">
      <c r="B8" s="85" t="s">
        <v>223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</row>
    <row r="9" spans="1:16">
      <c r="B9" s="86" t="s">
        <v>232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</row>
    <row r="10" spans="1:16">
      <c r="A10" s="133" t="s">
        <v>251</v>
      </c>
      <c r="B10" s="87" t="s">
        <v>224</v>
      </c>
      <c r="C10" s="111">
        <v>870290.39267481456</v>
      </c>
      <c r="D10" s="111">
        <v>892482.88171500806</v>
      </c>
      <c r="E10" s="111">
        <v>915518.84295851225</v>
      </c>
      <c r="F10" s="111">
        <v>939229.58196466474</v>
      </c>
      <c r="G10" s="111">
        <v>963480.14318093599</v>
      </c>
      <c r="H10" s="111">
        <v>988162.56216530222</v>
      </c>
      <c r="I10" s="111">
        <v>1013190.4673641445</v>
      </c>
      <c r="J10" s="111">
        <v>1038494.7615345675</v>
      </c>
      <c r="K10" s="111">
        <v>1064020.1668822551</v>
      </c>
      <c r="L10" s="111">
        <v>1089722.4611717544</v>
      </c>
      <c r="M10" s="111">
        <v>1115566.2666147032</v>
      </c>
      <c r="N10" s="111">
        <v>1141523.2809804115</v>
      </c>
      <c r="O10" s="111">
        <v>1167570.8624843271</v>
      </c>
      <c r="P10" s="117"/>
    </row>
    <row r="11" spans="1:16">
      <c r="A11" s="133" t="s">
        <v>251</v>
      </c>
      <c r="B11" s="87" t="s">
        <v>225</v>
      </c>
      <c r="C11" s="111">
        <v>32665677.059603147</v>
      </c>
      <c r="D11" s="111">
        <v>33281702.655654263</v>
      </c>
      <c r="E11" s="111">
        <v>33921141.59961132</v>
      </c>
      <c r="F11" s="111">
        <v>34579311.221893132</v>
      </c>
      <c r="G11" s="111">
        <v>35252465.386834748</v>
      </c>
      <c r="H11" s="111">
        <v>35937607.185904205</v>
      </c>
      <c r="I11" s="111">
        <v>36632339.092275947</v>
      </c>
      <c r="J11" s="111">
        <v>37334743.084489495</v>
      </c>
      <c r="K11" s="111">
        <v>38043284.745376512</v>
      </c>
      <c r="L11" s="111">
        <v>38756736.541202284</v>
      </c>
      <c r="M11" s="111">
        <v>39474116.444979072</v>
      </c>
      <c r="N11" s="111">
        <v>40194638.83511667</v>
      </c>
      <c r="O11" s="111">
        <v>40917675.214342907</v>
      </c>
    </row>
    <row r="12" spans="1:16">
      <c r="A12" s="133" t="s">
        <v>252</v>
      </c>
      <c r="B12" s="87" t="s">
        <v>226</v>
      </c>
      <c r="C12" s="111">
        <v>690.12188793145708</v>
      </c>
      <c r="D12" s="111">
        <v>690.12188793145708</v>
      </c>
      <c r="E12" s="111">
        <v>690.12188793145708</v>
      </c>
      <c r="F12" s="111">
        <v>690.12188793145708</v>
      </c>
      <c r="G12" s="111">
        <v>690.12188793145708</v>
      </c>
      <c r="H12" s="111">
        <v>690.12188793145708</v>
      </c>
      <c r="I12" s="111">
        <v>690.12188793145708</v>
      </c>
      <c r="J12" s="111">
        <v>690.12188793145708</v>
      </c>
      <c r="K12" s="111">
        <v>690.12188793145708</v>
      </c>
      <c r="L12" s="111">
        <v>690.12188793145708</v>
      </c>
      <c r="M12" s="111">
        <v>690.12188793145708</v>
      </c>
      <c r="N12" s="111">
        <v>690.12188793145708</v>
      </c>
      <c r="O12" s="111">
        <v>690.12188793145708</v>
      </c>
    </row>
    <row r="13" spans="1:16">
      <c r="A13" s="133" t="s">
        <v>252</v>
      </c>
      <c r="B13" s="87" t="s">
        <v>227</v>
      </c>
      <c r="C13" s="111">
        <v>9521101.7580475304</v>
      </c>
      <c r="D13" s="111">
        <v>9661461.9120605364</v>
      </c>
      <c r="E13" s="111">
        <v>9807156.7488190401</v>
      </c>
      <c r="F13" s="111">
        <v>9957119.3317739405</v>
      </c>
      <c r="G13" s="111">
        <v>10110496.11168596</v>
      </c>
      <c r="H13" s="111">
        <v>10266604.249163672</v>
      </c>
      <c r="I13" s="111">
        <v>10424897.472693941</v>
      </c>
      <c r="J13" s="111">
        <v>10584938.765066255</v>
      </c>
      <c r="K13" s="111">
        <v>10746378.512512203</v>
      </c>
      <c r="L13" s="111">
        <v>10908937.02401706</v>
      </c>
      <c r="M13" s="111">
        <v>11072390.546769045</v>
      </c>
      <c r="N13" s="111">
        <v>11236560.07851873</v>
      </c>
      <c r="O13" s="111">
        <v>11401302.417466577</v>
      </c>
    </row>
    <row r="14" spans="1:16">
      <c r="A14" s="133" t="s">
        <v>253</v>
      </c>
      <c r="B14" s="87" t="s">
        <v>228</v>
      </c>
      <c r="C14" s="111">
        <v>532404.97237210535</v>
      </c>
      <c r="D14" s="111">
        <v>541384.52588022663</v>
      </c>
      <c r="E14" s="111">
        <v>550705.36619797628</v>
      </c>
      <c r="F14" s="111">
        <v>560299.23596342863</v>
      </c>
      <c r="G14" s="111">
        <v>570111.52928704303</v>
      </c>
      <c r="H14" s="111">
        <v>580098.56145718717</v>
      </c>
      <c r="I14" s="111">
        <v>590225.38470455515</v>
      </c>
      <c r="J14" s="111">
        <v>600464.04081370216</v>
      </c>
      <c r="K14" s="111">
        <v>610792.16321227222</v>
      </c>
      <c r="L14" s="111">
        <v>621191.85864238092</v>
      </c>
      <c r="M14" s="111">
        <v>631648.81249772059</v>
      </c>
      <c r="N14" s="111">
        <v>642151.57309324481</v>
      </c>
      <c r="O14" s="111">
        <v>652690.97908091685</v>
      </c>
    </row>
    <row r="15" spans="1:16">
      <c r="A15" s="133" t="s">
        <v>254</v>
      </c>
      <c r="B15" s="87" t="s">
        <v>229</v>
      </c>
      <c r="C15" s="111">
        <v>714543.72976598423</v>
      </c>
      <c r="D15" s="111">
        <v>732284.03150772676</v>
      </c>
      <c r="E15" s="111">
        <v>750698.59071425395</v>
      </c>
      <c r="F15" s="111">
        <v>769652.55589260883</v>
      </c>
      <c r="G15" s="111">
        <v>789038.04584842571</v>
      </c>
      <c r="H15" s="111">
        <v>808768.75562621234</v>
      </c>
      <c r="I15" s="111">
        <v>828775.64126157481</v>
      </c>
      <c r="J15" s="111">
        <v>849003.46758299787</v>
      </c>
      <c r="K15" s="111">
        <v>869408.04645326943</v>
      </c>
      <c r="L15" s="111">
        <v>889954.02736261976</v>
      </c>
      <c r="M15" s="111">
        <v>910613.12990323314</v>
      </c>
      <c r="N15" s="111">
        <v>931362.72974885697</v>
      </c>
      <c r="O15" s="111">
        <v>952184.72743848921</v>
      </c>
    </row>
    <row r="16" spans="1:16">
      <c r="A16" s="133" t="s">
        <v>264</v>
      </c>
      <c r="B16" s="87" t="s">
        <v>230</v>
      </c>
      <c r="C16" s="111">
        <v>-159337.82999999999</v>
      </c>
      <c r="D16" s="111">
        <v>-159337.82999999999</v>
      </c>
      <c r="E16" s="111">
        <v>-159337.82999999999</v>
      </c>
      <c r="F16" s="111">
        <v>-159337.82999999999</v>
      </c>
      <c r="G16" s="111">
        <v>-159337.82999999999</v>
      </c>
      <c r="H16" s="111">
        <v>-159337.82999999999</v>
      </c>
      <c r="I16" s="111">
        <v>-159337.82999999999</v>
      </c>
      <c r="J16" s="111">
        <v>-159337.82999999999</v>
      </c>
      <c r="K16" s="111">
        <v>-159337.82999999999</v>
      </c>
      <c r="L16" s="111">
        <v>-159337.82999999999</v>
      </c>
      <c r="M16" s="111">
        <v>-159337.82999999999</v>
      </c>
      <c r="N16" s="111">
        <v>-159337.82999999999</v>
      </c>
      <c r="O16" s="111">
        <v>-159337.82999999999</v>
      </c>
    </row>
    <row r="17" spans="2:15"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</row>
    <row r="18" spans="2:15">
      <c r="B18" s="80" t="s">
        <v>234</v>
      </c>
      <c r="C18" s="88">
        <f>SUM(C10:C17)</f>
        <v>44145370.204351515</v>
      </c>
      <c r="D18" s="88">
        <f t="shared" ref="D18:O18" si="0">SUM(D10:D17)</f>
        <v>44950668.298705697</v>
      </c>
      <c r="E18" s="88">
        <f t="shared" si="0"/>
        <v>45786573.440189026</v>
      </c>
      <c r="F18" s="88">
        <f t="shared" si="0"/>
        <v>46646964.2193757</v>
      </c>
      <c r="G18" s="88">
        <f t="shared" si="0"/>
        <v>47526943.508725047</v>
      </c>
      <c r="H18" s="88">
        <f t="shared" si="0"/>
        <v>48422593.60620451</v>
      </c>
      <c r="I18" s="88">
        <f t="shared" si="0"/>
        <v>49330780.350188099</v>
      </c>
      <c r="J18" s="88">
        <f t="shared" si="0"/>
        <v>50248996.411374941</v>
      </c>
      <c r="K18" s="88">
        <f t="shared" si="0"/>
        <v>51175235.926324442</v>
      </c>
      <c r="L18" s="88">
        <f t="shared" si="0"/>
        <v>52107894.204284035</v>
      </c>
      <c r="M18" s="88">
        <f t="shared" si="0"/>
        <v>53045687.492651708</v>
      </c>
      <c r="N18" s="88">
        <f t="shared" si="0"/>
        <v>53987588.789345838</v>
      </c>
      <c r="O18" s="88">
        <f t="shared" si="0"/>
        <v>54932776.49270115</v>
      </c>
    </row>
    <row r="19" spans="2:15">
      <c r="B19" s="80" t="s">
        <v>231</v>
      </c>
      <c r="C19" s="121">
        <f>C18-('SAFE 2023 (Base)'!C17+'Incremental 2023 SAFE (Clause)'!C17)</f>
        <v>0</v>
      </c>
      <c r="D19" s="121">
        <f>D18-('SAFE 2023 (Base)'!D17+'Incremental 2023 SAFE (Clause)'!D17)</f>
        <v>0</v>
      </c>
      <c r="E19" s="121">
        <f>E18-('SAFE 2023 (Base)'!E17+'Incremental 2023 SAFE (Clause)'!E17)</f>
        <v>0</v>
      </c>
      <c r="F19" s="121">
        <f>F18-('SAFE 2023 (Base)'!F17+'Incremental 2023 SAFE (Clause)'!F17)</f>
        <v>0</v>
      </c>
      <c r="G19" s="121">
        <f>G18-('SAFE 2023 (Base)'!G17+'Incremental 2023 SAFE (Clause)'!G17)</f>
        <v>0</v>
      </c>
      <c r="H19" s="121">
        <f>H18-('SAFE 2023 (Base)'!H17+'Incremental 2023 SAFE (Clause)'!H17)</f>
        <v>0</v>
      </c>
      <c r="I19" s="121">
        <f>I18-('SAFE 2023 (Base)'!I17+'Incremental 2023 SAFE (Clause)'!I17)</f>
        <v>0</v>
      </c>
      <c r="J19" s="121">
        <f>J18-('SAFE 2023 (Base)'!J17+'Incremental 2023 SAFE (Clause)'!J17)</f>
        <v>0</v>
      </c>
      <c r="K19" s="121">
        <f>K18-('SAFE 2023 (Base)'!K17+'Incremental 2023 SAFE (Clause)'!K17)</f>
        <v>0</v>
      </c>
      <c r="L19" s="121">
        <f>L18-('SAFE 2023 (Base)'!L17+'Incremental 2023 SAFE (Clause)'!L17)</f>
        <v>0</v>
      </c>
      <c r="M19" s="121">
        <f>M18-('SAFE 2023 (Base)'!M17+'Incremental 2023 SAFE (Clause)'!M17)</f>
        <v>0</v>
      </c>
      <c r="N19" s="121">
        <f>N18-('SAFE 2023 (Base)'!N17+'Incremental 2023 SAFE (Clause)'!N17)</f>
        <v>0</v>
      </c>
      <c r="O19" s="121">
        <f>O18-('SAFE 2023 (Base)'!O17+'Incremental 2023 SAFE (Clause)'!O17)</f>
        <v>0</v>
      </c>
    </row>
    <row r="20" spans="2:15">
      <c r="D20" s="88"/>
    </row>
    <row r="21" spans="2:15"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</row>
    <row r="22" spans="2:15">
      <c r="B22" s="123" t="s">
        <v>240</v>
      </c>
    </row>
    <row r="23" spans="2:15">
      <c r="B23" s="124" t="s">
        <v>232</v>
      </c>
    </row>
    <row r="24" spans="2:15">
      <c r="B24" s="125" t="s">
        <v>224</v>
      </c>
      <c r="C24" s="126"/>
      <c r="D24" s="126">
        <v>22192.489040193599</v>
      </c>
      <c r="E24" s="126">
        <v>23035.961243504109</v>
      </c>
      <c r="F24" s="126">
        <v>23710.739006152522</v>
      </c>
      <c r="G24" s="126">
        <v>24250.561216271253</v>
      </c>
      <c r="H24" s="126">
        <v>24682.418984366232</v>
      </c>
      <c r="I24" s="126">
        <v>25027.905198842218</v>
      </c>
      <c r="J24" s="126">
        <v>25304.294170423003</v>
      </c>
      <c r="K24" s="126">
        <v>25525.405347687636</v>
      </c>
      <c r="L24" s="126">
        <v>25702.294289499339</v>
      </c>
      <c r="M24" s="126">
        <v>25843.805442948706</v>
      </c>
      <c r="N24" s="126">
        <v>25957.014365708201</v>
      </c>
      <c r="O24" s="126">
        <v>26047.581503915793</v>
      </c>
    </row>
    <row r="25" spans="2:15">
      <c r="B25" s="125" t="s">
        <v>225</v>
      </c>
      <c r="C25" s="126"/>
      <c r="D25" s="126">
        <v>616025.59605111333</v>
      </c>
      <c r="E25" s="126">
        <v>639438.94395705743</v>
      </c>
      <c r="F25" s="126">
        <v>658169.62228181271</v>
      </c>
      <c r="G25" s="126">
        <v>673154.16494161705</v>
      </c>
      <c r="H25" s="126">
        <v>685141.79906946025</v>
      </c>
      <c r="I25" s="126">
        <v>694731.90637173504</v>
      </c>
      <c r="J25" s="126">
        <v>702403.9922135548</v>
      </c>
      <c r="K25" s="126">
        <v>708541.66088701063</v>
      </c>
      <c r="L25" s="126">
        <v>713451.79582577525</v>
      </c>
      <c r="M25" s="126">
        <v>717379.90377678699</v>
      </c>
      <c r="N25" s="126">
        <v>720522.39013759641</v>
      </c>
      <c r="O25" s="126">
        <v>723036.37922624394</v>
      </c>
    </row>
    <row r="26" spans="2:15">
      <c r="B26" s="92" t="s">
        <v>226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2:15">
      <c r="B27" s="125" t="s">
        <v>227</v>
      </c>
      <c r="C27" s="126"/>
      <c r="D27" s="126">
        <v>140360.15401300596</v>
      </c>
      <c r="E27" s="126">
        <v>145694.83675850299</v>
      </c>
      <c r="F27" s="126">
        <v>149962.58295490066</v>
      </c>
      <c r="G27" s="126">
        <v>153376.77991201877</v>
      </c>
      <c r="H27" s="126">
        <v>156108.13747771323</v>
      </c>
      <c r="I27" s="126">
        <v>158293.22353026882</v>
      </c>
      <c r="J27" s="126">
        <v>160041.2923723133</v>
      </c>
      <c r="K27" s="126">
        <v>161439.74744594889</v>
      </c>
      <c r="L27" s="126">
        <v>162558.51150485734</v>
      </c>
      <c r="M27" s="126">
        <v>163453.5227519841</v>
      </c>
      <c r="N27" s="126">
        <v>164169.53174968553</v>
      </c>
      <c r="O27" s="126">
        <v>164742.33894784667</v>
      </c>
    </row>
    <row r="28" spans="2:15">
      <c r="B28" s="125" t="s">
        <v>228</v>
      </c>
      <c r="C28" s="126"/>
      <c r="D28" s="126">
        <v>8979.5535081212875</v>
      </c>
      <c r="E28" s="126">
        <v>9320.840317749633</v>
      </c>
      <c r="F28" s="126">
        <v>9593.8697654523094</v>
      </c>
      <c r="G28" s="126">
        <v>9812.2933236144527</v>
      </c>
      <c r="H28" s="126">
        <v>9987.0321701441644</v>
      </c>
      <c r="I28" s="126">
        <v>10126.823247367935</v>
      </c>
      <c r="J28" s="126">
        <v>10238.65610914695</v>
      </c>
      <c r="K28" s="126">
        <v>10328.122398570164</v>
      </c>
      <c r="L28" s="126">
        <v>10399.695430108733</v>
      </c>
      <c r="M28" s="126">
        <v>10456.953855339591</v>
      </c>
      <c r="N28" s="126">
        <v>10502.760595524276</v>
      </c>
      <c r="O28" s="126">
        <v>10539.405987672026</v>
      </c>
    </row>
    <row r="29" spans="2:15">
      <c r="B29" s="125" t="s">
        <v>229</v>
      </c>
      <c r="C29" s="126"/>
      <c r="D29" s="126">
        <v>17740.301741742544</v>
      </c>
      <c r="E29" s="126">
        <v>18414.559206527141</v>
      </c>
      <c r="F29" s="126">
        <v>18953.965178354822</v>
      </c>
      <c r="G29" s="126">
        <v>19385.489955816964</v>
      </c>
      <c r="H29" s="126">
        <v>19730.709777786677</v>
      </c>
      <c r="I29" s="126">
        <v>20006.885635362447</v>
      </c>
      <c r="J29" s="126">
        <v>20227.826321423065</v>
      </c>
      <c r="K29" s="126">
        <v>20404.578870271558</v>
      </c>
      <c r="L29" s="126">
        <v>20545.98090935035</v>
      </c>
      <c r="M29" s="126">
        <v>20659.102540613389</v>
      </c>
      <c r="N29" s="126">
        <v>20749.599845623819</v>
      </c>
      <c r="O29" s="126">
        <v>20821.997689632164</v>
      </c>
    </row>
    <row r="30" spans="2:15">
      <c r="B30" s="92" t="s">
        <v>230</v>
      </c>
      <c r="C30" s="111">
        <v>0</v>
      </c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v>0</v>
      </c>
    </row>
    <row r="31" spans="2:15">
      <c r="B31" s="127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</row>
    <row r="32" spans="2:15">
      <c r="B32" s="89" t="s">
        <v>242</v>
      </c>
      <c r="C32" s="88">
        <f>SUM(C22:C31)</f>
        <v>0</v>
      </c>
      <c r="D32" s="88">
        <f t="shared" ref="D32" si="1">SUM(D22:D31)</f>
        <v>805298.09435417666</v>
      </c>
      <c r="E32" s="88">
        <f t="shared" ref="E32" si="2">SUM(E22:E31)</f>
        <v>835905.14148334134</v>
      </c>
      <c r="F32" s="88">
        <f t="shared" ref="F32" si="3">SUM(F22:F31)</f>
        <v>860390.77918667311</v>
      </c>
      <c r="G32" s="88">
        <f t="shared" ref="G32" si="4">SUM(G22:G31)</f>
        <v>879979.28934933851</v>
      </c>
      <c r="H32" s="88">
        <f t="shared" ref="H32" si="5">SUM(H22:H31)</f>
        <v>895650.09747947054</v>
      </c>
      <c r="I32" s="88">
        <f t="shared" ref="I32" si="6">SUM(I22:I31)</f>
        <v>908186.74398357654</v>
      </c>
      <c r="J32" s="88">
        <f t="shared" ref="J32" si="7">SUM(J22:J31)</f>
        <v>918216.06118686125</v>
      </c>
      <c r="K32" s="88">
        <f t="shared" ref="K32" si="8">SUM(K22:K31)</f>
        <v>926239.51494948892</v>
      </c>
      <c r="L32" s="88">
        <f t="shared" ref="L32" si="9">SUM(L22:L31)</f>
        <v>932658.27795959089</v>
      </c>
      <c r="M32" s="88">
        <f t="shared" ref="M32" si="10">SUM(M22:M31)</f>
        <v>937793.28836767271</v>
      </c>
      <c r="N32" s="88">
        <f t="shared" ref="N32" si="11">SUM(N22:N31)</f>
        <v>941901.29669413832</v>
      </c>
      <c r="O32" s="88">
        <f t="shared" ref="O32" si="12">SUM(O22:O31)</f>
        <v>945187.7033553106</v>
      </c>
    </row>
    <row r="33" spans="2:15">
      <c r="B33" s="80" t="s">
        <v>231</v>
      </c>
      <c r="C33" s="121">
        <f>C32-('SAFE 2023 (Base)'!C29+'Incremental 2023 SAFE (Clause)'!C29)</f>
        <v>0</v>
      </c>
      <c r="D33" s="121">
        <f>D32-('SAFE 2023 (Base)'!D29+'Incremental 2023 SAFE (Clause)'!D29)</f>
        <v>0</v>
      </c>
      <c r="E33" s="121">
        <f>E32-('SAFE 2023 (Base)'!E29+'Incremental 2023 SAFE (Clause)'!E29)</f>
        <v>0</v>
      </c>
      <c r="F33" s="121">
        <f>F32-('SAFE 2023 (Base)'!F29+'Incremental 2023 SAFE (Clause)'!F29)</f>
        <v>0</v>
      </c>
      <c r="G33" s="121">
        <f>G32-('SAFE 2023 (Base)'!G29+'Incremental 2023 SAFE (Clause)'!G29)</f>
        <v>0</v>
      </c>
      <c r="H33" s="121">
        <f>H32-('SAFE 2023 (Base)'!H29+'Incremental 2023 SAFE (Clause)'!H29)</f>
        <v>0</v>
      </c>
      <c r="I33" s="121">
        <f>I32-('SAFE 2023 (Base)'!I29+'Incremental 2023 SAFE (Clause)'!I29)</f>
        <v>0</v>
      </c>
      <c r="J33" s="121">
        <f>J32-('SAFE 2023 (Base)'!J29+'Incremental 2023 SAFE (Clause)'!J29)</f>
        <v>0</v>
      </c>
      <c r="K33" s="121">
        <f>K32-('SAFE 2023 (Base)'!K29+'Incremental 2023 SAFE (Clause)'!K29)</f>
        <v>0</v>
      </c>
      <c r="L33" s="121">
        <f>L32-('SAFE 2023 (Base)'!L29+'Incremental 2023 SAFE (Clause)'!L29)</f>
        <v>0</v>
      </c>
      <c r="M33" s="121">
        <f>M32-('SAFE 2023 (Base)'!M29+'Incremental 2023 SAFE (Clause)'!M29)</f>
        <v>0</v>
      </c>
      <c r="N33" s="121">
        <f>N32-('SAFE 2023 (Base)'!N29+'Incremental 2023 SAFE (Clause)'!N29)</f>
        <v>0</v>
      </c>
      <c r="O33" s="121">
        <f>O32-('SAFE 2023 (Base)'!O29+'Incremental 2023 SAFE (Clause)'!O29)</f>
        <v>0</v>
      </c>
    </row>
    <row r="35" spans="2:15">
      <c r="B35" s="107" t="s">
        <v>239</v>
      </c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</row>
    <row r="36" spans="2:15">
      <c r="B36" s="108" t="s">
        <v>232</v>
      </c>
      <c r="D36" s="88"/>
    </row>
    <row r="37" spans="2:15">
      <c r="B37" s="127" t="s">
        <v>224</v>
      </c>
      <c r="C37" s="126">
        <v>6195.2189734461826</v>
      </c>
      <c r="D37" s="126">
        <v>26409.850056746163</v>
      </c>
      <c r="E37" s="126">
        <v>26409.850056746163</v>
      </c>
      <c r="F37" s="126">
        <v>26409.850056746163</v>
      </c>
      <c r="G37" s="126">
        <v>26409.850056746163</v>
      </c>
      <c r="H37" s="126">
        <v>26409.850056746163</v>
      </c>
      <c r="I37" s="126">
        <v>26409.850056746163</v>
      </c>
      <c r="J37" s="126">
        <v>26409.850056746163</v>
      </c>
      <c r="K37" s="126">
        <v>26409.850056746163</v>
      </c>
      <c r="L37" s="126">
        <v>26409.850056746163</v>
      </c>
      <c r="M37" s="126">
        <v>26409.850056746163</v>
      </c>
      <c r="N37" s="126">
        <v>26409.850056746163</v>
      </c>
      <c r="O37" s="126">
        <v>26409.850056746163</v>
      </c>
    </row>
    <row r="38" spans="2:15">
      <c r="B38" s="127" t="s">
        <v>225</v>
      </c>
      <c r="C38" s="126">
        <v>171968.69868324866</v>
      </c>
      <c r="D38" s="126">
        <v>733092.33558083395</v>
      </c>
      <c r="E38" s="126">
        <v>733092.33558083395</v>
      </c>
      <c r="F38" s="126">
        <v>733092.33558083395</v>
      </c>
      <c r="G38" s="126">
        <v>733092.33558083395</v>
      </c>
      <c r="H38" s="126">
        <v>733092.33558083395</v>
      </c>
      <c r="I38" s="126">
        <v>733092.33558083395</v>
      </c>
      <c r="J38" s="126">
        <v>733092.33558083395</v>
      </c>
      <c r="K38" s="126">
        <v>733092.33558083395</v>
      </c>
      <c r="L38" s="126">
        <v>733092.33558083395</v>
      </c>
      <c r="M38" s="126">
        <v>733092.33558083395</v>
      </c>
      <c r="N38" s="126">
        <v>733092.33558083395</v>
      </c>
      <c r="O38" s="126">
        <v>733092.33558083395</v>
      </c>
    </row>
    <row r="39" spans="2:15">
      <c r="B39" s="92" t="s">
        <v>226</v>
      </c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</row>
    <row r="40" spans="2:15">
      <c r="B40" s="127" t="s">
        <v>227</v>
      </c>
      <c r="C40" s="126">
        <v>39182.711217399221</v>
      </c>
      <c r="D40" s="126">
        <v>167033.56774049121</v>
      </c>
      <c r="E40" s="126">
        <v>167033.56774049121</v>
      </c>
      <c r="F40" s="126">
        <v>167033.56774049121</v>
      </c>
      <c r="G40" s="126">
        <v>167033.56774049121</v>
      </c>
      <c r="H40" s="126">
        <v>167033.56774049121</v>
      </c>
      <c r="I40" s="126">
        <v>167033.56774049121</v>
      </c>
      <c r="J40" s="126">
        <v>167033.56774049121</v>
      </c>
      <c r="K40" s="126">
        <v>167033.56774049121</v>
      </c>
      <c r="L40" s="126">
        <v>167033.56774049121</v>
      </c>
      <c r="M40" s="126">
        <v>167033.56774049121</v>
      </c>
      <c r="N40" s="126">
        <v>167033.56774049121</v>
      </c>
      <c r="O40" s="126">
        <v>167033.56774049121</v>
      </c>
    </row>
    <row r="41" spans="2:15">
      <c r="B41" s="127" t="s">
        <v>228</v>
      </c>
      <c r="C41" s="126">
        <v>2506.7174829211017</v>
      </c>
      <c r="D41" s="126">
        <v>10685.987556263019</v>
      </c>
      <c r="E41" s="126">
        <v>10685.987556263019</v>
      </c>
      <c r="F41" s="126">
        <v>10685.987556263019</v>
      </c>
      <c r="G41" s="126">
        <v>10685.987556263019</v>
      </c>
      <c r="H41" s="126">
        <v>10685.987556263019</v>
      </c>
      <c r="I41" s="126">
        <v>10685.987556263019</v>
      </c>
      <c r="J41" s="126">
        <v>10685.987556263019</v>
      </c>
      <c r="K41" s="126">
        <v>10685.987556263019</v>
      </c>
      <c r="L41" s="126">
        <v>10685.987556263019</v>
      </c>
      <c r="M41" s="126">
        <v>10685.987556263019</v>
      </c>
      <c r="N41" s="126">
        <v>10685.987556263019</v>
      </c>
      <c r="O41" s="126">
        <v>10685.987556263019</v>
      </c>
    </row>
    <row r="42" spans="2:15">
      <c r="B42" s="127" t="s">
        <v>229</v>
      </c>
      <c r="C42" s="126">
        <v>4952.3536429848336</v>
      </c>
      <c r="D42" s="126">
        <v>21111.589065665536</v>
      </c>
      <c r="E42" s="126">
        <v>21111.589065665536</v>
      </c>
      <c r="F42" s="126">
        <v>21111.589065665536</v>
      </c>
      <c r="G42" s="126">
        <v>21111.589065665536</v>
      </c>
      <c r="H42" s="126">
        <v>21111.589065665536</v>
      </c>
      <c r="I42" s="126">
        <v>21111.589065665536</v>
      </c>
      <c r="J42" s="126">
        <v>21111.589065665536</v>
      </c>
      <c r="K42" s="126">
        <v>21111.589065665536</v>
      </c>
      <c r="L42" s="126">
        <v>21111.589065665536</v>
      </c>
      <c r="M42" s="126">
        <v>21111.589065665536</v>
      </c>
      <c r="N42" s="126">
        <v>21111.589065665536</v>
      </c>
      <c r="O42" s="126">
        <v>21111.589065665536</v>
      </c>
    </row>
    <row r="43" spans="2:15">
      <c r="B43" s="92" t="s">
        <v>230</v>
      </c>
      <c r="C43" s="111">
        <v>0</v>
      </c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</row>
    <row r="44" spans="2:15">
      <c r="B44" s="110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</row>
    <row r="45" spans="2:15">
      <c r="B45" s="89" t="s">
        <v>244</v>
      </c>
      <c r="C45" s="88">
        <f>SUM(C35:C44)</f>
        <v>224805.7</v>
      </c>
      <c r="D45" s="88">
        <f t="shared" ref="D45" si="13">SUM(D35:D44)</f>
        <v>958333.32999999984</v>
      </c>
      <c r="E45" s="88">
        <f t="shared" ref="E45" si="14">SUM(E35:E44)</f>
        <v>958333.32999999984</v>
      </c>
      <c r="F45" s="88">
        <f t="shared" ref="F45" si="15">SUM(F35:F44)</f>
        <v>958333.32999999984</v>
      </c>
      <c r="G45" s="88">
        <f t="shared" ref="G45" si="16">SUM(G35:G44)</f>
        <v>958333.32999999984</v>
      </c>
      <c r="H45" s="88">
        <f t="shared" ref="H45" si="17">SUM(H35:H44)</f>
        <v>958333.32999999984</v>
      </c>
      <c r="I45" s="88">
        <f t="shared" ref="I45" si="18">SUM(I35:I44)</f>
        <v>958333.32999999984</v>
      </c>
      <c r="J45" s="88">
        <f t="shared" ref="J45" si="19">SUM(J35:J44)</f>
        <v>958333.32999999984</v>
      </c>
      <c r="K45" s="88">
        <f t="shared" ref="K45" si="20">SUM(K35:K44)</f>
        <v>958333.32999999984</v>
      </c>
      <c r="L45" s="88">
        <f t="shared" ref="L45" si="21">SUM(L35:L44)</f>
        <v>958333.32999999984</v>
      </c>
      <c r="M45" s="88">
        <f t="shared" ref="M45" si="22">SUM(M35:M44)</f>
        <v>958333.32999999984</v>
      </c>
      <c r="N45" s="88">
        <f t="shared" ref="N45" si="23">SUM(N35:N44)</f>
        <v>958333.32999999984</v>
      </c>
      <c r="O45" s="88">
        <f t="shared" ref="O45" si="24">SUM(O35:O44)</f>
        <v>958333.32999999984</v>
      </c>
    </row>
    <row r="46" spans="2:15">
      <c r="B46" s="80" t="s">
        <v>231</v>
      </c>
      <c r="C46" s="121">
        <f>C45-('SAFE 2023 (Base)'!C41+'Incremental 2023 SAFE (Clause)'!C40)</f>
        <v>0</v>
      </c>
      <c r="D46" s="121">
        <f>D45-('SAFE 2023 (Base)'!D41+'Incremental 2023 SAFE (Clause)'!D40)</f>
        <v>0</v>
      </c>
      <c r="E46" s="121">
        <f>E45-('SAFE 2023 (Base)'!E41+'Incremental 2023 SAFE (Clause)'!E40)</f>
        <v>0</v>
      </c>
      <c r="F46" s="121">
        <f>F45-('SAFE 2023 (Base)'!F41+'Incremental 2023 SAFE (Clause)'!F40)</f>
        <v>0</v>
      </c>
      <c r="G46" s="121">
        <f>G45-('SAFE 2023 (Base)'!G41+'Incremental 2023 SAFE (Clause)'!G40)</f>
        <v>0</v>
      </c>
      <c r="H46" s="121">
        <f>H45-('SAFE 2023 (Base)'!H41+'Incremental 2023 SAFE (Clause)'!H40)</f>
        <v>0</v>
      </c>
      <c r="I46" s="121">
        <f>I45-('SAFE 2023 (Base)'!I41+'Incremental 2023 SAFE (Clause)'!I40)</f>
        <v>0</v>
      </c>
      <c r="J46" s="121">
        <f>J45-('SAFE 2023 (Base)'!J41+'Incremental 2023 SAFE (Clause)'!J40)</f>
        <v>0</v>
      </c>
      <c r="K46" s="121">
        <f>K45-('SAFE 2023 (Base)'!K41+'Incremental 2023 SAFE (Clause)'!K40)</f>
        <v>0</v>
      </c>
      <c r="L46" s="121">
        <f>L45-('SAFE 2023 (Base)'!L41+'Incremental 2023 SAFE (Clause)'!L40)</f>
        <v>0</v>
      </c>
      <c r="M46" s="121">
        <f>M45-('SAFE 2023 (Base)'!M41+'Incremental 2023 SAFE (Clause)'!M40)</f>
        <v>0</v>
      </c>
      <c r="N46" s="121">
        <f>N45-('SAFE 2023 (Base)'!N41+'Incremental 2023 SAFE (Clause)'!N40)</f>
        <v>0</v>
      </c>
      <c r="O46" s="121">
        <f>O45-('SAFE 2023 (Base)'!O41+'Incremental 2023 SAFE (Clause)'!O40)</f>
        <v>0</v>
      </c>
    </row>
    <row r="48" spans="2:15">
      <c r="B48" s="90" t="s">
        <v>236</v>
      </c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>
      <c r="B49" s="91" t="s">
        <v>232</v>
      </c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</row>
    <row r="50" spans="1:15">
      <c r="B50" s="127" t="s">
        <v>224</v>
      </c>
      <c r="C50" s="111">
        <v>84552.595144221821</v>
      </c>
      <c r="D50" s="111">
        <v>88769.956160774382</v>
      </c>
      <c r="E50" s="111">
        <v>92143.844974016436</v>
      </c>
      <c r="F50" s="111">
        <v>94842.956024610088</v>
      </c>
      <c r="G50" s="111">
        <v>97002.244865084998</v>
      </c>
      <c r="H50" s="111">
        <v>98729.675937464926</v>
      </c>
      <c r="I50" s="111">
        <v>100111.62079536886</v>
      </c>
      <c r="J50" s="111">
        <v>101217.17668169201</v>
      </c>
      <c r="K50" s="111">
        <v>102101.62139075053</v>
      </c>
      <c r="L50" s="111">
        <v>102809.17715799736</v>
      </c>
      <c r="M50" s="111">
        <v>103375.22177179482</v>
      </c>
      <c r="N50" s="111">
        <v>103828.0574628328</v>
      </c>
      <c r="O50" s="111">
        <v>104190.32601566317</v>
      </c>
    </row>
    <row r="51" spans="1:15">
      <c r="B51" s="127" t="s">
        <v>225</v>
      </c>
      <c r="C51" s="111">
        <v>2347035.6446747323</v>
      </c>
      <c r="D51" s="111">
        <v>2464102.3842044529</v>
      </c>
      <c r="E51" s="111">
        <v>2557755.7758282297</v>
      </c>
      <c r="F51" s="111">
        <v>2632678.4891272509</v>
      </c>
      <c r="G51" s="111">
        <v>2692616.6597664678</v>
      </c>
      <c r="H51" s="111">
        <v>2740567.196277841</v>
      </c>
      <c r="I51" s="111">
        <v>2778927.6254869397</v>
      </c>
      <c r="J51" s="111">
        <v>2809615.9688542187</v>
      </c>
      <c r="K51" s="111">
        <v>2834166.643548042</v>
      </c>
      <c r="L51" s="111">
        <v>2853807.183303101</v>
      </c>
      <c r="M51" s="111">
        <v>2869519.615107148</v>
      </c>
      <c r="N51" s="111">
        <v>2882089.5605503856</v>
      </c>
      <c r="O51" s="111">
        <v>2892145.5169049758</v>
      </c>
    </row>
    <row r="52" spans="1:15">
      <c r="B52" s="92" t="s">
        <v>226</v>
      </c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</row>
    <row r="53" spans="1:15">
      <c r="B53" s="127" t="s">
        <v>227</v>
      </c>
      <c r="C53" s="111">
        <v>534767.20232453861</v>
      </c>
      <c r="D53" s="111">
        <v>561440.61605202383</v>
      </c>
      <c r="E53" s="111">
        <v>582779.34703401197</v>
      </c>
      <c r="F53" s="111">
        <v>599850.33181960264</v>
      </c>
      <c r="G53" s="111">
        <v>613507.11964807496</v>
      </c>
      <c r="H53" s="111">
        <v>624432.54991085292</v>
      </c>
      <c r="I53" s="111">
        <v>633172.89412107528</v>
      </c>
      <c r="J53" s="111">
        <v>640165.16948925308</v>
      </c>
      <c r="K53" s="111">
        <v>645758.98978379543</v>
      </c>
      <c r="L53" s="111">
        <v>650234.04601942934</v>
      </c>
      <c r="M53" s="111">
        <v>653814.0910079364</v>
      </c>
      <c r="N53" s="111">
        <v>656678.12699874211</v>
      </c>
      <c r="O53" s="111">
        <v>658969.35579138668</v>
      </c>
    </row>
    <row r="54" spans="1:15">
      <c r="B54" s="127" t="s">
        <v>228</v>
      </c>
      <c r="C54" s="111">
        <v>34211.779984343411</v>
      </c>
      <c r="D54" s="111">
        <v>35918.214032485143</v>
      </c>
      <c r="E54" s="111">
        <v>37283.361270998532</v>
      </c>
      <c r="F54" s="111">
        <v>38375.479061809237</v>
      </c>
      <c r="G54" s="111">
        <v>39249.173294457803</v>
      </c>
      <c r="H54" s="111">
        <v>39948.128680576658</v>
      </c>
      <c r="I54" s="111">
        <v>40507.292989471731</v>
      </c>
      <c r="J54" s="111">
        <v>40954.624436587794</v>
      </c>
      <c r="K54" s="111">
        <v>41312.489594280654</v>
      </c>
      <c r="L54" s="111">
        <v>41598.781720434934</v>
      </c>
      <c r="M54" s="111">
        <v>41827.815421358362</v>
      </c>
      <c r="N54" s="111">
        <v>42011.042382097105</v>
      </c>
      <c r="O54" s="111">
        <v>42157.623950688103</v>
      </c>
    </row>
    <row r="55" spans="1:15">
      <c r="B55" s="127" t="s">
        <v>229</v>
      </c>
      <c r="C55" s="111">
        <v>67589.919643047178</v>
      </c>
      <c r="D55" s="111">
        <v>70961.20696697016</v>
      </c>
      <c r="E55" s="111">
        <v>73658.236826108565</v>
      </c>
      <c r="F55" s="111">
        <v>75815.860713419286</v>
      </c>
      <c r="G55" s="111">
        <v>77541.95982326784</v>
      </c>
      <c r="H55" s="111">
        <v>78922.839111146706</v>
      </c>
      <c r="I55" s="111">
        <v>80027.542541449788</v>
      </c>
      <c r="J55" s="111">
        <v>80911.305285692244</v>
      </c>
      <c r="K55" s="111">
        <v>81618.315481086218</v>
      </c>
      <c r="L55" s="111">
        <v>82183.9236374014</v>
      </c>
      <c r="M55" s="111">
        <v>82636.410162453554</v>
      </c>
      <c r="N55" s="111">
        <v>82998.399382495278</v>
      </c>
      <c r="O55" s="111">
        <v>83287.990758528656</v>
      </c>
    </row>
    <row r="56" spans="1:15">
      <c r="B56" s="92" t="s">
        <v>230</v>
      </c>
      <c r="C56" s="111">
        <v>0</v>
      </c>
      <c r="D56" s="111">
        <v>0</v>
      </c>
      <c r="E56" s="111">
        <v>0</v>
      </c>
      <c r="F56" s="111">
        <v>0</v>
      </c>
      <c r="G56" s="111">
        <v>0</v>
      </c>
      <c r="H56" s="111">
        <v>0</v>
      </c>
      <c r="I56" s="111">
        <v>0</v>
      </c>
      <c r="J56" s="111">
        <v>0</v>
      </c>
      <c r="K56" s="111">
        <v>0</v>
      </c>
      <c r="L56" s="111">
        <v>0</v>
      </c>
      <c r="M56" s="111">
        <v>0</v>
      </c>
      <c r="N56" s="111">
        <v>0</v>
      </c>
      <c r="O56" s="111">
        <v>0</v>
      </c>
    </row>
    <row r="58" spans="1:15">
      <c r="A58" s="133" t="s">
        <v>255</v>
      </c>
      <c r="B58" s="89" t="s">
        <v>237</v>
      </c>
      <c r="C58" s="88">
        <f>SUM(C48:C57)</f>
        <v>3068157.1417708835</v>
      </c>
      <c r="D58" s="88">
        <f t="shared" ref="D58" si="25">SUM(D48:D57)</f>
        <v>3221192.3774167066</v>
      </c>
      <c r="E58" s="88">
        <f t="shared" ref="E58" si="26">SUM(E48:E57)</f>
        <v>3343620.5659333654</v>
      </c>
      <c r="F58" s="88">
        <f t="shared" ref="F58" si="27">SUM(F48:F57)</f>
        <v>3441563.1167466925</v>
      </c>
      <c r="G58" s="88">
        <f t="shared" ref="G58" si="28">SUM(G48:G57)</f>
        <v>3519917.1573973536</v>
      </c>
      <c r="H58" s="88">
        <f t="shared" ref="H58" si="29">SUM(H48:H57)</f>
        <v>3582600.3899178822</v>
      </c>
      <c r="I58" s="88">
        <f t="shared" ref="I58" si="30">SUM(I48:I57)</f>
        <v>3632746.9759343052</v>
      </c>
      <c r="J58" s="88">
        <f t="shared" ref="J58" si="31">SUM(J48:J57)</f>
        <v>3672864.2447474441</v>
      </c>
      <c r="K58" s="88">
        <f t="shared" ref="K58" si="32">SUM(K48:K57)</f>
        <v>3704958.0597979552</v>
      </c>
      <c r="L58" s="88">
        <f t="shared" ref="L58" si="33">SUM(L48:L57)</f>
        <v>3730633.1118383636</v>
      </c>
      <c r="M58" s="88">
        <f t="shared" ref="M58" si="34">SUM(M48:M57)</f>
        <v>3751173.1534706908</v>
      </c>
      <c r="N58" s="88">
        <f t="shared" ref="N58" si="35">SUM(N48:N57)</f>
        <v>3767605.1867765533</v>
      </c>
      <c r="O58" s="88">
        <f t="shared" ref="O58" si="36">SUM(O48:O57)</f>
        <v>3780750.8134212424</v>
      </c>
    </row>
    <row r="59" spans="1:15">
      <c r="B59" s="80" t="s">
        <v>231</v>
      </c>
      <c r="C59" s="121">
        <f>C58-('SAFE 2023 (Base)'!C52+'Incremental 2023 SAFE (Clause)'!C51)</f>
        <v>0</v>
      </c>
      <c r="D59" s="121">
        <f>D58-('SAFE 2023 (Base)'!D52+'Incremental 2023 SAFE (Clause)'!D51)</f>
        <v>0</v>
      </c>
      <c r="E59" s="121">
        <f>E58-('SAFE 2023 (Base)'!E52+'Incremental 2023 SAFE (Clause)'!E51)</f>
        <v>0</v>
      </c>
      <c r="F59" s="121">
        <f>F58-('SAFE 2023 (Base)'!F52+'Incremental 2023 SAFE (Clause)'!F51)</f>
        <v>0</v>
      </c>
      <c r="G59" s="121">
        <f>G58-('SAFE 2023 (Base)'!G52+'Incremental 2023 SAFE (Clause)'!G51)</f>
        <v>0</v>
      </c>
      <c r="H59" s="121">
        <f>H58-('SAFE 2023 (Base)'!H52+'Incremental 2023 SAFE (Clause)'!H51)</f>
        <v>0</v>
      </c>
      <c r="I59" s="121">
        <f>I58-('SAFE 2023 (Base)'!I52+'Incremental 2023 SAFE (Clause)'!I51)</f>
        <v>0</v>
      </c>
      <c r="J59" s="121">
        <f>J58-('SAFE 2023 (Base)'!J52+'Incremental 2023 SAFE (Clause)'!J51)</f>
        <v>0</v>
      </c>
      <c r="K59" s="121">
        <f>K58-('SAFE 2023 (Base)'!K52+'Incremental 2023 SAFE (Clause)'!K51)</f>
        <v>0</v>
      </c>
      <c r="L59" s="121">
        <f>L58-('SAFE 2023 (Base)'!L52+'Incremental 2023 SAFE (Clause)'!L51)</f>
        <v>0</v>
      </c>
      <c r="M59" s="121">
        <f>M58-('SAFE 2023 (Base)'!M52+'Incremental 2023 SAFE (Clause)'!M51)</f>
        <v>0</v>
      </c>
      <c r="N59" s="121">
        <f>N58-('SAFE 2023 (Base)'!N52+'Incremental 2023 SAFE (Clause)'!N51)</f>
        <v>0</v>
      </c>
      <c r="O59" s="121">
        <f>O58-('SAFE 2023 (Base)'!O52+'Incremental 2023 SAFE (Clause)'!O51)</f>
        <v>0</v>
      </c>
    </row>
    <row r="61" spans="1:15">
      <c r="B61" s="85" t="s">
        <v>233</v>
      </c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</row>
    <row r="62" spans="1:15">
      <c r="B62" s="86" t="s">
        <v>232</v>
      </c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</row>
    <row r="63" spans="1:15">
      <c r="A63" s="133" t="s">
        <v>256</v>
      </c>
      <c r="B63" s="87" t="s">
        <v>224</v>
      </c>
      <c r="C63" s="111">
        <v>43299.117298570345</v>
      </c>
      <c r="D63" s="111">
        <v>45135.339459393079</v>
      </c>
      <c r="E63" s="111">
        <v>47018.674589261333</v>
      </c>
      <c r="F63" s="111">
        <v>48950.704198556305</v>
      </c>
      <c r="G63" s="111">
        <v>50932.693495582964</v>
      </c>
      <c r="H63" s="111">
        <v>52965.654646985298</v>
      </c>
      <c r="I63" s="111">
        <v>55050.397386078475</v>
      </c>
      <c r="J63" s="111">
        <v>57187.569499514633</v>
      </c>
      <c r="K63" s="111">
        <v>59377.689216615494</v>
      </c>
      <c r="L63" s="111">
        <v>61621.171120838422</v>
      </c>
      <c r="M63" s="111">
        <v>63918.346878949313</v>
      </c>
      <c r="N63" s="111">
        <v>66269.48182436089</v>
      </c>
      <c r="O63" s="111">
        <v>68674.788223803334</v>
      </c>
    </row>
    <row r="64" spans="1:15">
      <c r="A64" s="133" t="s">
        <v>256</v>
      </c>
      <c r="B64" s="87" t="s">
        <v>225</v>
      </c>
      <c r="C64" s="111">
        <v>1577744.7369135912</v>
      </c>
      <c r="D64" s="111">
        <v>1646439.9241169842</v>
      </c>
      <c r="E64" s="111">
        <v>1716442.8868828861</v>
      </c>
      <c r="F64" s="111">
        <v>1787797.5252386201</v>
      </c>
      <c r="G64" s="111">
        <v>1860538.9592060451</v>
      </c>
      <c r="H64" s="111">
        <v>1934695.284802648</v>
      </c>
      <c r="I64" s="111">
        <v>2010288.9788424193</v>
      </c>
      <c r="J64" s="111">
        <v>2087338.0227765501</v>
      </c>
      <c r="K64" s="111">
        <v>2165856.8017659942</v>
      </c>
      <c r="L64" s="111">
        <v>2245856.8239395134</v>
      </c>
      <c r="M64" s="111">
        <v>2327347.2958001192</v>
      </c>
      <c r="N64" s="111">
        <v>2410335.5825502193</v>
      </c>
      <c r="O64" s="111">
        <v>2494827.5763517395</v>
      </c>
    </row>
    <row r="65" spans="1:16">
      <c r="A65" s="133" t="s">
        <v>257</v>
      </c>
      <c r="B65" s="87" t="s">
        <v>226</v>
      </c>
      <c r="C65" s="111">
        <v>84.983290974149384</v>
      </c>
      <c r="D65" s="111">
        <v>86.536065221995159</v>
      </c>
      <c r="E65" s="111">
        <v>88.088839469840948</v>
      </c>
      <c r="F65" s="111">
        <v>89.641613717686738</v>
      </c>
      <c r="G65" s="111">
        <v>91.194387965532513</v>
      </c>
      <c r="H65" s="111">
        <v>92.747162213378289</v>
      </c>
      <c r="I65" s="111">
        <v>94.299936461224078</v>
      </c>
      <c r="J65" s="111">
        <v>95.852710709069868</v>
      </c>
      <c r="K65" s="111">
        <v>97.405484956915643</v>
      </c>
      <c r="L65" s="111">
        <v>98.958259204761418</v>
      </c>
      <c r="M65" s="111">
        <v>100.51103345260721</v>
      </c>
      <c r="N65" s="111">
        <v>102.063807700453</v>
      </c>
      <c r="O65" s="111">
        <v>103.61658194829877</v>
      </c>
    </row>
    <row r="66" spans="1:16">
      <c r="A66" s="133" t="s">
        <v>257</v>
      </c>
      <c r="B66" s="87" t="s">
        <v>227</v>
      </c>
      <c r="C66" s="111">
        <v>365337.39526093716</v>
      </c>
      <c r="D66" s="111">
        <v>385638.94181180157</v>
      </c>
      <c r="E66" s="111">
        <v>406243.22989456577</v>
      </c>
      <c r="F66" s="111">
        <v>427160.42207986006</v>
      </c>
      <c r="G66" s="111">
        <v>448398.64842418843</v>
      </c>
      <c r="H66" s="111">
        <v>469964.41297275422</v>
      </c>
      <c r="I66" s="111">
        <v>491862.91896172019</v>
      </c>
      <c r="J66" s="111">
        <v>514098.32898001635</v>
      </c>
      <c r="K66" s="111">
        <v>536673.9730987869</v>
      </c>
      <c r="L66" s="111">
        <v>559592.51537494699</v>
      </c>
      <c r="M66" s="111">
        <v>582856.08705402887</v>
      </c>
      <c r="N66" s="111">
        <v>606466.39313245844</v>
      </c>
      <c r="O66" s="111">
        <v>630424.79760737612</v>
      </c>
    </row>
    <row r="67" spans="1:16">
      <c r="A67" s="133" t="s">
        <v>258</v>
      </c>
      <c r="B67" s="87" t="s">
        <v>228</v>
      </c>
      <c r="C67" s="111">
        <v>70306.430603249115</v>
      </c>
      <c r="D67" s="111">
        <v>73035.645577973788</v>
      </c>
      <c r="E67" s="111">
        <v>75811.374053672553</v>
      </c>
      <c r="F67" s="111">
        <v>78635.177417499464</v>
      </c>
      <c r="G67" s="111">
        <v>81508.304779177735</v>
      </c>
      <c r="H67" s="111">
        <v>84431.755426485979</v>
      </c>
      <c r="I67" s="111">
        <v>87406.328789647087</v>
      </c>
      <c r="J67" s="111">
        <v>90432.664412839309</v>
      </c>
      <c r="K67" s="111">
        <v>93511.273931405332</v>
      </c>
      <c r="L67" s="111">
        <v>96642.566653619244</v>
      </c>
      <c r="M67" s="111">
        <v>99826.870026100325</v>
      </c>
      <c r="N67" s="111">
        <v>103064.44600614403</v>
      </c>
      <c r="O67" s="111">
        <v>106355.50415958669</v>
      </c>
    </row>
    <row r="68" spans="1:16">
      <c r="A68" s="133" t="s">
        <v>259</v>
      </c>
      <c r="B68" s="87" t="s">
        <v>229</v>
      </c>
      <c r="C68" s="111">
        <v>37852.130085137433</v>
      </c>
      <c r="D68" s="111">
        <v>40004.286380032077</v>
      </c>
      <c r="E68" s="111">
        <v>42210.223030587273</v>
      </c>
      <c r="F68" s="111">
        <v>44471.745361164983</v>
      </c>
      <c r="G68" s="111">
        <v>46790.297631254762</v>
      </c>
      <c r="H68" s="111">
        <v>49167.035248448286</v>
      </c>
      <c r="I68" s="111">
        <v>51602.882538818863</v>
      </c>
      <c r="J68" s="111">
        <v>54098.578963225162</v>
      </c>
      <c r="K68" s="111">
        <v>56654.716090354108</v>
      </c>
      <c r="L68" s="111">
        <v>59271.767175155241</v>
      </c>
      <c r="M68" s="111">
        <v>61950.11082158819</v>
      </c>
      <c r="N68" s="111">
        <v>64690.049912820672</v>
      </c>
      <c r="O68" s="111">
        <v>67491.82675538685</v>
      </c>
    </row>
    <row r="69" spans="1:16">
      <c r="B69" s="92" t="s">
        <v>230</v>
      </c>
      <c r="C69" s="111">
        <v>0</v>
      </c>
      <c r="D69" s="111">
        <v>0</v>
      </c>
      <c r="E69" s="111">
        <v>0</v>
      </c>
      <c r="F69" s="111">
        <v>0</v>
      </c>
      <c r="G69" s="111">
        <v>0</v>
      </c>
      <c r="H69" s="111">
        <v>0</v>
      </c>
      <c r="I69" s="111">
        <v>0</v>
      </c>
      <c r="J69" s="111">
        <v>0</v>
      </c>
      <c r="K69" s="111">
        <v>0</v>
      </c>
      <c r="L69" s="111">
        <v>0</v>
      </c>
      <c r="M69" s="111">
        <v>0</v>
      </c>
      <c r="N69" s="111">
        <v>0</v>
      </c>
      <c r="O69" s="111">
        <v>0</v>
      </c>
    </row>
    <row r="71" spans="1:16">
      <c r="B71" s="89" t="s">
        <v>235</v>
      </c>
      <c r="C71" s="88">
        <f t="shared" ref="C71:O71" si="37">SUM(C62:C70)</f>
        <v>2094624.7934524592</v>
      </c>
      <c r="D71" s="88">
        <f t="shared" si="37"/>
        <v>2190340.673411407</v>
      </c>
      <c r="E71" s="88">
        <f t="shared" si="37"/>
        <v>2287814.4772904427</v>
      </c>
      <c r="F71" s="88">
        <f t="shared" si="37"/>
        <v>2387105.2159094186</v>
      </c>
      <c r="G71" s="88">
        <f t="shared" si="37"/>
        <v>2488260.0979242148</v>
      </c>
      <c r="H71" s="88">
        <f t="shared" si="37"/>
        <v>2591316.8902595351</v>
      </c>
      <c r="I71" s="88">
        <f t="shared" si="37"/>
        <v>2696305.8064551451</v>
      </c>
      <c r="J71" s="88">
        <f t="shared" si="37"/>
        <v>2803251.0173428548</v>
      </c>
      <c r="K71" s="88">
        <f t="shared" si="37"/>
        <v>2912171.8595881131</v>
      </c>
      <c r="L71" s="88">
        <f t="shared" si="37"/>
        <v>3023083.8025232777</v>
      </c>
      <c r="M71" s="88">
        <f t="shared" si="37"/>
        <v>3135999.2216142379</v>
      </c>
      <c r="N71" s="88">
        <f t="shared" si="37"/>
        <v>3250928.0172337033</v>
      </c>
      <c r="O71" s="88">
        <f t="shared" si="37"/>
        <v>3367878.109679841</v>
      </c>
    </row>
    <row r="72" spans="1:16">
      <c r="B72" s="80" t="s">
        <v>231</v>
      </c>
      <c r="C72" s="121">
        <f>C71-'SAFE 2023 (Base)'!C66-'Incremental 2023 SAFE (Clause)'!C64</f>
        <v>0</v>
      </c>
      <c r="D72" s="121">
        <f>D71-'SAFE 2023 (Base)'!D66-'Incremental 2023 SAFE (Clause)'!D64</f>
        <v>2.7921487344428897E-10</v>
      </c>
      <c r="E72" s="121">
        <f>E71-'SAFE 2023 (Base)'!E66-'Incremental 2023 SAFE (Clause)'!E64</f>
        <v>-5.6388671509921551E-11</v>
      </c>
      <c r="F72" s="121">
        <f>F71-'SAFE 2023 (Base)'!F66-'Incremental 2023 SAFE (Clause)'!F64</f>
        <v>3.2605385058559477E-10</v>
      </c>
      <c r="G72" s="121">
        <f>G71-'SAFE 2023 (Base)'!G66-'Incremental 2023 SAFE (Clause)'!G64</f>
        <v>8.1854523159563541E-10</v>
      </c>
      <c r="H72" s="121">
        <f>H71-'SAFE 2023 (Base)'!H66-'Incremental 2023 SAFE (Clause)'!H64</f>
        <v>1.8553691916167736E-10</v>
      </c>
      <c r="I72" s="121">
        <f>I71-'SAFE 2023 (Base)'!I66-'Incremental 2023 SAFE (Clause)'!I64</f>
        <v>9.8043528851121664E-10</v>
      </c>
      <c r="J72" s="121">
        <f>J71-'SAFE 2023 (Base)'!J66-'Incremental 2023 SAFE (Clause)'!J64</f>
        <v>8.7675289250910282E-10</v>
      </c>
      <c r="K72" s="121">
        <f>K71-'SAFE 2023 (Base)'!K66-'Incremental 2023 SAFE (Clause)'!K64</f>
        <v>1.4406396076083183E-9</v>
      </c>
      <c r="L72" s="121">
        <f>L71-'SAFE 2023 (Base)'!L66-'Incremental 2023 SAFE (Clause)'!L64</f>
        <v>1.1641532182693481E-10</v>
      </c>
      <c r="M72" s="121">
        <f>M71-'SAFE 2023 (Base)'!M66-'Incremental 2023 SAFE (Clause)'!M64</f>
        <v>1.7462298274040222E-10</v>
      </c>
      <c r="N72" s="121">
        <f>N71-'SAFE 2023 (Base)'!N66-'Incremental 2023 SAFE (Clause)'!N64</f>
        <v>5.2386894822120667E-10</v>
      </c>
      <c r="O72" s="121">
        <f>O71-'SAFE 2023 (Base)'!O66-'Incremental 2023 SAFE (Clause)'!O64</f>
        <v>8.5856299847364426E-10</v>
      </c>
    </row>
    <row r="74" spans="1:16">
      <c r="B74" s="99" t="s">
        <v>238</v>
      </c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</row>
    <row r="75" spans="1:16">
      <c r="B75" s="101" t="s">
        <v>232</v>
      </c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</row>
    <row r="76" spans="1:16">
      <c r="A76" s="133" t="s">
        <v>260</v>
      </c>
      <c r="B76" s="102" t="s">
        <v>224</v>
      </c>
      <c r="C76" s="126">
        <v>1791.0860797537225</v>
      </c>
      <c r="D76" s="112">
        <v>1836.2221608227319</v>
      </c>
      <c r="E76" s="112">
        <v>1883.3351298682503</v>
      </c>
      <c r="F76" s="112">
        <v>1932.0296092949761</v>
      </c>
      <c r="G76" s="112">
        <v>1981.9892970266674</v>
      </c>
      <c r="H76" s="112">
        <v>2032.9611514023316</v>
      </c>
      <c r="I76" s="112">
        <v>2084.7427390931734</v>
      </c>
      <c r="J76" s="112">
        <v>2137.1721134361583</v>
      </c>
      <c r="K76" s="112">
        <v>2190.1197171008571</v>
      </c>
      <c r="L76" s="112">
        <v>2243.4819042229265</v>
      </c>
      <c r="M76" s="112">
        <v>2297.1757581108932</v>
      </c>
      <c r="N76" s="112">
        <v>2351.1349454115775</v>
      </c>
      <c r="O76" s="112">
        <v>2405.306399442436</v>
      </c>
      <c r="P76" s="106"/>
    </row>
    <row r="77" spans="1:16">
      <c r="A77" s="133" t="s">
        <v>260</v>
      </c>
      <c r="B77" s="102" t="s">
        <v>225</v>
      </c>
      <c r="C77" s="126">
        <v>67442.286675039169</v>
      </c>
      <c r="D77" s="112">
        <v>68695.187203393129</v>
      </c>
      <c r="E77" s="112">
        <v>70002.962765901641</v>
      </c>
      <c r="F77" s="112">
        <v>71354.638355733798</v>
      </c>
      <c r="G77" s="112">
        <v>72741.433967424862</v>
      </c>
      <c r="H77" s="112">
        <v>74156.32559660307</v>
      </c>
      <c r="I77" s="112">
        <v>75593.694039770984</v>
      </c>
      <c r="J77" s="112">
        <v>77049.043934130663</v>
      </c>
      <c r="K77" s="112">
        <v>78518.778989443745</v>
      </c>
      <c r="L77" s="112">
        <v>80000.022173519566</v>
      </c>
      <c r="M77" s="112">
        <v>81490.471860605569</v>
      </c>
      <c r="N77" s="112">
        <v>82988.286750099724</v>
      </c>
      <c r="O77" s="112">
        <v>84491.993801520381</v>
      </c>
    </row>
    <row r="78" spans="1:16">
      <c r="A78" s="133" t="s">
        <v>261</v>
      </c>
      <c r="B78" s="132" t="s">
        <v>226</v>
      </c>
      <c r="C78" s="126">
        <v>1.5527742478457784</v>
      </c>
      <c r="D78" s="112">
        <v>1.5527742478457784</v>
      </c>
      <c r="E78" s="112">
        <v>1.5527742478457784</v>
      </c>
      <c r="F78" s="112">
        <v>1.5527742478457784</v>
      </c>
      <c r="G78" s="112">
        <v>1.5527742478457784</v>
      </c>
      <c r="H78" s="112">
        <v>1.5527742478457784</v>
      </c>
      <c r="I78" s="112">
        <v>1.5527742478457784</v>
      </c>
      <c r="J78" s="112">
        <v>1.5527742478457784</v>
      </c>
      <c r="K78" s="112">
        <v>1.5527742478457784</v>
      </c>
      <c r="L78" s="112">
        <v>1.5527742478457784</v>
      </c>
      <c r="M78" s="112">
        <v>1.5527742478457784</v>
      </c>
      <c r="N78" s="112">
        <v>1.5527742478457784</v>
      </c>
      <c r="O78" s="112">
        <v>1.5527742478457784</v>
      </c>
    </row>
    <row r="79" spans="1:16">
      <c r="A79" s="133" t="s">
        <v>261</v>
      </c>
      <c r="B79" s="132" t="s">
        <v>227</v>
      </c>
      <c r="C79" s="126">
        <v>20011.508232252236</v>
      </c>
      <c r="D79" s="112">
        <v>20301.546550864368</v>
      </c>
      <c r="E79" s="112">
        <v>20604.288082764215</v>
      </c>
      <c r="F79" s="112">
        <v>20917.192185294236</v>
      </c>
      <c r="G79" s="112">
        <v>21238.226344328392</v>
      </c>
      <c r="H79" s="112">
        <v>21565.764548565858</v>
      </c>
      <c r="I79" s="112">
        <v>21898.505988965971</v>
      </c>
      <c r="J79" s="112">
        <v>22235.410018296207</v>
      </c>
      <c r="K79" s="112">
        <v>22575.644118770531</v>
      </c>
      <c r="L79" s="112">
        <v>22918.542276160137</v>
      </c>
      <c r="M79" s="112">
        <v>23263.571679081961</v>
      </c>
      <c r="N79" s="112">
        <v>23610.306078429559</v>
      </c>
      <c r="O79" s="112">
        <v>23958.404474917781</v>
      </c>
    </row>
    <row r="80" spans="1:16">
      <c r="A80" s="133" t="s">
        <v>262</v>
      </c>
      <c r="B80" s="132" t="s">
        <v>228</v>
      </c>
      <c r="C80" s="126">
        <v>2684.6532076931508</v>
      </c>
      <c r="D80" s="112">
        <v>2729.2149747246772</v>
      </c>
      <c r="E80" s="112">
        <v>2775.7284756987656</v>
      </c>
      <c r="F80" s="112">
        <v>2823.8033638269039</v>
      </c>
      <c r="G80" s="112">
        <v>2873.1273616782819</v>
      </c>
      <c r="H80" s="112">
        <v>2923.450647308252</v>
      </c>
      <c r="I80" s="112">
        <v>2974.5733631610951</v>
      </c>
      <c r="J80" s="112">
        <v>3026.3356231922371</v>
      </c>
      <c r="K80" s="112">
        <v>3078.6095185660179</v>
      </c>
      <c r="L80" s="112">
        <v>3131.2927222139106</v>
      </c>
      <c r="M80" s="112">
        <v>3184.3033724810912</v>
      </c>
      <c r="N80" s="112">
        <v>3237.5759800437036</v>
      </c>
      <c r="O80" s="112">
        <v>3291.058153442661</v>
      </c>
    </row>
    <row r="81" spans="1:15">
      <c r="A81" s="133" t="s">
        <v>263</v>
      </c>
      <c r="B81" s="132" t="s">
        <v>229</v>
      </c>
      <c r="C81" s="126">
        <v>2100.632594686545</v>
      </c>
      <c r="D81" s="112">
        <v>2152.1562948946448</v>
      </c>
      <c r="E81" s="112">
        <v>2205.9366505551961</v>
      </c>
      <c r="F81" s="112">
        <v>2261.5223305777081</v>
      </c>
      <c r="G81" s="112">
        <v>2318.5522700897886</v>
      </c>
      <c r="H81" s="112">
        <v>2376.7376171935239</v>
      </c>
      <c r="I81" s="112">
        <v>2435.8472903705833</v>
      </c>
      <c r="J81" s="112">
        <v>2495.696424406302</v>
      </c>
      <c r="K81" s="112">
        <v>2556.1371271289477</v>
      </c>
      <c r="L81" s="112">
        <v>2617.0510848011354</v>
      </c>
      <c r="M81" s="112">
        <v>2678.3436464329561</v>
      </c>
      <c r="N81" s="112">
        <v>2739.9390912324839</v>
      </c>
      <c r="O81" s="112">
        <v>2801.776842566177</v>
      </c>
    </row>
    <row r="82" spans="1:15">
      <c r="B82" s="92" t="s">
        <v>230</v>
      </c>
      <c r="C82" s="111">
        <v>0</v>
      </c>
      <c r="D82" s="111">
        <v>0</v>
      </c>
      <c r="E82" s="111">
        <v>0</v>
      </c>
      <c r="F82" s="111">
        <v>0</v>
      </c>
      <c r="G82" s="111">
        <v>0</v>
      </c>
      <c r="H82" s="111">
        <v>0</v>
      </c>
      <c r="I82" s="111">
        <v>0</v>
      </c>
      <c r="J82" s="111">
        <v>0</v>
      </c>
      <c r="K82" s="111">
        <v>0</v>
      </c>
      <c r="L82" s="111">
        <v>0</v>
      </c>
      <c r="M82" s="111">
        <v>0</v>
      </c>
      <c r="N82" s="111">
        <v>0</v>
      </c>
      <c r="O82" s="111">
        <v>0</v>
      </c>
    </row>
    <row r="84" spans="1:15">
      <c r="B84" s="89" t="s">
        <v>243</v>
      </c>
      <c r="C84" s="88">
        <f>SUM(C76:C82)</f>
        <v>94031.719563672654</v>
      </c>
      <c r="D84" s="88">
        <f t="shared" ref="D84:O84" si="38">SUM(D76:D82)</f>
        <v>95715.879958947393</v>
      </c>
      <c r="E84" s="88">
        <f t="shared" si="38"/>
        <v>97473.803879035928</v>
      </c>
      <c r="F84" s="88">
        <f t="shared" si="38"/>
        <v>99290.738618975447</v>
      </c>
      <c r="G84" s="88">
        <f t="shared" si="38"/>
        <v>101154.88201479583</v>
      </c>
      <c r="H84" s="88">
        <f t="shared" si="38"/>
        <v>103056.79233532088</v>
      </c>
      <c r="I84" s="88">
        <f t="shared" si="38"/>
        <v>104988.91619560965</v>
      </c>
      <c r="J84" s="88">
        <f t="shared" si="38"/>
        <v>106945.2108877094</v>
      </c>
      <c r="K84" s="88">
        <f t="shared" si="38"/>
        <v>108920.84224525795</v>
      </c>
      <c r="L84" s="88">
        <f t="shared" si="38"/>
        <v>110911.94293516551</v>
      </c>
      <c r="M84" s="88">
        <f t="shared" si="38"/>
        <v>112915.41909096032</v>
      </c>
      <c r="N84" s="88">
        <f t="shared" si="38"/>
        <v>114928.79561946492</v>
      </c>
      <c r="O84" s="88">
        <f t="shared" si="38"/>
        <v>116950.09244613728</v>
      </c>
    </row>
    <row r="85" spans="1:15">
      <c r="B85" s="80" t="s">
        <v>231</v>
      </c>
      <c r="C85" s="121">
        <f>C84-'SAFE 2023 (Base)'!C81-'Incremental 2023 SAFE (Clause)'!C77</f>
        <v>0</v>
      </c>
      <c r="D85" s="121">
        <f>D84-'SAFE 2023 (Base)'!D81-'Incremental 2023 SAFE (Clause)'!D77</f>
        <v>-1.1823431123048067E-11</v>
      </c>
      <c r="E85" s="121">
        <f>E84-'SAFE 2023 (Base)'!E81-'Incremental 2023 SAFE (Clause)'!E77</f>
        <v>1.3642420526593924E-11</v>
      </c>
      <c r="F85" s="121">
        <f>F84-'SAFE 2023 (Base)'!F81-'Incremental 2023 SAFE (Clause)'!F77</f>
        <v>-3.9335645851679146E-11</v>
      </c>
      <c r="G85" s="121">
        <f>G84-'SAFE 2023 (Base)'!G81-'Incremental 2023 SAFE (Clause)'!G77</f>
        <v>-1.7735146684572101E-11</v>
      </c>
      <c r="H85" s="121">
        <f>H84-'SAFE 2023 (Base)'!H81-'Incremental 2023 SAFE (Clause)'!H77</f>
        <v>-5.0022208597511053E-11</v>
      </c>
      <c r="I85" s="121">
        <f>I84-'SAFE 2023 (Base)'!I81-'Incremental 2023 SAFE (Clause)'!I77</f>
        <v>-3.2741809263825417E-11</v>
      </c>
      <c r="J85" s="121">
        <f>J84-'SAFE 2023 (Base)'!J81-'Incremental 2023 SAFE (Clause)'!J77</f>
        <v>-3.5470293369144201E-11</v>
      </c>
      <c r="K85" s="121">
        <f>K84-'SAFE 2023 (Base)'!K81-'Incremental 2023 SAFE (Clause)'!K77</f>
        <v>-2.0008883439004421E-11</v>
      </c>
      <c r="L85" s="121">
        <f>L84-'SAFE 2023 (Base)'!L81-'Incremental 2023 SAFE (Clause)'!L77</f>
        <v>0</v>
      </c>
      <c r="M85" s="121">
        <f>M84-'SAFE 2023 (Base)'!M81-'Incremental 2023 SAFE (Clause)'!M77</f>
        <v>0</v>
      </c>
      <c r="N85" s="121">
        <f>N84-'SAFE 2023 (Base)'!N81-'Incremental 2023 SAFE (Clause)'!N77</f>
        <v>3.4560798667371273E-11</v>
      </c>
      <c r="O85" s="121">
        <f>O84-'SAFE 2023 (Base)'!O81-'Incremental 2023 SAFE (Clause)'!O77</f>
        <v>0</v>
      </c>
    </row>
    <row r="86" spans="1:15"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</row>
    <row r="88" spans="1:15"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</row>
    <row r="89" spans="1:15">
      <c r="D89" s="88">
        <f>D18-D71</f>
        <v>42760327.62529429</v>
      </c>
      <c r="E89" s="88">
        <f t="shared" ref="E89:O89" si="39">E18-E71</f>
        <v>43498758.962898582</v>
      </c>
      <c r="F89" s="88">
        <f t="shared" si="39"/>
        <v>44259859.003466278</v>
      </c>
      <c r="G89" s="88">
        <f t="shared" si="39"/>
        <v>45038683.41080083</v>
      </c>
      <c r="H89" s="88">
        <f t="shared" si="39"/>
        <v>45831276.715944976</v>
      </c>
      <c r="I89" s="88">
        <f t="shared" si="39"/>
        <v>46634474.543732956</v>
      </c>
      <c r="J89" s="88">
        <f t="shared" si="39"/>
        <v>47445745.394032083</v>
      </c>
      <c r="K89" s="88">
        <f t="shared" si="39"/>
        <v>48263064.066736326</v>
      </c>
      <c r="L89" s="88">
        <f t="shared" si="39"/>
        <v>49084810.401760757</v>
      </c>
      <c r="M89" s="88">
        <f t="shared" si="39"/>
        <v>49909688.271037474</v>
      </c>
      <c r="N89" s="88">
        <f t="shared" si="39"/>
        <v>50736660.772112131</v>
      </c>
      <c r="O89" s="88">
        <f t="shared" si="39"/>
        <v>51564898.38302131</v>
      </c>
    </row>
  </sheetData>
  <pageMargins left="0.7" right="0.7" top="0.75" bottom="0.75" header="0.3" footer="0.3"/>
  <pageSetup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28938-49EF-4D27-9352-733C295EA0FD}">
  <dimension ref="A1:P81"/>
  <sheetViews>
    <sheetView workbookViewId="0">
      <pane xSplit="2" ySplit="6" topLeftCell="C7" activePane="bottomRight" state="frozen"/>
      <selection pane="topRight"/>
      <selection pane="bottomLeft"/>
      <selection pane="bottomRight" activeCell="G1" sqref="G1"/>
    </sheetView>
  </sheetViews>
  <sheetFormatPr defaultColWidth="8.88671875" defaultRowHeight="15" outlineLevelCol="1"/>
  <cols>
    <col min="1" max="1" width="8.88671875" style="78"/>
    <col min="2" max="2" width="27" style="78" bestFit="1" customWidth="1"/>
    <col min="3" max="3" width="8.33203125" style="115" customWidth="1" outlineLevel="1"/>
    <col min="4" max="4" width="8.77734375" style="115" bestFit="1" customWidth="1" outlineLevel="1"/>
    <col min="5" max="8" width="10" style="115" bestFit="1" customWidth="1" outlineLevel="1"/>
    <col min="9" max="15" width="10.77734375" style="115" bestFit="1" customWidth="1" outlineLevel="1"/>
    <col min="16" max="16" width="11" style="78" bestFit="1" customWidth="1"/>
    <col min="17" max="16384" width="8.88671875" style="78"/>
  </cols>
  <sheetData>
    <row r="1" spans="1:16">
      <c r="A1" s="188" t="s">
        <v>294</v>
      </c>
    </row>
    <row r="2" spans="1:16">
      <c r="A2" s="188" t="s">
        <v>288</v>
      </c>
    </row>
    <row r="3" spans="1:16" ht="16.5" thickBot="1">
      <c r="B3" s="98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6">
      <c r="B4" s="93" t="s">
        <v>207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1:16" ht="16.5" thickBot="1">
      <c r="B5" s="98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16" ht="15.75" thickBot="1">
      <c r="B6" s="94" t="s">
        <v>208</v>
      </c>
      <c r="C6" s="104" t="s">
        <v>209</v>
      </c>
      <c r="D6" s="104" t="s">
        <v>210</v>
      </c>
      <c r="E6" s="104" t="s">
        <v>211</v>
      </c>
      <c r="F6" s="104" t="s">
        <v>212</v>
      </c>
      <c r="G6" s="104" t="s">
        <v>213</v>
      </c>
      <c r="H6" s="104" t="s">
        <v>214</v>
      </c>
      <c r="I6" s="104" t="s">
        <v>215</v>
      </c>
      <c r="J6" s="104" t="s">
        <v>216</v>
      </c>
      <c r="K6" s="104" t="s">
        <v>217</v>
      </c>
      <c r="L6" s="104" t="s">
        <v>218</v>
      </c>
      <c r="M6" s="104" t="s">
        <v>219</v>
      </c>
      <c r="N6" s="104" t="s">
        <v>220</v>
      </c>
      <c r="O6" s="104" t="s">
        <v>221</v>
      </c>
    </row>
    <row r="7" spans="1:16">
      <c r="B7" s="95" t="s">
        <v>222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</row>
    <row r="8" spans="1:16">
      <c r="B8" s="118" t="s">
        <v>223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</row>
    <row r="9" spans="1:16">
      <c r="B9" s="96" t="s">
        <v>232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</row>
    <row r="10" spans="1:16">
      <c r="A10" s="79"/>
      <c r="B10" s="92" t="s">
        <v>224</v>
      </c>
      <c r="C10" s="111">
        <v>0</v>
      </c>
      <c r="D10" s="116">
        <f>C10+D22</f>
        <v>5281.9700113492327</v>
      </c>
      <c r="E10" s="116">
        <f t="shared" ref="E10:O10" si="0">D10+E22</f>
        <v>14789.516031777852</v>
      </c>
      <c r="F10" s="116">
        <f t="shared" si="0"/>
        <v>27677.52285946998</v>
      </c>
      <c r="G10" s="116">
        <f t="shared" si="0"/>
        <v>43269.898332972916</v>
      </c>
      <c r="H10" s="116">
        <f t="shared" si="0"/>
        <v>61025.768723124493</v>
      </c>
      <c r="I10" s="116">
        <f t="shared" si="0"/>
        <v>80512.435046594997</v>
      </c>
      <c r="J10" s="116">
        <f t="shared" si="0"/>
        <v>101383.73811672063</v>
      </c>
      <c r="K10" s="116">
        <f t="shared" si="0"/>
        <v>123362.75058417037</v>
      </c>
      <c r="L10" s="116">
        <f t="shared" si="0"/>
        <v>146227.93056947939</v>
      </c>
      <c r="M10" s="116">
        <f t="shared" si="0"/>
        <v>169802.04456907584</v>
      </c>
      <c r="N10" s="116">
        <f t="shared" si="0"/>
        <v>193943.30578010224</v>
      </c>
      <c r="O10" s="116">
        <f t="shared" si="0"/>
        <v>218538.2847602726</v>
      </c>
      <c r="P10" s="105"/>
    </row>
    <row r="11" spans="1:16">
      <c r="A11" s="79"/>
      <c r="B11" s="92" t="s">
        <v>225</v>
      </c>
      <c r="C11" s="111">
        <v>0</v>
      </c>
      <c r="D11" s="116">
        <f t="shared" ref="D11:O11" si="1">C11+D23</f>
        <v>146618.46711616681</v>
      </c>
      <c r="E11" s="116">
        <f t="shared" si="1"/>
        <v>410531.70792526694</v>
      </c>
      <c r="F11" s="116">
        <f t="shared" si="1"/>
        <v>768280.76768871397</v>
      </c>
      <c r="G11" s="116">
        <f t="shared" si="1"/>
        <v>1201098.4826156383</v>
      </c>
      <c r="H11" s="116">
        <f t="shared" si="1"/>
        <v>1693971.1216733446</v>
      </c>
      <c r="I11" s="116">
        <f t="shared" si="1"/>
        <v>2234887.7000356764</v>
      </c>
      <c r="J11" s="116">
        <f t="shared" si="1"/>
        <v>2814239.4298417084</v>
      </c>
      <c r="K11" s="116">
        <f t="shared" si="1"/>
        <v>3424339.2808027007</v>
      </c>
      <c r="L11" s="116">
        <f t="shared" si="1"/>
        <v>4059037.6286876611</v>
      </c>
      <c r="M11" s="116">
        <f t="shared" si="1"/>
        <v>4713414.7741117962</v>
      </c>
      <c r="N11" s="116">
        <f t="shared" si="1"/>
        <v>5383534.9575672708</v>
      </c>
      <c r="O11" s="116">
        <f t="shared" si="1"/>
        <v>6066249.5714478176</v>
      </c>
    </row>
    <row r="12" spans="1:16">
      <c r="A12" s="79"/>
      <c r="B12" s="92" t="s">
        <v>226</v>
      </c>
      <c r="C12" s="111">
        <v>0</v>
      </c>
      <c r="D12" s="116">
        <f t="shared" ref="D12:O12" si="2">C12+D24</f>
        <v>0</v>
      </c>
      <c r="E12" s="116">
        <f t="shared" si="2"/>
        <v>0</v>
      </c>
      <c r="F12" s="116">
        <f t="shared" si="2"/>
        <v>0</v>
      </c>
      <c r="G12" s="116">
        <f t="shared" si="2"/>
        <v>0</v>
      </c>
      <c r="H12" s="116">
        <f t="shared" si="2"/>
        <v>0</v>
      </c>
      <c r="I12" s="116">
        <f t="shared" si="2"/>
        <v>0</v>
      </c>
      <c r="J12" s="116">
        <f t="shared" si="2"/>
        <v>0</v>
      </c>
      <c r="K12" s="116">
        <f t="shared" si="2"/>
        <v>0</v>
      </c>
      <c r="L12" s="116">
        <f t="shared" si="2"/>
        <v>0</v>
      </c>
      <c r="M12" s="116">
        <f t="shared" si="2"/>
        <v>0</v>
      </c>
      <c r="N12" s="116">
        <f t="shared" si="2"/>
        <v>0</v>
      </c>
      <c r="O12" s="116">
        <f t="shared" si="2"/>
        <v>0</v>
      </c>
    </row>
    <row r="13" spans="1:16">
      <c r="A13" s="79"/>
      <c r="B13" s="92" t="s">
        <v>227</v>
      </c>
      <c r="C13" s="111">
        <v>0</v>
      </c>
      <c r="D13" s="116">
        <f t="shared" ref="D13:O13" si="3">C13+D25</f>
        <v>33406.713548098247</v>
      </c>
      <c r="E13" s="116">
        <f t="shared" si="3"/>
        <v>93538.79793467508</v>
      </c>
      <c r="F13" s="116">
        <f t="shared" si="3"/>
        <v>175051.17899203478</v>
      </c>
      <c r="G13" s="116">
        <f t="shared" si="3"/>
        <v>273667.79738602077</v>
      </c>
      <c r="H13" s="116">
        <f t="shared" si="3"/>
        <v>385967.80564930779</v>
      </c>
      <c r="I13" s="116">
        <f t="shared" si="3"/>
        <v>509214.52580803563</v>
      </c>
      <c r="J13" s="116">
        <f t="shared" si="3"/>
        <v>641218.61548311613</v>
      </c>
      <c r="K13" s="116">
        <f t="shared" si="3"/>
        <v>780228.60077127884</v>
      </c>
      <c r="L13" s="116">
        <f t="shared" si="3"/>
        <v>924843.30254990724</v>
      </c>
      <c r="M13" s="116">
        <f t="shared" si="3"/>
        <v>1073941.7775209083</v>
      </c>
      <c r="N13" s="116">
        <f t="shared" si="3"/>
        <v>1226627.2710458073</v>
      </c>
      <c r="O13" s="116">
        <f t="shared" si="3"/>
        <v>1382182.3794138248</v>
      </c>
    </row>
    <row r="14" spans="1:16">
      <c r="A14" s="79"/>
      <c r="B14" s="92" t="s">
        <v>228</v>
      </c>
      <c r="C14" s="111">
        <v>0</v>
      </c>
      <c r="D14" s="116">
        <f t="shared" ref="D14:O14" si="4">C14+D26</f>
        <v>2137.1975112526038</v>
      </c>
      <c r="E14" s="116">
        <f t="shared" si="4"/>
        <v>5984.1530315072905</v>
      </c>
      <c r="F14" s="116">
        <f t="shared" si="4"/>
        <v>11198.914958963644</v>
      </c>
      <c r="G14" s="116">
        <f t="shared" si="4"/>
        <v>17507.922012181331</v>
      </c>
      <c r="H14" s="116">
        <f t="shared" si="4"/>
        <v>24692.325166008086</v>
      </c>
      <c r="I14" s="116">
        <f t="shared" si="4"/>
        <v>32577.045200322093</v>
      </c>
      <c r="J14" s="116">
        <f t="shared" si="4"/>
        <v>41022.018739025902</v>
      </c>
      <c r="K14" s="116">
        <f t="shared" si="4"/>
        <v>49915.195081241553</v>
      </c>
      <c r="L14" s="116">
        <f t="shared" si="4"/>
        <v>59166.933666266676</v>
      </c>
      <c r="M14" s="116">
        <f t="shared" si="4"/>
        <v>68705.522045539372</v>
      </c>
      <c r="N14" s="116">
        <f t="shared" si="4"/>
        <v>78473.590260210141</v>
      </c>
      <c r="O14" s="116">
        <f t="shared" si="4"/>
        <v>88425.242343199352</v>
      </c>
    </row>
    <row r="15" spans="1:16">
      <c r="A15" s="79"/>
      <c r="B15" s="92" t="s">
        <v>229</v>
      </c>
      <c r="C15" s="111">
        <v>0</v>
      </c>
      <c r="D15" s="116">
        <f t="shared" ref="D15:O15" si="5">C15+D27</f>
        <v>4222.3178131331069</v>
      </c>
      <c r="E15" s="116">
        <f t="shared" si="5"/>
        <v>11822.489876772699</v>
      </c>
      <c r="F15" s="116">
        <f t="shared" si="5"/>
        <v>22124.945340817481</v>
      </c>
      <c r="G15" s="116">
        <f t="shared" si="5"/>
        <v>34589.227525186419</v>
      </c>
      <c r="H15" s="116">
        <f t="shared" si="5"/>
        <v>48782.971085814672</v>
      </c>
      <c r="I15" s="116">
        <f t="shared" si="5"/>
        <v>64360.283747450383</v>
      </c>
      <c r="J15" s="116">
        <f t="shared" si="5"/>
        <v>81044.451689892056</v>
      </c>
      <c r="K15" s="116">
        <f t="shared" si="5"/>
        <v>98614.103856978501</v>
      </c>
      <c r="L15" s="116">
        <f t="shared" si="5"/>
        <v>116892.14340378076</v>
      </c>
      <c r="M15" s="116">
        <f t="shared" si="5"/>
        <v>135736.89285435568</v>
      </c>
      <c r="N15" s="116">
        <f t="shared" si="5"/>
        <v>155035.01022794872</v>
      </c>
      <c r="O15" s="116">
        <f t="shared" si="5"/>
        <v>174695.82193995625</v>
      </c>
    </row>
    <row r="16" spans="1:16">
      <c r="A16" s="79"/>
      <c r="B16" s="92" t="s">
        <v>230</v>
      </c>
      <c r="C16" s="128">
        <v>0</v>
      </c>
      <c r="D16" s="129">
        <f t="shared" ref="D16:O16" si="6">C16+D28</f>
        <v>0</v>
      </c>
      <c r="E16" s="129">
        <f t="shared" si="6"/>
        <v>0</v>
      </c>
      <c r="F16" s="129">
        <f t="shared" si="6"/>
        <v>0</v>
      </c>
      <c r="G16" s="129">
        <f t="shared" si="6"/>
        <v>0</v>
      </c>
      <c r="H16" s="129">
        <f t="shared" si="6"/>
        <v>0</v>
      </c>
      <c r="I16" s="129">
        <f t="shared" si="6"/>
        <v>0</v>
      </c>
      <c r="J16" s="129">
        <f t="shared" si="6"/>
        <v>0</v>
      </c>
      <c r="K16" s="129">
        <f t="shared" si="6"/>
        <v>0</v>
      </c>
      <c r="L16" s="129">
        <f t="shared" si="6"/>
        <v>0</v>
      </c>
      <c r="M16" s="129">
        <f t="shared" si="6"/>
        <v>0</v>
      </c>
      <c r="N16" s="129">
        <f t="shared" si="6"/>
        <v>0</v>
      </c>
      <c r="O16" s="129">
        <f t="shared" si="6"/>
        <v>0</v>
      </c>
    </row>
    <row r="17" spans="1:16">
      <c r="C17" s="120">
        <f t="shared" ref="C17" si="7">SUM(C10:C16)</f>
        <v>0</v>
      </c>
      <c r="D17" s="120">
        <f>SUM(D10:D16)</f>
        <v>191666.666</v>
      </c>
      <c r="E17" s="120">
        <f t="shared" ref="E17:O17" si="8">SUM(E10:E16)</f>
        <v>536666.66479999991</v>
      </c>
      <c r="F17" s="120">
        <f t="shared" si="8"/>
        <v>1004333.3298399998</v>
      </c>
      <c r="G17" s="120">
        <f t="shared" si="8"/>
        <v>1570133.3278719997</v>
      </c>
      <c r="H17" s="120">
        <f t="shared" si="8"/>
        <v>2214439.9922975996</v>
      </c>
      <c r="I17" s="120">
        <f t="shared" si="8"/>
        <v>2921551.98983808</v>
      </c>
      <c r="J17" s="120">
        <f t="shared" si="8"/>
        <v>3678908.2538704635</v>
      </c>
      <c r="K17" s="120">
        <f t="shared" si="8"/>
        <v>4476459.9310963703</v>
      </c>
      <c r="L17" s="120">
        <f t="shared" si="8"/>
        <v>5306167.9388770945</v>
      </c>
      <c r="M17" s="120">
        <f t="shared" si="8"/>
        <v>6161601.0111016752</v>
      </c>
      <c r="N17" s="120">
        <f t="shared" si="8"/>
        <v>7037614.134881339</v>
      </c>
      <c r="O17" s="120">
        <f t="shared" si="8"/>
        <v>7930091.2999050701</v>
      </c>
    </row>
    <row r="18" spans="1:16">
      <c r="B18" s="89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</row>
    <row r="19" spans="1:16">
      <c r="B19" s="80"/>
    </row>
    <row r="20" spans="1:16">
      <c r="B20" s="80"/>
      <c r="P20" s="115"/>
    </row>
    <row r="21" spans="1:16">
      <c r="A21" s="122">
        <v>0.2</v>
      </c>
      <c r="B21" s="119" t="s">
        <v>241</v>
      </c>
      <c r="P21" s="97"/>
    </row>
    <row r="22" spans="1:16">
      <c r="B22" s="92" t="s">
        <v>224</v>
      </c>
      <c r="D22" s="88">
        <f t="shared" ref="D22:O22" si="9">(C44+D33)*$A$21</f>
        <v>5281.9700113492327</v>
      </c>
      <c r="E22" s="88">
        <f t="shared" si="9"/>
        <v>9507.5460204286192</v>
      </c>
      <c r="F22" s="88">
        <f t="shared" si="9"/>
        <v>12888.00682769213</v>
      </c>
      <c r="G22" s="88">
        <f t="shared" si="9"/>
        <v>15592.375473502936</v>
      </c>
      <c r="H22" s="88">
        <f t="shared" si="9"/>
        <v>17755.87039015158</v>
      </c>
      <c r="I22" s="88">
        <f t="shared" si="9"/>
        <v>19486.666323470497</v>
      </c>
      <c r="J22" s="88">
        <f t="shared" si="9"/>
        <v>20871.303070125628</v>
      </c>
      <c r="K22" s="88">
        <f t="shared" si="9"/>
        <v>21979.012467449735</v>
      </c>
      <c r="L22" s="88">
        <f t="shared" si="9"/>
        <v>22865.17998530902</v>
      </c>
      <c r="M22" s="88">
        <f t="shared" si="9"/>
        <v>23574.113999596448</v>
      </c>
      <c r="N22" s="88">
        <f t="shared" si="9"/>
        <v>24141.261211026391</v>
      </c>
      <c r="O22" s="88">
        <f t="shared" si="9"/>
        <v>24594.978980170348</v>
      </c>
      <c r="P22" s="88"/>
    </row>
    <row r="23" spans="1:16">
      <c r="B23" s="92" t="s">
        <v>225</v>
      </c>
      <c r="D23" s="88">
        <f t="shared" ref="D23:O23" si="10">(C45+D34)*$A$21</f>
        <v>146618.46711616681</v>
      </c>
      <c r="E23" s="88">
        <f t="shared" si="10"/>
        <v>263913.24080910016</v>
      </c>
      <c r="F23" s="88">
        <f t="shared" si="10"/>
        <v>357749.05976344697</v>
      </c>
      <c r="G23" s="88">
        <f t="shared" si="10"/>
        <v>432817.71492692438</v>
      </c>
      <c r="H23" s="88">
        <f t="shared" si="10"/>
        <v>492872.63905770634</v>
      </c>
      <c r="I23" s="88">
        <f t="shared" si="10"/>
        <v>540916.57836233173</v>
      </c>
      <c r="J23" s="88">
        <f t="shared" si="10"/>
        <v>579351.72980603203</v>
      </c>
      <c r="K23" s="88">
        <f t="shared" si="10"/>
        <v>610099.85096099251</v>
      </c>
      <c r="L23" s="88">
        <f t="shared" si="10"/>
        <v>634698.34788496071</v>
      </c>
      <c r="M23" s="88">
        <f t="shared" si="10"/>
        <v>654377.14542413549</v>
      </c>
      <c r="N23" s="88">
        <f t="shared" si="10"/>
        <v>670120.18345547514</v>
      </c>
      <c r="O23" s="88">
        <f t="shared" si="10"/>
        <v>682714.613880547</v>
      </c>
      <c r="P23" s="97"/>
    </row>
    <row r="24" spans="1:16">
      <c r="B24" s="92" t="s">
        <v>226</v>
      </c>
      <c r="D24" s="88">
        <f t="shared" ref="D24:O24" si="11">(C46+D35)*$A$21</f>
        <v>0</v>
      </c>
      <c r="E24" s="88">
        <f t="shared" si="11"/>
        <v>0</v>
      </c>
      <c r="F24" s="88">
        <f t="shared" si="11"/>
        <v>0</v>
      </c>
      <c r="G24" s="88">
        <f t="shared" si="11"/>
        <v>0</v>
      </c>
      <c r="H24" s="88">
        <f t="shared" si="11"/>
        <v>0</v>
      </c>
      <c r="I24" s="88">
        <f t="shared" si="11"/>
        <v>0</v>
      </c>
      <c r="J24" s="88">
        <f t="shared" si="11"/>
        <v>0</v>
      </c>
      <c r="K24" s="88">
        <f t="shared" si="11"/>
        <v>0</v>
      </c>
      <c r="L24" s="88">
        <f t="shared" si="11"/>
        <v>0</v>
      </c>
      <c r="M24" s="88">
        <f t="shared" si="11"/>
        <v>0</v>
      </c>
      <c r="N24" s="88">
        <f t="shared" si="11"/>
        <v>0</v>
      </c>
      <c r="O24" s="88">
        <f t="shared" si="11"/>
        <v>0</v>
      </c>
      <c r="P24" s="97"/>
    </row>
    <row r="25" spans="1:16">
      <c r="B25" s="92" t="s">
        <v>227</v>
      </c>
      <c r="D25" s="88">
        <f t="shared" ref="D25:O25" si="12">(C47+D36)*$A$21</f>
        <v>33406.713548098247</v>
      </c>
      <c r="E25" s="88">
        <f t="shared" si="12"/>
        <v>60132.084386576833</v>
      </c>
      <c r="F25" s="88">
        <f t="shared" si="12"/>
        <v>81512.3810573597</v>
      </c>
      <c r="G25" s="88">
        <f t="shared" si="12"/>
        <v>98616.61839398602</v>
      </c>
      <c r="H25" s="88">
        <f t="shared" si="12"/>
        <v>112300.00826328705</v>
      </c>
      <c r="I25" s="88">
        <f t="shared" si="12"/>
        <v>123246.72015872787</v>
      </c>
      <c r="J25" s="88">
        <f t="shared" si="12"/>
        <v>132004.08967508053</v>
      </c>
      <c r="K25" s="88">
        <f t="shared" si="12"/>
        <v>139009.98528816266</v>
      </c>
      <c r="L25" s="88">
        <f t="shared" si="12"/>
        <v>144614.70177862837</v>
      </c>
      <c r="M25" s="88">
        <f t="shared" si="12"/>
        <v>149098.47497100095</v>
      </c>
      <c r="N25" s="88">
        <f t="shared" si="12"/>
        <v>152685.49352489898</v>
      </c>
      <c r="O25" s="88">
        <f t="shared" si="12"/>
        <v>155555.10836801745</v>
      </c>
      <c r="P25" s="97"/>
    </row>
    <row r="26" spans="1:16">
      <c r="B26" s="92" t="s">
        <v>228</v>
      </c>
      <c r="D26" s="88">
        <f t="shared" ref="D26:O26" si="13">(C48+D37)*$A$21</f>
        <v>2137.1975112526038</v>
      </c>
      <c r="E26" s="88">
        <f t="shared" si="13"/>
        <v>3846.9555202546867</v>
      </c>
      <c r="F26" s="88">
        <f t="shared" si="13"/>
        <v>5214.761927456354</v>
      </c>
      <c r="G26" s="88">
        <f t="shared" si="13"/>
        <v>6309.0070532176869</v>
      </c>
      <c r="H26" s="88">
        <f t="shared" si="13"/>
        <v>7184.4031538267536</v>
      </c>
      <c r="I26" s="88">
        <f t="shared" si="13"/>
        <v>7884.7200343140057</v>
      </c>
      <c r="J26" s="88">
        <f t="shared" si="13"/>
        <v>8444.9735387038072</v>
      </c>
      <c r="K26" s="88">
        <f t="shared" si="13"/>
        <v>8893.1763422156491</v>
      </c>
      <c r="L26" s="88">
        <f t="shared" si="13"/>
        <v>9251.738585025123</v>
      </c>
      <c r="M26" s="88">
        <f t="shared" si="13"/>
        <v>9538.5883792727018</v>
      </c>
      <c r="N26" s="88">
        <f t="shared" si="13"/>
        <v>9768.0682146707659</v>
      </c>
      <c r="O26" s="88">
        <f t="shared" si="13"/>
        <v>9951.6520829892161</v>
      </c>
      <c r="P26" s="97"/>
    </row>
    <row r="27" spans="1:16">
      <c r="B27" s="92" t="s">
        <v>229</v>
      </c>
      <c r="D27" s="88">
        <f t="shared" ref="D27:O27" si="14">(C49+D38)*$A$21</f>
        <v>4222.3178131331069</v>
      </c>
      <c r="E27" s="88">
        <f t="shared" si="14"/>
        <v>7600.1720636395912</v>
      </c>
      <c r="F27" s="88">
        <f t="shared" si="14"/>
        <v>10302.455464044782</v>
      </c>
      <c r="G27" s="88">
        <f t="shared" si="14"/>
        <v>12464.282184368934</v>
      </c>
      <c r="H27" s="88">
        <f t="shared" si="14"/>
        <v>14193.743560628251</v>
      </c>
      <c r="I27" s="88">
        <f t="shared" si="14"/>
        <v>15577.312661635711</v>
      </c>
      <c r="J27" s="88">
        <f t="shared" si="14"/>
        <v>16684.167942441676</v>
      </c>
      <c r="K27" s="88">
        <f t="shared" si="14"/>
        <v>17569.652167086442</v>
      </c>
      <c r="L27" s="88">
        <f t="shared" si="14"/>
        <v>18278.039546802262</v>
      </c>
      <c r="M27" s="88">
        <f t="shared" si="14"/>
        <v>18844.749450574916</v>
      </c>
      <c r="N27" s="88">
        <f t="shared" si="14"/>
        <v>19298.117373593042</v>
      </c>
      <c r="O27" s="88">
        <f t="shared" si="14"/>
        <v>19660.811712007544</v>
      </c>
      <c r="P27" s="97"/>
    </row>
    <row r="28" spans="1:16">
      <c r="B28" s="92" t="s">
        <v>230</v>
      </c>
      <c r="C28" s="130"/>
      <c r="D28" s="129">
        <f t="shared" ref="D28:O28" si="15">(C50+D39)*$A$21</f>
        <v>0</v>
      </c>
      <c r="E28" s="129">
        <f t="shared" si="15"/>
        <v>0</v>
      </c>
      <c r="F28" s="129">
        <f t="shared" si="15"/>
        <v>0</v>
      </c>
      <c r="G28" s="129">
        <f t="shared" si="15"/>
        <v>0</v>
      </c>
      <c r="H28" s="129">
        <f t="shared" si="15"/>
        <v>0</v>
      </c>
      <c r="I28" s="129">
        <f t="shared" si="15"/>
        <v>0</v>
      </c>
      <c r="J28" s="129">
        <f t="shared" si="15"/>
        <v>0</v>
      </c>
      <c r="K28" s="129">
        <f t="shared" si="15"/>
        <v>0</v>
      </c>
      <c r="L28" s="129">
        <f t="shared" si="15"/>
        <v>0</v>
      </c>
      <c r="M28" s="129">
        <f t="shared" si="15"/>
        <v>0</v>
      </c>
      <c r="N28" s="129">
        <f t="shared" si="15"/>
        <v>0</v>
      </c>
      <c r="O28" s="129">
        <f t="shared" si="15"/>
        <v>0</v>
      </c>
      <c r="P28" s="97"/>
    </row>
    <row r="29" spans="1:16" ht="15.75" customHeight="1">
      <c r="B29" s="92"/>
      <c r="C29" s="88">
        <f t="shared" ref="C29:O29" si="16">SUM(C22:C27)</f>
        <v>0</v>
      </c>
      <c r="D29" s="88">
        <f t="shared" si="16"/>
        <v>191666.666</v>
      </c>
      <c r="E29" s="88">
        <f t="shared" si="16"/>
        <v>344999.99879999983</v>
      </c>
      <c r="F29" s="88">
        <f t="shared" si="16"/>
        <v>467666.66503999993</v>
      </c>
      <c r="G29" s="88">
        <f t="shared" si="16"/>
        <v>565799.99803200003</v>
      </c>
      <c r="H29" s="88">
        <f t="shared" si="16"/>
        <v>644306.66442559997</v>
      </c>
      <c r="I29" s="88">
        <f t="shared" si="16"/>
        <v>707111.99754047976</v>
      </c>
      <c r="J29" s="88">
        <f t="shared" si="16"/>
        <v>757356.26403238357</v>
      </c>
      <c r="K29" s="88">
        <f t="shared" si="16"/>
        <v>797551.6772259071</v>
      </c>
      <c r="L29" s="88">
        <f t="shared" si="16"/>
        <v>829708.00778072549</v>
      </c>
      <c r="M29" s="88">
        <f t="shared" si="16"/>
        <v>855433.07222458045</v>
      </c>
      <c r="N29" s="88">
        <f t="shared" si="16"/>
        <v>876013.12377966428</v>
      </c>
      <c r="O29" s="88">
        <f t="shared" si="16"/>
        <v>892477.16502373153</v>
      </c>
      <c r="P29" s="97"/>
    </row>
    <row r="31" spans="1:16">
      <c r="B31" s="119" t="s">
        <v>239</v>
      </c>
    </row>
    <row r="32" spans="1:16">
      <c r="B32" s="109" t="s">
        <v>232</v>
      </c>
    </row>
    <row r="33" spans="2:15">
      <c r="B33" s="92" t="s">
        <v>224</v>
      </c>
      <c r="C33" s="111"/>
      <c r="D33" s="116">
        <f>'Total SAFE'!D37</f>
        <v>26409.850056746163</v>
      </c>
      <c r="E33" s="116">
        <f>'Total SAFE'!E37</f>
        <v>26409.850056746163</v>
      </c>
      <c r="F33" s="116">
        <f>'Total SAFE'!F37</f>
        <v>26409.850056746163</v>
      </c>
      <c r="G33" s="116">
        <f>'Total SAFE'!G37</f>
        <v>26409.850056746163</v>
      </c>
      <c r="H33" s="116">
        <f>'Total SAFE'!H37</f>
        <v>26409.850056746163</v>
      </c>
      <c r="I33" s="116">
        <f>'Total SAFE'!I37</f>
        <v>26409.850056746163</v>
      </c>
      <c r="J33" s="116">
        <f>'Total SAFE'!J37</f>
        <v>26409.850056746163</v>
      </c>
      <c r="K33" s="116">
        <f>'Total SAFE'!K37</f>
        <v>26409.850056746163</v>
      </c>
      <c r="L33" s="116">
        <f>'Total SAFE'!L37</f>
        <v>26409.850056746163</v>
      </c>
      <c r="M33" s="116">
        <f>'Total SAFE'!M37</f>
        <v>26409.850056746163</v>
      </c>
      <c r="N33" s="116">
        <f>'Total SAFE'!N37</f>
        <v>26409.850056746163</v>
      </c>
      <c r="O33" s="116">
        <f>'Total SAFE'!O37</f>
        <v>26409.850056746163</v>
      </c>
    </row>
    <row r="34" spans="2:15">
      <c r="B34" s="92" t="s">
        <v>225</v>
      </c>
      <c r="C34" s="111"/>
      <c r="D34" s="116">
        <f>'Total SAFE'!D38</f>
        <v>733092.33558083395</v>
      </c>
      <c r="E34" s="116">
        <f>'Total SAFE'!E38</f>
        <v>733092.33558083395</v>
      </c>
      <c r="F34" s="116">
        <f>'Total SAFE'!F38</f>
        <v>733092.33558083395</v>
      </c>
      <c r="G34" s="116">
        <f>'Total SAFE'!G38</f>
        <v>733092.33558083395</v>
      </c>
      <c r="H34" s="116">
        <f>'Total SAFE'!H38</f>
        <v>733092.33558083395</v>
      </c>
      <c r="I34" s="116">
        <f>'Total SAFE'!I38</f>
        <v>733092.33558083395</v>
      </c>
      <c r="J34" s="116">
        <f>'Total SAFE'!J38</f>
        <v>733092.33558083395</v>
      </c>
      <c r="K34" s="116">
        <f>'Total SAFE'!K38</f>
        <v>733092.33558083395</v>
      </c>
      <c r="L34" s="116">
        <f>'Total SAFE'!L38</f>
        <v>733092.33558083395</v>
      </c>
      <c r="M34" s="116">
        <f>'Total SAFE'!M38</f>
        <v>733092.33558083395</v>
      </c>
      <c r="N34" s="116">
        <f>'Total SAFE'!N38</f>
        <v>733092.33558083395</v>
      </c>
      <c r="O34" s="116">
        <f>'Total SAFE'!O38</f>
        <v>733092.33558083395</v>
      </c>
    </row>
    <row r="35" spans="2:15">
      <c r="B35" s="92" t="s">
        <v>226</v>
      </c>
      <c r="C35" s="111"/>
      <c r="D35" s="116">
        <f>'Total SAFE'!D39</f>
        <v>0</v>
      </c>
      <c r="E35" s="116">
        <f>'Total SAFE'!E39</f>
        <v>0</v>
      </c>
      <c r="F35" s="116">
        <f>'Total SAFE'!F39</f>
        <v>0</v>
      </c>
      <c r="G35" s="116">
        <f>'Total SAFE'!G39</f>
        <v>0</v>
      </c>
      <c r="H35" s="116">
        <f>'Total SAFE'!H39</f>
        <v>0</v>
      </c>
      <c r="I35" s="116">
        <f>'Total SAFE'!I39</f>
        <v>0</v>
      </c>
      <c r="J35" s="116">
        <f>'Total SAFE'!J39</f>
        <v>0</v>
      </c>
      <c r="K35" s="116">
        <f>'Total SAFE'!K39</f>
        <v>0</v>
      </c>
      <c r="L35" s="116">
        <f>'Total SAFE'!L39</f>
        <v>0</v>
      </c>
      <c r="M35" s="116">
        <f>'Total SAFE'!M39</f>
        <v>0</v>
      </c>
      <c r="N35" s="116">
        <f>'Total SAFE'!N39</f>
        <v>0</v>
      </c>
      <c r="O35" s="116">
        <f>'Total SAFE'!O39</f>
        <v>0</v>
      </c>
    </row>
    <row r="36" spans="2:15">
      <c r="B36" s="92" t="s">
        <v>227</v>
      </c>
      <c r="C36" s="111"/>
      <c r="D36" s="116">
        <f>'Total SAFE'!D40</f>
        <v>167033.56774049121</v>
      </c>
      <c r="E36" s="116">
        <f>'Total SAFE'!E40</f>
        <v>167033.56774049121</v>
      </c>
      <c r="F36" s="116">
        <f>'Total SAFE'!F40</f>
        <v>167033.56774049121</v>
      </c>
      <c r="G36" s="116">
        <f>'Total SAFE'!G40</f>
        <v>167033.56774049121</v>
      </c>
      <c r="H36" s="116">
        <f>'Total SAFE'!H40</f>
        <v>167033.56774049121</v>
      </c>
      <c r="I36" s="116">
        <f>'Total SAFE'!I40</f>
        <v>167033.56774049121</v>
      </c>
      <c r="J36" s="116">
        <f>'Total SAFE'!J40</f>
        <v>167033.56774049121</v>
      </c>
      <c r="K36" s="116">
        <f>'Total SAFE'!K40</f>
        <v>167033.56774049121</v>
      </c>
      <c r="L36" s="116">
        <f>'Total SAFE'!L40</f>
        <v>167033.56774049121</v>
      </c>
      <c r="M36" s="116">
        <f>'Total SAFE'!M40</f>
        <v>167033.56774049121</v>
      </c>
      <c r="N36" s="116">
        <f>'Total SAFE'!N40</f>
        <v>167033.56774049121</v>
      </c>
      <c r="O36" s="116">
        <f>'Total SAFE'!O40</f>
        <v>167033.56774049121</v>
      </c>
    </row>
    <row r="37" spans="2:15">
      <c r="B37" s="92" t="s">
        <v>228</v>
      </c>
      <c r="C37" s="111"/>
      <c r="D37" s="116">
        <f>'Total SAFE'!D41</f>
        <v>10685.987556263019</v>
      </c>
      <c r="E37" s="116">
        <f>'Total SAFE'!E41</f>
        <v>10685.987556263019</v>
      </c>
      <c r="F37" s="116">
        <f>'Total SAFE'!F41</f>
        <v>10685.987556263019</v>
      </c>
      <c r="G37" s="116">
        <f>'Total SAFE'!G41</f>
        <v>10685.987556263019</v>
      </c>
      <c r="H37" s="116">
        <f>'Total SAFE'!H41</f>
        <v>10685.987556263019</v>
      </c>
      <c r="I37" s="116">
        <f>'Total SAFE'!I41</f>
        <v>10685.987556263019</v>
      </c>
      <c r="J37" s="116">
        <f>'Total SAFE'!J41</f>
        <v>10685.987556263019</v>
      </c>
      <c r="K37" s="116">
        <f>'Total SAFE'!K41</f>
        <v>10685.987556263019</v>
      </c>
      <c r="L37" s="116">
        <f>'Total SAFE'!L41</f>
        <v>10685.987556263019</v>
      </c>
      <c r="M37" s="116">
        <f>'Total SAFE'!M41</f>
        <v>10685.987556263019</v>
      </c>
      <c r="N37" s="116">
        <f>'Total SAFE'!N41</f>
        <v>10685.987556263019</v>
      </c>
      <c r="O37" s="116">
        <f>'Total SAFE'!O41</f>
        <v>10685.987556263019</v>
      </c>
    </row>
    <row r="38" spans="2:15">
      <c r="B38" s="92" t="s">
        <v>229</v>
      </c>
      <c r="C38" s="111"/>
      <c r="D38" s="116">
        <f>'Total SAFE'!D42</f>
        <v>21111.589065665536</v>
      </c>
      <c r="E38" s="116">
        <f>'Total SAFE'!E42</f>
        <v>21111.589065665536</v>
      </c>
      <c r="F38" s="116">
        <f>'Total SAFE'!F42</f>
        <v>21111.589065665536</v>
      </c>
      <c r="G38" s="116">
        <f>'Total SAFE'!G42</f>
        <v>21111.589065665536</v>
      </c>
      <c r="H38" s="116">
        <f>'Total SAFE'!H42</f>
        <v>21111.589065665536</v>
      </c>
      <c r="I38" s="116">
        <f>'Total SAFE'!I42</f>
        <v>21111.589065665536</v>
      </c>
      <c r="J38" s="116">
        <f>'Total SAFE'!J42</f>
        <v>21111.589065665536</v>
      </c>
      <c r="K38" s="116">
        <f>'Total SAFE'!K42</f>
        <v>21111.589065665536</v>
      </c>
      <c r="L38" s="116">
        <f>'Total SAFE'!L42</f>
        <v>21111.589065665536</v>
      </c>
      <c r="M38" s="116">
        <f>'Total SAFE'!M42</f>
        <v>21111.589065665536</v>
      </c>
      <c r="N38" s="116">
        <f>'Total SAFE'!N42</f>
        <v>21111.589065665536</v>
      </c>
      <c r="O38" s="116">
        <f>'Total SAFE'!O42</f>
        <v>21111.589065665536</v>
      </c>
    </row>
    <row r="39" spans="2:15">
      <c r="B39" s="92" t="s">
        <v>230</v>
      </c>
      <c r="C39" s="128"/>
      <c r="D39" s="129">
        <f>'Total SAFE'!D43</f>
        <v>0</v>
      </c>
      <c r="E39" s="129">
        <f>'Total SAFE'!E43</f>
        <v>0</v>
      </c>
      <c r="F39" s="129">
        <f>'Total SAFE'!F43</f>
        <v>0</v>
      </c>
      <c r="G39" s="129">
        <f>'Total SAFE'!G43</f>
        <v>0</v>
      </c>
      <c r="H39" s="129">
        <f>'Total SAFE'!H43</f>
        <v>0</v>
      </c>
      <c r="I39" s="129">
        <f>'Total SAFE'!I43</f>
        <v>0</v>
      </c>
      <c r="J39" s="129">
        <f>'Total SAFE'!J43</f>
        <v>0</v>
      </c>
      <c r="K39" s="129">
        <f>'Total SAFE'!K43</f>
        <v>0</v>
      </c>
      <c r="L39" s="129">
        <f>'Total SAFE'!L43</f>
        <v>0</v>
      </c>
      <c r="M39" s="129">
        <f>'Total SAFE'!M43</f>
        <v>0</v>
      </c>
      <c r="N39" s="129">
        <f>'Total SAFE'!N43</f>
        <v>0</v>
      </c>
      <c r="O39" s="129">
        <f>'Total SAFE'!O43</f>
        <v>0</v>
      </c>
    </row>
    <row r="40" spans="2:15">
      <c r="C40" s="88">
        <f t="shared" ref="C40" si="17">SUM(C33:C38)</f>
        <v>0</v>
      </c>
      <c r="D40" s="88">
        <f>SUM(D33:D38)</f>
        <v>958333.32999999984</v>
      </c>
      <c r="E40" s="88">
        <f t="shared" ref="E40:O40" si="18">SUM(E33:E38)</f>
        <v>958333.32999999984</v>
      </c>
      <c r="F40" s="88">
        <f t="shared" si="18"/>
        <v>958333.32999999984</v>
      </c>
      <c r="G40" s="88">
        <f t="shared" si="18"/>
        <v>958333.32999999984</v>
      </c>
      <c r="H40" s="88">
        <f t="shared" si="18"/>
        <v>958333.32999999984</v>
      </c>
      <c r="I40" s="88">
        <f t="shared" si="18"/>
        <v>958333.32999999984</v>
      </c>
      <c r="J40" s="88">
        <f t="shared" si="18"/>
        <v>958333.32999999984</v>
      </c>
      <c r="K40" s="88">
        <f t="shared" si="18"/>
        <v>958333.32999999984</v>
      </c>
      <c r="L40" s="88">
        <f t="shared" si="18"/>
        <v>958333.32999999984</v>
      </c>
      <c r="M40" s="88">
        <f t="shared" si="18"/>
        <v>958333.32999999984</v>
      </c>
      <c r="N40" s="88">
        <f t="shared" si="18"/>
        <v>958333.32999999984</v>
      </c>
      <c r="O40" s="88">
        <f t="shared" si="18"/>
        <v>958333.32999999984</v>
      </c>
    </row>
    <row r="42" spans="2:15">
      <c r="B42" s="118" t="s">
        <v>236</v>
      </c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</row>
    <row r="43" spans="2:15">
      <c r="B43" s="100" t="s">
        <v>232</v>
      </c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</row>
    <row r="44" spans="2:15">
      <c r="B44" s="92" t="s">
        <v>224</v>
      </c>
      <c r="C44" s="111">
        <v>0</v>
      </c>
      <c r="D44" s="111">
        <f>'Total SAFE'!D50-'SAFE 2023 (Base)'!D45</f>
        <v>21127.880045396931</v>
      </c>
      <c r="E44" s="111">
        <f>'Total SAFE'!E50-'SAFE 2023 (Base)'!E45</f>
        <v>38030.184081714477</v>
      </c>
      <c r="F44" s="111">
        <f>'Total SAFE'!F50-'SAFE 2023 (Base)'!F45</f>
        <v>51552.027310768521</v>
      </c>
      <c r="G44" s="111">
        <f>'Total SAFE'!G50-'SAFE 2023 (Base)'!G45</f>
        <v>62369.501894011744</v>
      </c>
      <c r="H44" s="111">
        <f>'Total SAFE'!H50-'SAFE 2023 (Base)'!H45</f>
        <v>71023.48156060632</v>
      </c>
      <c r="I44" s="111">
        <f>'Total SAFE'!I50-'SAFE 2023 (Base)'!I45</f>
        <v>77946.665293881975</v>
      </c>
      <c r="J44" s="111">
        <f>'Total SAFE'!J50-'SAFE 2023 (Base)'!J45</f>
        <v>83485.212280502514</v>
      </c>
      <c r="K44" s="111">
        <f>'Total SAFE'!K50-'SAFE 2023 (Base)'!K45</f>
        <v>87916.049869798924</v>
      </c>
      <c r="L44" s="111">
        <f>'Total SAFE'!L50-'SAFE 2023 (Base)'!L45</f>
        <v>91460.719941236079</v>
      </c>
      <c r="M44" s="111">
        <f>'Total SAFE'!M50-'SAFE 2023 (Base)'!M45</f>
        <v>94296.455998385791</v>
      </c>
      <c r="N44" s="111">
        <f>'Total SAFE'!N50-'SAFE 2023 (Base)'!N45</f>
        <v>96565.044844105578</v>
      </c>
      <c r="O44" s="111">
        <f>'Total SAFE'!O50-'SAFE 2023 (Base)'!O45</f>
        <v>98379.915920681393</v>
      </c>
    </row>
    <row r="45" spans="2:15">
      <c r="B45" s="92" t="s">
        <v>225</v>
      </c>
      <c r="C45" s="111">
        <v>0</v>
      </c>
      <c r="D45" s="111">
        <f>'Total SAFE'!D51-'SAFE 2023 (Base)'!D46</f>
        <v>586473.86846466688</v>
      </c>
      <c r="E45" s="111">
        <f>'Total SAFE'!E51-'SAFE 2023 (Base)'!E46</f>
        <v>1055652.9632364009</v>
      </c>
      <c r="F45" s="111">
        <f>'Total SAFE'!F51-'SAFE 2023 (Base)'!F46</f>
        <v>1430996.2390537877</v>
      </c>
      <c r="G45" s="111">
        <f>'Total SAFE'!G51-'SAFE 2023 (Base)'!G46</f>
        <v>1731270.8597076973</v>
      </c>
      <c r="H45" s="111">
        <f>'Total SAFE'!H51-'SAFE 2023 (Base)'!H46</f>
        <v>1971490.5562308244</v>
      </c>
      <c r="I45" s="111">
        <f>'Total SAFE'!I51-'SAFE 2023 (Base)'!I46</f>
        <v>2163666.3134493264</v>
      </c>
      <c r="J45" s="111">
        <f>'Total SAFE'!J51-'SAFE 2023 (Base)'!J46</f>
        <v>2317406.9192241281</v>
      </c>
      <c r="K45" s="111">
        <f>'Total SAFE'!K51-'SAFE 2023 (Base)'!K46</f>
        <v>2440399.4038439696</v>
      </c>
      <c r="L45" s="111">
        <f>'Total SAFE'!L51-'SAFE 2023 (Base)'!L46</f>
        <v>2538793.3915398433</v>
      </c>
      <c r="M45" s="111">
        <f>'Total SAFE'!M51-'SAFE 2023 (Base)'!M46</f>
        <v>2617508.5816965415</v>
      </c>
      <c r="N45" s="111">
        <f>'Total SAFE'!N51-'SAFE 2023 (Base)'!N46</f>
        <v>2680480.7338219006</v>
      </c>
      <c r="O45" s="111">
        <f>'Total SAFE'!O51-'SAFE 2023 (Base)'!O46</f>
        <v>2730858.4555221875</v>
      </c>
    </row>
    <row r="46" spans="2:15">
      <c r="B46" s="92" t="s">
        <v>226</v>
      </c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</row>
    <row r="47" spans="2:15">
      <c r="B47" s="92" t="s">
        <v>227</v>
      </c>
      <c r="C47" s="111">
        <v>0</v>
      </c>
      <c r="D47" s="111">
        <f>'Total SAFE'!D53-'SAFE 2023 (Base)'!D48</f>
        <v>133626.85419239296</v>
      </c>
      <c r="E47" s="111">
        <f>'Total SAFE'!E53-'SAFE 2023 (Base)'!E48</f>
        <v>240528.33754630724</v>
      </c>
      <c r="F47" s="111">
        <f>'Total SAFE'!F53-'SAFE 2023 (Base)'!F48</f>
        <v>326049.52422943886</v>
      </c>
      <c r="G47" s="111">
        <f>'Total SAFE'!G53-'SAFE 2023 (Base)'!G48</f>
        <v>394466.47357594396</v>
      </c>
      <c r="H47" s="111">
        <f>'Total SAFE'!H53-'SAFE 2023 (Base)'!H48</f>
        <v>449200.03305314807</v>
      </c>
      <c r="I47" s="111">
        <f>'Total SAFE'!I53-'SAFE 2023 (Base)'!I48</f>
        <v>492986.88063491142</v>
      </c>
      <c r="J47" s="111">
        <f>'Total SAFE'!J53-'SAFE 2023 (Base)'!J48</f>
        <v>528016.35870032199</v>
      </c>
      <c r="K47" s="111">
        <f>'Total SAFE'!K53-'SAFE 2023 (Base)'!K48</f>
        <v>556039.94115265051</v>
      </c>
      <c r="L47" s="111">
        <f>'Total SAFE'!L53-'SAFE 2023 (Base)'!L48</f>
        <v>578458.80711451347</v>
      </c>
      <c r="M47" s="111">
        <f>'Total SAFE'!M53-'SAFE 2023 (Base)'!M48</f>
        <v>596393.89988400368</v>
      </c>
      <c r="N47" s="111">
        <f>'Total SAFE'!N53-'SAFE 2023 (Base)'!N48</f>
        <v>610741.97409959591</v>
      </c>
      <c r="O47" s="111">
        <f>'Total SAFE'!O53-'SAFE 2023 (Base)'!O48</f>
        <v>622220.4334720698</v>
      </c>
    </row>
    <row r="48" spans="2:15">
      <c r="B48" s="92" t="s">
        <v>228</v>
      </c>
      <c r="C48" s="111">
        <v>0</v>
      </c>
      <c r="D48" s="111">
        <f>'Total SAFE'!D54-'SAFE 2023 (Base)'!D49</f>
        <v>8548.7900450104135</v>
      </c>
      <c r="E48" s="111">
        <f>'Total SAFE'!E54-'SAFE 2023 (Base)'!E49</f>
        <v>15387.822081018749</v>
      </c>
      <c r="F48" s="111">
        <f>'Total SAFE'!F54-'SAFE 2023 (Base)'!F49</f>
        <v>20859.047709825412</v>
      </c>
      <c r="G48" s="111">
        <f>'Total SAFE'!G54-'SAFE 2023 (Base)'!G49</f>
        <v>25236.028212870744</v>
      </c>
      <c r="H48" s="111">
        <f>'Total SAFE'!H54-'SAFE 2023 (Base)'!H49</f>
        <v>28737.612615307011</v>
      </c>
      <c r="I48" s="111">
        <f>'Total SAFE'!I54-'SAFE 2023 (Base)'!I49</f>
        <v>31538.880137256012</v>
      </c>
      <c r="J48" s="111">
        <f>'Total SAFE'!J54-'SAFE 2023 (Base)'!J49</f>
        <v>33779.894154815222</v>
      </c>
      <c r="K48" s="111">
        <f>'Total SAFE'!K54-'SAFE 2023 (Base)'!K49</f>
        <v>35572.705368862597</v>
      </c>
      <c r="L48" s="111">
        <f>'Total SAFE'!L54-'SAFE 2023 (Base)'!L49</f>
        <v>37006.954340100485</v>
      </c>
      <c r="M48" s="111">
        <f>'Total SAFE'!M54-'SAFE 2023 (Base)'!M49</f>
        <v>38154.353517090807</v>
      </c>
      <c r="N48" s="111">
        <f>'Total SAFE'!N54-'SAFE 2023 (Base)'!N49</f>
        <v>39072.272858683056</v>
      </c>
      <c r="O48" s="111">
        <f>'Total SAFE'!O54-'SAFE 2023 (Base)'!O49</f>
        <v>39806.608331956864</v>
      </c>
    </row>
    <row r="49" spans="2:16">
      <c r="B49" s="92" t="s">
        <v>229</v>
      </c>
      <c r="C49" s="111">
        <v>0</v>
      </c>
      <c r="D49" s="111">
        <f>'Total SAFE'!D55-'SAFE 2023 (Base)'!D50</f>
        <v>16889.271252532417</v>
      </c>
      <c r="E49" s="111">
        <f>'Total SAFE'!E55-'SAFE 2023 (Base)'!E50</f>
        <v>30400.688254558372</v>
      </c>
      <c r="F49" s="111">
        <f>'Total SAFE'!F55-'SAFE 2023 (Base)'!F50</f>
        <v>41209.821856179129</v>
      </c>
      <c r="G49" s="111">
        <f>'Total SAFE'!G55-'SAFE 2023 (Base)'!G50</f>
        <v>49857.128737475716</v>
      </c>
      <c r="H49" s="111">
        <f>'Total SAFE'!H55-'SAFE 2023 (Base)'!H50</f>
        <v>56774.97424251301</v>
      </c>
      <c r="I49" s="111">
        <f>'Total SAFE'!I55-'SAFE 2023 (Base)'!I50</f>
        <v>62309.250646542831</v>
      </c>
      <c r="J49" s="111">
        <f>'Total SAFE'!J55-'SAFE 2023 (Base)'!J50</f>
        <v>66736.671769766675</v>
      </c>
      <c r="K49" s="111">
        <f>'Total SAFE'!K55-'SAFE 2023 (Base)'!K50</f>
        <v>70278.608668345769</v>
      </c>
      <c r="L49" s="111">
        <f>'Total SAFE'!L55-'SAFE 2023 (Base)'!L50</f>
        <v>73112.158187209032</v>
      </c>
      <c r="M49" s="111">
        <f>'Total SAFE'!M55-'SAFE 2023 (Base)'!M50</f>
        <v>75378.997802299666</v>
      </c>
      <c r="N49" s="111">
        <f>'Total SAFE'!N55-'SAFE 2023 (Base)'!N50</f>
        <v>77192.46949437217</v>
      </c>
      <c r="O49" s="111">
        <f>'Total SAFE'!O55-'SAFE 2023 (Base)'!O50</f>
        <v>78643.246848030161</v>
      </c>
    </row>
    <row r="50" spans="2:16">
      <c r="B50" s="92" t="s">
        <v>230</v>
      </c>
      <c r="C50" s="128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16">
      <c r="C51" s="88">
        <f t="shared" ref="C51" si="19">SUM(C44:C49)</f>
        <v>0</v>
      </c>
      <c r="D51" s="88">
        <f>SUM(D44:D49)</f>
        <v>766666.66399999952</v>
      </c>
      <c r="E51" s="88">
        <f t="shared" ref="E51:O51" si="20">SUM(E44:E49)</f>
        <v>1379999.9951999998</v>
      </c>
      <c r="F51" s="88">
        <f t="shared" si="20"/>
        <v>1870666.6601599997</v>
      </c>
      <c r="G51" s="88">
        <f t="shared" si="20"/>
        <v>2263199.9921279997</v>
      </c>
      <c r="H51" s="88">
        <f t="shared" si="20"/>
        <v>2577226.6577023985</v>
      </c>
      <c r="I51" s="88">
        <f t="shared" si="20"/>
        <v>2828447.9901619186</v>
      </c>
      <c r="J51" s="88">
        <f t="shared" si="20"/>
        <v>3029425.0561295343</v>
      </c>
      <c r="K51" s="88">
        <f t="shared" si="20"/>
        <v>3190206.7089036275</v>
      </c>
      <c r="L51" s="88">
        <f t="shared" si="20"/>
        <v>3318832.0311229024</v>
      </c>
      <c r="M51" s="88">
        <f t="shared" si="20"/>
        <v>3421732.2888983213</v>
      </c>
      <c r="N51" s="88">
        <f t="shared" si="20"/>
        <v>3504052.4951186571</v>
      </c>
      <c r="O51" s="88">
        <f t="shared" si="20"/>
        <v>3569908.6600949257</v>
      </c>
    </row>
    <row r="52" spans="2:16">
      <c r="B52" s="89"/>
      <c r="P52" s="115"/>
    </row>
    <row r="53" spans="2:16">
      <c r="B53" s="80"/>
      <c r="P53" s="115"/>
    </row>
    <row r="55" spans="2:16">
      <c r="B55" s="118" t="s">
        <v>233</v>
      </c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</row>
    <row r="56" spans="2:16">
      <c r="B56" s="96" t="s">
        <v>232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</row>
    <row r="57" spans="2:16">
      <c r="B57" s="92" t="s">
        <v>224</v>
      </c>
      <c r="C57" s="111">
        <v>0</v>
      </c>
      <c r="D57" s="111">
        <f>D70</f>
        <v>5.5020520951554515</v>
      </c>
      <c r="E57" s="111">
        <f t="shared" ref="E57:O57" si="21">D57+E70</f>
        <v>26.409850056746169</v>
      </c>
      <c r="F57" s="111">
        <f t="shared" si="21"/>
        <v>70.646348901795989</v>
      </c>
      <c r="G57" s="111">
        <f t="shared" si="21"/>
        <v>144.54991264392402</v>
      </c>
      <c r="H57" s="111">
        <f t="shared" si="21"/>
        <v>253.19123249402548</v>
      </c>
      <c r="I57" s="111">
        <f t="shared" si="21"/>
        <v>400.62686142081662</v>
      </c>
      <c r="J57" s="111">
        <f t="shared" si="21"/>
        <v>590.10204179927041</v>
      </c>
      <c r="K57" s="111">
        <f t="shared" si="21"/>
        <v>824.21296752936519</v>
      </c>
      <c r="L57" s="111">
        <f t="shared" si="21"/>
        <v>1105.0365937310837</v>
      </c>
      <c r="M57" s="111">
        <f t="shared" si="21"/>
        <v>1434.234484500412</v>
      </c>
      <c r="N57" s="111">
        <f t="shared" si="21"/>
        <v>1813.1358911141392</v>
      </c>
      <c r="O57" s="111">
        <f t="shared" si="21"/>
        <v>2242.8042145936965</v>
      </c>
    </row>
    <row r="58" spans="2:16">
      <c r="B58" s="92" t="s">
        <v>225</v>
      </c>
      <c r="C58" s="111">
        <v>0</v>
      </c>
      <c r="D58" s="111">
        <f t="shared" ref="D58:D63" si="22">D71</f>
        <v>152.72756991267377</v>
      </c>
      <c r="E58" s="111">
        <f t="shared" ref="E58:O58" si="23">D58+E71</f>
        <v>733.09233558083383</v>
      </c>
      <c r="F58" s="111">
        <f t="shared" si="23"/>
        <v>1961.0219976787307</v>
      </c>
      <c r="G58" s="111">
        <f t="shared" si="23"/>
        <v>4012.4587167457644</v>
      </c>
      <c r="H58" s="111">
        <f t="shared" si="23"/>
        <v>7028.1562212134559</v>
      </c>
      <c r="I58" s="111">
        <f t="shared" si="23"/>
        <v>11120.71749382702</v>
      </c>
      <c r="J58" s="111">
        <f t="shared" si="23"/>
        <v>16380.224920782628</v>
      </c>
      <c r="K58" s="111">
        <f t="shared" si="23"/>
        <v>22878.74441103722</v>
      </c>
      <c r="L58" s="111">
        <f t="shared" si="23"/>
        <v>30673.928691756348</v>
      </c>
      <c r="M58" s="111">
        <f t="shared" si="23"/>
        <v>39811.899944672448</v>
      </c>
      <c r="N58" s="111">
        <f t="shared" si="23"/>
        <v>50329.555915171477</v>
      </c>
      <c r="O58" s="111">
        <f t="shared" si="23"/>
        <v>62256.414799562197</v>
      </c>
    </row>
    <row r="59" spans="2:16">
      <c r="B59" s="92" t="s">
        <v>226</v>
      </c>
      <c r="C59" s="111">
        <v>0</v>
      </c>
      <c r="D59" s="111">
        <f t="shared" si="22"/>
        <v>0</v>
      </c>
      <c r="E59" s="111">
        <f t="shared" ref="E59:O59" si="24">D59+E72</f>
        <v>0</v>
      </c>
      <c r="F59" s="111">
        <f t="shared" si="24"/>
        <v>0</v>
      </c>
      <c r="G59" s="111">
        <f t="shared" si="24"/>
        <v>0</v>
      </c>
      <c r="H59" s="111">
        <f t="shared" si="24"/>
        <v>0</v>
      </c>
      <c r="I59" s="111">
        <f t="shared" si="24"/>
        <v>0</v>
      </c>
      <c r="J59" s="111">
        <f t="shared" si="24"/>
        <v>0</v>
      </c>
      <c r="K59" s="111">
        <f t="shared" si="24"/>
        <v>0</v>
      </c>
      <c r="L59" s="111">
        <f t="shared" si="24"/>
        <v>0</v>
      </c>
      <c r="M59" s="111">
        <f t="shared" si="24"/>
        <v>0</v>
      </c>
      <c r="N59" s="111">
        <f t="shared" si="24"/>
        <v>0</v>
      </c>
      <c r="O59" s="111">
        <f t="shared" si="24"/>
        <v>0</v>
      </c>
    </row>
    <row r="60" spans="2:16">
      <c r="B60" s="92" t="s">
        <v>227</v>
      </c>
      <c r="C60" s="111">
        <v>0</v>
      </c>
      <c r="D60" s="111">
        <f t="shared" si="22"/>
        <v>35.355438505070644</v>
      </c>
      <c r="E60" s="111">
        <f t="shared" ref="E60:O60" si="25">D60+E73</f>
        <v>169.70610482433906</v>
      </c>
      <c r="F60" s="111">
        <f t="shared" si="25"/>
        <v>453.96383040510705</v>
      </c>
      <c r="G60" s="111">
        <f t="shared" si="25"/>
        <v>928.85808040521579</v>
      </c>
      <c r="H60" s="111">
        <f t="shared" si="25"/>
        <v>1626.9724269509384</v>
      </c>
      <c r="I60" s="111">
        <f t="shared" si="25"/>
        <v>2574.3737277432933</v>
      </c>
      <c r="J60" s="111">
        <f t="shared" si="25"/>
        <v>3791.9154689430952</v>
      </c>
      <c r="K60" s="111">
        <f t="shared" si="25"/>
        <v>5296.2804394789964</v>
      </c>
      <c r="L60" s="111">
        <f t="shared" si="25"/>
        <v>7100.8148704939185</v>
      </c>
      <c r="M60" s="111">
        <f t="shared" si="25"/>
        <v>9216.1957469021982</v>
      </c>
      <c r="N60" s="111">
        <f t="shared" si="25"/>
        <v>11650.964656635306</v>
      </c>
      <c r="O60" s="111">
        <f t="shared" si="25"/>
        <v>14411.954870038417</v>
      </c>
    </row>
    <row r="61" spans="2:16">
      <c r="B61" s="92" t="s">
        <v>228</v>
      </c>
      <c r="C61" s="111">
        <v>0</v>
      </c>
      <c r="D61" s="111">
        <f t="shared" si="22"/>
        <v>5.4320436744337011</v>
      </c>
      <c r="E61" s="111">
        <f t="shared" ref="E61:O61" si="26">D61+E74</f>
        <v>26.073809637281762</v>
      </c>
      <c r="F61" s="111">
        <f t="shared" si="26"/>
        <v>69.74744077972872</v>
      </c>
      <c r="G61" s="111">
        <f t="shared" si="26"/>
        <v>142.71065141472218</v>
      </c>
      <c r="H61" s="111">
        <f t="shared" si="26"/>
        <v>249.96961299262028</v>
      </c>
      <c r="I61" s="111">
        <f t="shared" si="26"/>
        <v>395.52926267370947</v>
      </c>
      <c r="J61" s="111">
        <f t="shared" si="26"/>
        <v>582.59355018621898</v>
      </c>
      <c r="K61" s="111">
        <f t="shared" si="26"/>
        <v>813.72563531273204</v>
      </c>
      <c r="L61" s="111">
        <f t="shared" si="26"/>
        <v>1090.9760458793155</v>
      </c>
      <c r="M61" s="111">
        <f t="shared" si="26"/>
        <v>1415.9852041468225</v>
      </c>
      <c r="N61" s="111">
        <f t="shared" si="26"/>
        <v>1790.0654479239358</v>
      </c>
      <c r="O61" s="111">
        <f t="shared" si="26"/>
        <v>2214.2666474576017</v>
      </c>
    </row>
    <row r="62" spans="2:16">
      <c r="B62" s="92" t="s">
        <v>229</v>
      </c>
      <c r="C62" s="111">
        <v>0</v>
      </c>
      <c r="D62" s="111">
        <f t="shared" si="22"/>
        <v>6.2806977470354965</v>
      </c>
      <c r="E62" s="111">
        <f t="shared" ref="E62:O62" si="27">D62+E75</f>
        <v>30.147349185770388</v>
      </c>
      <c r="F62" s="111">
        <f t="shared" si="27"/>
        <v>80.644159071935789</v>
      </c>
      <c r="G62" s="111">
        <f t="shared" si="27"/>
        <v>165.00649121011659</v>
      </c>
      <c r="H62" s="111">
        <f t="shared" si="27"/>
        <v>289.02263664398072</v>
      </c>
      <c r="I62" s="111">
        <f t="shared" si="27"/>
        <v>457.32322820846252</v>
      </c>
      <c r="J62" s="111">
        <f t="shared" si="27"/>
        <v>673.61277217150939</v>
      </c>
      <c r="K62" s="111">
        <f t="shared" si="27"/>
        <v>940.85487354747943</v>
      </c>
      <c r="L62" s="111">
        <f t="shared" si="27"/>
        <v>1261.4204163478589</v>
      </c>
      <c r="M62" s="111">
        <f t="shared" si="27"/>
        <v>1637.2061077818369</v>
      </c>
      <c r="N62" s="111">
        <f t="shared" si="27"/>
        <v>2069.7293136167646</v>
      </c>
      <c r="O62" s="111">
        <f t="shared" si="27"/>
        <v>2560.2039264665232</v>
      </c>
    </row>
    <row r="63" spans="2:16">
      <c r="B63" s="92" t="s">
        <v>230</v>
      </c>
      <c r="C63" s="128">
        <v>0</v>
      </c>
      <c r="D63" s="128">
        <f t="shared" si="22"/>
        <v>0</v>
      </c>
      <c r="E63" s="128">
        <f t="shared" ref="E63:O63" si="28">D63+E76</f>
        <v>0</v>
      </c>
      <c r="F63" s="128">
        <f t="shared" si="28"/>
        <v>0</v>
      </c>
      <c r="G63" s="128">
        <f t="shared" si="28"/>
        <v>0</v>
      </c>
      <c r="H63" s="128">
        <f t="shared" si="28"/>
        <v>0</v>
      </c>
      <c r="I63" s="128">
        <f t="shared" si="28"/>
        <v>0</v>
      </c>
      <c r="J63" s="128">
        <f t="shared" si="28"/>
        <v>0</v>
      </c>
      <c r="K63" s="128">
        <f t="shared" si="28"/>
        <v>0</v>
      </c>
      <c r="L63" s="128">
        <f t="shared" si="28"/>
        <v>0</v>
      </c>
      <c r="M63" s="128">
        <f t="shared" si="28"/>
        <v>0</v>
      </c>
      <c r="N63" s="128">
        <f t="shared" si="28"/>
        <v>0</v>
      </c>
      <c r="O63" s="128">
        <f t="shared" si="28"/>
        <v>0</v>
      </c>
    </row>
    <row r="64" spans="2:16">
      <c r="B64" s="115" t="s">
        <v>235</v>
      </c>
      <c r="C64" s="88">
        <f>SUM(C57:C63)</f>
        <v>0</v>
      </c>
      <c r="D64" s="88">
        <f>SUM(D57:D63)</f>
        <v>205.29780193436909</v>
      </c>
      <c r="E64" s="88">
        <f t="shared" ref="E64:O64" si="29">SUM(E57:E63)</f>
        <v>985.42944928497127</v>
      </c>
      <c r="F64" s="88">
        <f t="shared" si="29"/>
        <v>2636.0237768372986</v>
      </c>
      <c r="G64" s="88">
        <f t="shared" si="29"/>
        <v>5393.5838524197425</v>
      </c>
      <c r="H64" s="88">
        <f t="shared" si="29"/>
        <v>9447.3121302950203</v>
      </c>
      <c r="I64" s="88">
        <f t="shared" si="29"/>
        <v>14948.570573873303</v>
      </c>
      <c r="J64" s="88">
        <f t="shared" si="29"/>
        <v>22018.44875388272</v>
      </c>
      <c r="K64" s="88">
        <f t="shared" si="29"/>
        <v>30753.818326905792</v>
      </c>
      <c r="L64" s="88">
        <f t="shared" si="29"/>
        <v>41232.176618208527</v>
      </c>
      <c r="M64" s="88">
        <f t="shared" si="29"/>
        <v>53515.521488003724</v>
      </c>
      <c r="N64" s="88">
        <f t="shared" si="29"/>
        <v>67653.451224461605</v>
      </c>
      <c r="O64" s="88">
        <f t="shared" si="29"/>
        <v>83685.644458118433</v>
      </c>
      <c r="P64" s="115"/>
    </row>
    <row r="65" spans="2:16">
      <c r="B65" s="80"/>
      <c r="P65" s="115"/>
    </row>
    <row r="68" spans="2:16">
      <c r="B68" s="118" t="s">
        <v>238</v>
      </c>
    </row>
    <row r="69" spans="2:16">
      <c r="B69" s="101" t="s">
        <v>232</v>
      </c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</row>
    <row r="70" spans="2:16">
      <c r="B70" s="92" t="s">
        <v>224</v>
      </c>
      <c r="C70" s="111"/>
      <c r="D70" s="112">
        <f t="shared" ref="D70:O70" si="30">((D10-C10)/2+C10)*$P70/12</f>
        <v>5.5020520951554515</v>
      </c>
      <c r="E70" s="112">
        <f t="shared" si="30"/>
        <v>20.907797961590717</v>
      </c>
      <c r="F70" s="112">
        <f t="shared" si="30"/>
        <v>44.236498845049823</v>
      </c>
      <c r="G70" s="112">
        <f t="shared" si="30"/>
        <v>73.903563742128014</v>
      </c>
      <c r="H70" s="112">
        <f t="shared" si="30"/>
        <v>108.64131985010148</v>
      </c>
      <c r="I70" s="112">
        <f t="shared" si="30"/>
        <v>147.43562892679114</v>
      </c>
      <c r="J70" s="112">
        <f t="shared" si="30"/>
        <v>189.47518037845381</v>
      </c>
      <c r="K70" s="112">
        <f t="shared" si="30"/>
        <v>234.11092573009481</v>
      </c>
      <c r="L70" s="112">
        <f t="shared" si="30"/>
        <v>280.82362620171853</v>
      </c>
      <c r="M70" s="112">
        <f t="shared" si="30"/>
        <v>329.19789076932835</v>
      </c>
      <c r="N70" s="112">
        <f t="shared" si="30"/>
        <v>378.9014066137272</v>
      </c>
      <c r="O70" s="112">
        <f t="shared" si="30"/>
        <v>429.66832347955716</v>
      </c>
      <c r="P70" s="103">
        <v>2.5000000000000001E-2</v>
      </c>
    </row>
    <row r="71" spans="2:16">
      <c r="B71" s="92" t="s">
        <v>225</v>
      </c>
      <c r="C71" s="111"/>
      <c r="D71" s="112">
        <f t="shared" ref="D71:O71" si="31">((D11-C11)/2+C11)*$P71/12</f>
        <v>152.72756991267377</v>
      </c>
      <c r="E71" s="112">
        <f t="shared" si="31"/>
        <v>580.36476566816009</v>
      </c>
      <c r="F71" s="112">
        <f t="shared" si="31"/>
        <v>1227.9296620978969</v>
      </c>
      <c r="G71" s="112">
        <f t="shared" si="31"/>
        <v>2051.4367190670337</v>
      </c>
      <c r="H71" s="112">
        <f t="shared" si="31"/>
        <v>3015.697504467691</v>
      </c>
      <c r="I71" s="112">
        <f t="shared" si="31"/>
        <v>4092.5612726135637</v>
      </c>
      <c r="J71" s="112">
        <f t="shared" si="31"/>
        <v>5259.5074269556089</v>
      </c>
      <c r="K71" s="112">
        <f t="shared" si="31"/>
        <v>6498.5194902545927</v>
      </c>
      <c r="L71" s="112">
        <f t="shared" si="31"/>
        <v>7795.1842807191279</v>
      </c>
      <c r="M71" s="112">
        <f t="shared" si="31"/>
        <v>9137.9712529161025</v>
      </c>
      <c r="N71" s="112">
        <f t="shared" si="31"/>
        <v>10517.655970499029</v>
      </c>
      <c r="O71" s="112">
        <f t="shared" si="31"/>
        <v>11926.858884390718</v>
      </c>
      <c r="P71" s="103">
        <v>2.5000000000000001E-2</v>
      </c>
    </row>
    <row r="72" spans="2:16">
      <c r="B72" s="92" t="s">
        <v>226</v>
      </c>
      <c r="C72" s="111"/>
      <c r="D72" s="131">
        <f t="shared" ref="D72:O72" si="32">((D12-C12)/2+C12)*$P72/12</f>
        <v>0</v>
      </c>
      <c r="E72" s="131">
        <f t="shared" si="32"/>
        <v>0</v>
      </c>
      <c r="F72" s="131">
        <f t="shared" si="32"/>
        <v>0</v>
      </c>
      <c r="G72" s="131">
        <f t="shared" si="32"/>
        <v>0</v>
      </c>
      <c r="H72" s="131">
        <f t="shared" si="32"/>
        <v>0</v>
      </c>
      <c r="I72" s="131">
        <f t="shared" si="32"/>
        <v>0</v>
      </c>
      <c r="J72" s="131">
        <f t="shared" si="32"/>
        <v>0</v>
      </c>
      <c r="K72" s="131">
        <f t="shared" si="32"/>
        <v>0</v>
      </c>
      <c r="L72" s="131">
        <f t="shared" si="32"/>
        <v>0</v>
      </c>
      <c r="M72" s="131">
        <f t="shared" si="32"/>
        <v>0</v>
      </c>
      <c r="N72" s="131">
        <f t="shared" si="32"/>
        <v>0</v>
      </c>
      <c r="O72" s="131">
        <f t="shared" si="32"/>
        <v>0</v>
      </c>
      <c r="P72" s="103">
        <v>2.7E-2</v>
      </c>
    </row>
    <row r="73" spans="2:16">
      <c r="B73" s="92" t="s">
        <v>227</v>
      </c>
      <c r="C73" s="111"/>
      <c r="D73" s="112">
        <f t="shared" ref="D73:O73" si="33">((D13-C13)/2+C13)*$P73/12</f>
        <v>35.355438505070644</v>
      </c>
      <c r="E73" s="112">
        <f t="shared" si="33"/>
        <v>134.35066631926841</v>
      </c>
      <c r="F73" s="112">
        <f t="shared" si="33"/>
        <v>284.25772558076795</v>
      </c>
      <c r="G73" s="112">
        <f t="shared" si="33"/>
        <v>474.89425000010874</v>
      </c>
      <c r="H73" s="112">
        <f t="shared" si="33"/>
        <v>698.1143465457227</v>
      </c>
      <c r="I73" s="112">
        <f t="shared" si="33"/>
        <v>947.40130079235507</v>
      </c>
      <c r="J73" s="112">
        <f t="shared" si="33"/>
        <v>1217.5417411998021</v>
      </c>
      <c r="K73" s="112">
        <f t="shared" si="33"/>
        <v>1504.3649705359012</v>
      </c>
      <c r="L73" s="112">
        <f t="shared" si="33"/>
        <v>1804.5344310149219</v>
      </c>
      <c r="M73" s="112">
        <f t="shared" si="33"/>
        <v>2115.3808764082796</v>
      </c>
      <c r="N73" s="112">
        <f t="shared" si="33"/>
        <v>2434.7689097331072</v>
      </c>
      <c r="O73" s="112">
        <f t="shared" si="33"/>
        <v>2760.9902134031108</v>
      </c>
      <c r="P73" s="103">
        <v>2.5399999999999999E-2</v>
      </c>
    </row>
    <row r="74" spans="2:16">
      <c r="B74" s="92" t="s">
        <v>228</v>
      </c>
      <c r="C74" s="111"/>
      <c r="D74" s="112">
        <f t="shared" ref="D74:O74" si="34">((D14-C14)/2+C14)*$P74/12</f>
        <v>5.4320436744337011</v>
      </c>
      <c r="E74" s="112">
        <f t="shared" si="34"/>
        <v>20.641765962848062</v>
      </c>
      <c r="F74" s="112">
        <f t="shared" si="34"/>
        <v>43.673631142446958</v>
      </c>
      <c r="G74" s="112">
        <f t="shared" si="34"/>
        <v>72.963210634993473</v>
      </c>
      <c r="H74" s="112">
        <f t="shared" si="34"/>
        <v>107.25896157789809</v>
      </c>
      <c r="I74" s="112">
        <f t="shared" si="34"/>
        <v>145.55964968108921</v>
      </c>
      <c r="J74" s="112">
        <f t="shared" si="34"/>
        <v>187.06428751250948</v>
      </c>
      <c r="K74" s="112">
        <f t="shared" si="34"/>
        <v>231.13208512651309</v>
      </c>
      <c r="L74" s="112">
        <f t="shared" si="34"/>
        <v>277.25041056658341</v>
      </c>
      <c r="M74" s="112">
        <f t="shared" si="34"/>
        <v>325.00915826750702</v>
      </c>
      <c r="N74" s="112">
        <f t="shared" si="34"/>
        <v>374.08024377711331</v>
      </c>
      <c r="O74" s="112">
        <f t="shared" si="34"/>
        <v>424.20119953366572</v>
      </c>
      <c r="P74" s="103">
        <v>6.0999999999999999E-2</v>
      </c>
    </row>
    <row r="75" spans="2:16">
      <c r="B75" s="92" t="s">
        <v>229</v>
      </c>
      <c r="C75" s="111"/>
      <c r="D75" s="112">
        <f t="shared" ref="D75:O75" si="35">((D15-C15)/2+C15)*$P75/12</f>
        <v>6.2806977470354965</v>
      </c>
      <c r="E75" s="112">
        <f t="shared" si="35"/>
        <v>23.866651438734891</v>
      </c>
      <c r="F75" s="112">
        <f t="shared" si="35"/>
        <v>50.496809886165401</v>
      </c>
      <c r="G75" s="112">
        <f t="shared" si="35"/>
        <v>84.362332138180804</v>
      </c>
      <c r="H75" s="112">
        <f t="shared" si="35"/>
        <v>124.01614543386414</v>
      </c>
      <c r="I75" s="112">
        <f t="shared" si="35"/>
        <v>168.30059156448178</v>
      </c>
      <c r="J75" s="112">
        <f t="shared" si="35"/>
        <v>216.28954396304687</v>
      </c>
      <c r="K75" s="112">
        <f t="shared" si="35"/>
        <v>267.24210137596998</v>
      </c>
      <c r="L75" s="112">
        <f t="shared" si="35"/>
        <v>320.56554280037943</v>
      </c>
      <c r="M75" s="112">
        <f t="shared" si="35"/>
        <v>375.785691433978</v>
      </c>
      <c r="N75" s="112">
        <f t="shared" si="35"/>
        <v>432.52320583492786</v>
      </c>
      <c r="O75" s="112">
        <f t="shared" si="35"/>
        <v>490.47461284975861</v>
      </c>
      <c r="P75" s="103">
        <f>'SAFE 2023 (Base)'!P79</f>
        <v>3.5700000000000003E-2</v>
      </c>
    </row>
    <row r="76" spans="2:16">
      <c r="B76" s="92" t="s">
        <v>230</v>
      </c>
      <c r="C76" s="128"/>
      <c r="D76" s="128">
        <f t="shared" ref="D76:O76" si="36">((D16-C16)/2+C16)*$P76/12</f>
        <v>0</v>
      </c>
      <c r="E76" s="128">
        <f t="shared" si="36"/>
        <v>0</v>
      </c>
      <c r="F76" s="128">
        <f t="shared" si="36"/>
        <v>0</v>
      </c>
      <c r="G76" s="128">
        <f t="shared" si="36"/>
        <v>0</v>
      </c>
      <c r="H76" s="128">
        <f t="shared" si="36"/>
        <v>0</v>
      </c>
      <c r="I76" s="128">
        <f t="shared" si="36"/>
        <v>0</v>
      </c>
      <c r="J76" s="128">
        <f t="shared" si="36"/>
        <v>0</v>
      </c>
      <c r="K76" s="128">
        <f t="shared" si="36"/>
        <v>0</v>
      </c>
      <c r="L76" s="128">
        <f t="shared" si="36"/>
        <v>0</v>
      </c>
      <c r="M76" s="128">
        <f t="shared" si="36"/>
        <v>0</v>
      </c>
      <c r="N76" s="128">
        <f t="shared" si="36"/>
        <v>0</v>
      </c>
      <c r="O76" s="128">
        <f t="shared" si="36"/>
        <v>0</v>
      </c>
    </row>
    <row r="77" spans="2:16">
      <c r="C77" s="88">
        <f t="shared" ref="C77" si="37">SUM(C70:C76)</f>
        <v>0</v>
      </c>
      <c r="D77" s="88">
        <f>SUM(D70:D76)</f>
        <v>205.29780193436909</v>
      </c>
      <c r="E77" s="88">
        <f t="shared" ref="E77:O77" si="38">SUM(E70:E76)</f>
        <v>780.13164735060218</v>
      </c>
      <c r="F77" s="88">
        <f t="shared" si="38"/>
        <v>1650.5943275523271</v>
      </c>
      <c r="G77" s="88">
        <f t="shared" si="38"/>
        <v>2757.5600755824448</v>
      </c>
      <c r="H77" s="88">
        <f t="shared" si="38"/>
        <v>4053.7282778752769</v>
      </c>
      <c r="I77" s="88">
        <f t="shared" si="38"/>
        <v>5501.258443578281</v>
      </c>
      <c r="J77" s="88">
        <f t="shared" si="38"/>
        <v>7069.8781800094212</v>
      </c>
      <c r="K77" s="88">
        <f t="shared" si="38"/>
        <v>8735.3695730230738</v>
      </c>
      <c r="L77" s="88">
        <f t="shared" si="38"/>
        <v>10478.358291302729</v>
      </c>
      <c r="M77" s="88">
        <f t="shared" si="38"/>
        <v>12283.344869795194</v>
      </c>
      <c r="N77" s="88">
        <f t="shared" si="38"/>
        <v>14137.929736457905</v>
      </c>
      <c r="O77" s="88">
        <f t="shared" si="38"/>
        <v>16032.19323365681</v>
      </c>
    </row>
    <row r="81" spans="4:15">
      <c r="D81" s="120">
        <f>D17-D64</f>
        <v>191461.36819806564</v>
      </c>
      <c r="E81" s="120">
        <f t="shared" ref="E81:O81" si="39">E17-E64</f>
        <v>535681.235350715</v>
      </c>
      <c r="F81" s="120">
        <f t="shared" si="39"/>
        <v>1001697.3060631625</v>
      </c>
      <c r="G81" s="120">
        <f t="shared" si="39"/>
        <v>1564739.7440195801</v>
      </c>
      <c r="H81" s="120">
        <f t="shared" si="39"/>
        <v>2204992.6801673044</v>
      </c>
      <c r="I81" s="120">
        <f t="shared" si="39"/>
        <v>2906603.4192642067</v>
      </c>
      <c r="J81" s="120">
        <f t="shared" si="39"/>
        <v>3656889.8051165808</v>
      </c>
      <c r="K81" s="120">
        <f t="shared" si="39"/>
        <v>4445706.112769465</v>
      </c>
      <c r="L81" s="120">
        <f t="shared" si="39"/>
        <v>5264935.7622588864</v>
      </c>
      <c r="M81" s="120">
        <f t="shared" si="39"/>
        <v>6108085.4896136718</v>
      </c>
      <c r="N81" s="120">
        <f t="shared" si="39"/>
        <v>6969960.6836568778</v>
      </c>
      <c r="O81" s="120">
        <f t="shared" si="39"/>
        <v>7846405.6554469513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2017 E-6 MFR</vt:lpstr>
      <vt:lpstr>WP</vt:lpstr>
      <vt:lpstr>Support &gt;&gt;&gt;</vt:lpstr>
      <vt:lpstr>SAFE 2023 (Base)</vt:lpstr>
      <vt:lpstr>SAFE Property Taxes - Increment</vt:lpstr>
      <vt:lpstr>Total SAFE</vt:lpstr>
      <vt:lpstr>Incremental 2023 SAFE (Clause)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2022-06-30T02:49:23Z</dcterms:created>
  <dcterms:modified xsi:type="dcterms:W3CDTF">2022-06-30T02:49:36Z</dcterms:modified>
</cp:coreProperties>
</file>