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4B10844C-F9E2-4C2D-99A0-2C19450A9E3A}" xr6:coauthVersionLast="46" xr6:coauthVersionMax="46" xr10:uidLastSave="{00000000-0000-0000-0000-000000000000}"/>
  <bookViews>
    <workbookView xWindow="31485" yWindow="885" windowWidth="21270" windowHeight="13680" firstSheet="1" activeTab="1" xr2:uid="{00000000-000D-0000-FFFF-FFFF00000000}"/>
  </bookViews>
  <sheets>
    <sheet name="Team_Salary_Report (11)" sheetId="1" state="hidden" r:id="rId1"/>
    <sheet name="Per task cost_E-3" sheetId="3" r:id="rId2"/>
    <sheet name="Veh_IPad_LeakDet" sheetId="4" state="hidden" r:id="rId3"/>
    <sheet name="System costs" sheetId="6" state="hidden" r:id="rId4"/>
    <sheet name="Geotab report" sheetId="5" state="hidden" r:id="rId5"/>
  </sheets>
  <externalReferences>
    <externalReference r:id="rId6"/>
    <externalReference r:id="rId7"/>
  </externalReferences>
  <definedNames>
    <definedName name="_xlnm._FilterDatabase" localSheetId="0" hidden="1">'Team_Salary_Report (11)'!$A$1:$E$85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3" l="1"/>
  <c r="H15" i="3"/>
  <c r="I15" i="3"/>
  <c r="J15" i="3"/>
  <c r="E15" i="3"/>
  <c r="K8" i="3"/>
  <c r="E29" i="3"/>
  <c r="D29" i="3"/>
  <c r="N29" i="3" l="1"/>
  <c r="O29" i="3"/>
  <c r="I29" i="3"/>
  <c r="H29" i="3"/>
  <c r="R29" i="3" l="1"/>
  <c r="P29" i="3" l="1"/>
  <c r="J29" i="3"/>
  <c r="K29" i="3"/>
  <c r="M29" i="3"/>
  <c r="L29" i="3"/>
  <c r="G29" i="3"/>
  <c r="F29" i="3"/>
  <c r="C41" i="3" l="1"/>
  <c r="C40" i="3"/>
  <c r="C39" i="3"/>
  <c r="C38" i="3"/>
  <c r="C37" i="3"/>
  <c r="C36" i="3"/>
  <c r="C35" i="3"/>
  <c r="C34" i="3"/>
  <c r="K53" i="4"/>
  <c r="F53" i="4"/>
  <c r="F48" i="4"/>
  <c r="H38" i="4"/>
  <c r="C16" i="6"/>
  <c r="G38" i="4"/>
  <c r="D28" i="4"/>
  <c r="F14" i="6"/>
  <c r="G14" i="6" s="1"/>
  <c r="H14" i="6" s="1"/>
  <c r="D29" i="4"/>
  <c r="G6" i="6"/>
  <c r="H6" i="6"/>
  <c r="I6" i="6"/>
  <c r="J6" i="6"/>
  <c r="K6" i="6"/>
  <c r="F6" i="6"/>
  <c r="G5" i="6"/>
  <c r="H5" i="6"/>
  <c r="I5" i="6"/>
  <c r="J5" i="6"/>
  <c r="K5" i="6"/>
  <c r="F5" i="6"/>
  <c r="D8" i="6"/>
  <c r="D12" i="6" l="1"/>
  <c r="D10" i="6"/>
  <c r="G4" i="6"/>
  <c r="H4" i="6"/>
  <c r="I4" i="6"/>
  <c r="J4" i="6"/>
  <c r="K4" i="6"/>
  <c r="F4" i="6"/>
  <c r="F16" i="3"/>
  <c r="F14" i="3"/>
  <c r="F10" i="3"/>
  <c r="F9" i="3"/>
  <c r="F8" i="3"/>
  <c r="F7" i="3"/>
  <c r="H7" i="6" l="1"/>
  <c r="H8" i="6" s="1"/>
  <c r="I7" i="6"/>
  <c r="I8" i="6" s="1"/>
  <c r="J7" i="6"/>
  <c r="J8" i="6" s="1"/>
  <c r="K7" i="6"/>
  <c r="K8" i="6" s="1"/>
  <c r="G7" i="6"/>
  <c r="G8" i="6" s="1"/>
  <c r="F7" i="6"/>
  <c r="F8" i="6" s="1"/>
  <c r="D16" i="6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A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A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A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A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A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A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A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A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A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A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A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A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A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A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A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A143" i="5"/>
  <c r="Y142" i="5"/>
  <c r="X142" i="5"/>
  <c r="W142" i="5"/>
  <c r="V142" i="5"/>
  <c r="U142" i="5"/>
  <c r="T142" i="5"/>
  <c r="S142" i="5"/>
  <c r="R142" i="5"/>
  <c r="Q142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C142" i="5"/>
  <c r="B142" i="5"/>
  <c r="A142" i="5"/>
  <c r="Y141" i="5"/>
  <c r="X141" i="5"/>
  <c r="W141" i="5"/>
  <c r="V141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B141" i="5"/>
  <c r="A141" i="5"/>
  <c r="Y140" i="5"/>
  <c r="X140" i="5"/>
  <c r="W140" i="5"/>
  <c r="V140" i="5"/>
  <c r="U140" i="5"/>
  <c r="T140" i="5"/>
  <c r="S140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40" i="5"/>
  <c r="C140" i="5"/>
  <c r="B140" i="5"/>
  <c r="A140" i="5"/>
  <c r="Y139" i="5"/>
  <c r="X139" i="5"/>
  <c r="W139" i="5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A139" i="5"/>
  <c r="Y138" i="5"/>
  <c r="X138" i="5"/>
  <c r="W138" i="5"/>
  <c r="V138" i="5"/>
  <c r="U138" i="5"/>
  <c r="T138" i="5"/>
  <c r="S138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D138" i="5"/>
  <c r="C138" i="5"/>
  <c r="B138" i="5"/>
  <c r="A138" i="5"/>
  <c r="Y137" i="5"/>
  <c r="X137" i="5"/>
  <c r="W137" i="5"/>
  <c r="V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B137" i="5"/>
  <c r="A137" i="5"/>
  <c r="Y136" i="5"/>
  <c r="X136" i="5"/>
  <c r="W136" i="5"/>
  <c r="V136" i="5"/>
  <c r="U136" i="5"/>
  <c r="T136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F136" i="5"/>
  <c r="E136" i="5"/>
  <c r="D136" i="5"/>
  <c r="C136" i="5"/>
  <c r="B136" i="5"/>
  <c r="A136" i="5"/>
  <c r="Y135" i="5"/>
  <c r="X135" i="5"/>
  <c r="W135" i="5"/>
  <c r="V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B135" i="5"/>
  <c r="A135" i="5"/>
  <c r="Y134" i="5"/>
  <c r="X134" i="5"/>
  <c r="W134" i="5"/>
  <c r="V134" i="5"/>
  <c r="U134" i="5"/>
  <c r="T134" i="5"/>
  <c r="S134" i="5"/>
  <c r="R134" i="5"/>
  <c r="Q134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C134" i="5"/>
  <c r="B134" i="5"/>
  <c r="A134" i="5"/>
  <c r="Y133" i="5"/>
  <c r="X133" i="5"/>
  <c r="W133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B133" i="5"/>
  <c r="A133" i="5"/>
  <c r="Y132" i="5"/>
  <c r="X132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D132" i="5"/>
  <c r="C132" i="5"/>
  <c r="B132" i="5"/>
  <c r="A132" i="5"/>
  <c r="Y131" i="5"/>
  <c r="X131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B131" i="5"/>
  <c r="A131" i="5"/>
  <c r="Y130" i="5"/>
  <c r="X130" i="5"/>
  <c r="W130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B130" i="5"/>
  <c r="A130" i="5"/>
  <c r="Y129" i="5"/>
  <c r="X129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D129" i="5"/>
  <c r="C129" i="5"/>
  <c r="B129" i="5"/>
  <c r="A129" i="5"/>
  <c r="Y128" i="5"/>
  <c r="X128" i="5"/>
  <c r="W128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A128" i="5"/>
  <c r="Y127" i="5"/>
  <c r="X127" i="5"/>
  <c r="W127" i="5"/>
  <c r="V127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B127" i="5"/>
  <c r="A127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B126" i="5"/>
  <c r="A126" i="5"/>
  <c r="Y125" i="5"/>
  <c r="X125" i="5"/>
  <c r="W125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B125" i="5"/>
  <c r="A125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B124" i="5"/>
  <c r="A124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B123" i="5"/>
  <c r="A123" i="5"/>
  <c r="Y122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B122" i="5"/>
  <c r="A122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B121" i="5"/>
  <c r="A121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B120" i="5"/>
  <c r="A120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A119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B118" i="5"/>
  <c r="A118" i="5"/>
  <c r="Y117" i="5"/>
  <c r="X117" i="5"/>
  <c r="W117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B117" i="5"/>
  <c r="A117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B116" i="5"/>
  <c r="A116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B115" i="5"/>
  <c r="A115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114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B113" i="5"/>
  <c r="A113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B112" i="5"/>
  <c r="A112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A111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A110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A109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A108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B107" i="5"/>
  <c r="A107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A106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105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B104" i="5"/>
  <c r="A104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A103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A102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A101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A100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A99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B98" i="5"/>
  <c r="A98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B97" i="5"/>
  <c r="A97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96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A95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A94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B93" i="5"/>
  <c r="A93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A92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B91" i="5"/>
  <c r="A91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A90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A89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A88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B87" i="5"/>
  <c r="A87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86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B85" i="5"/>
  <c r="A85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A84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A83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A82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A81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A80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A79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A78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77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A76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A75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A74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A73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72" i="5"/>
  <c r="A72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B71" i="5"/>
  <c r="A71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A70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A69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68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A67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A66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A65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A64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A63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A62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61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A60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59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A58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A57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A56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55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A54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A53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52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51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50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49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48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47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45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44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43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42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41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40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39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37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36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24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23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21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20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7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6" i="5"/>
  <c r="B3" i="5"/>
  <c r="B2" i="5"/>
  <c r="R1" i="5"/>
  <c r="C14" i="4"/>
  <c r="C13" i="4"/>
  <c r="C12" i="4"/>
  <c r="C11" i="4"/>
  <c r="C10" i="4"/>
  <c r="C9" i="4"/>
  <c r="C8" i="4"/>
  <c r="F25" i="4"/>
  <c r="G25" i="4"/>
  <c r="H25" i="4"/>
  <c r="I25" i="4"/>
  <c r="J25" i="4"/>
  <c r="K25" i="4"/>
  <c r="C15" i="4" l="1"/>
  <c r="G3" i="3"/>
  <c r="I12" i="3" s="1"/>
  <c r="J4" i="3"/>
  <c r="H14" i="3"/>
  <c r="C42" i="3"/>
  <c r="V9" i="3"/>
  <c r="C25" i="3" s="1"/>
  <c r="P11" i="4"/>
  <c r="R9" i="4" s="1"/>
  <c r="F35" i="4"/>
  <c r="F38" i="4" s="1"/>
  <c r="K38" i="4" s="1"/>
  <c r="R10" i="4" s="1"/>
  <c r="D42" i="4"/>
  <c r="D41" i="4"/>
  <c r="E9" i="4"/>
  <c r="E25" i="4" s="1"/>
  <c r="L25" i="4" s="1"/>
  <c r="J46" i="4"/>
  <c r="J53" i="4" s="1"/>
  <c r="I46" i="4"/>
  <c r="I53" i="4" s="1"/>
  <c r="H46" i="4"/>
  <c r="H53" i="4" s="1"/>
  <c r="G46" i="4"/>
  <c r="G53" i="4" s="1"/>
  <c r="F46" i="4"/>
  <c r="J33" i="4"/>
  <c r="J38" i="4" s="1"/>
  <c r="I33" i="4"/>
  <c r="I38" i="4" s="1"/>
  <c r="O14" i="4"/>
  <c r="O15" i="4" s="1"/>
  <c r="O16" i="4" s="1"/>
  <c r="O19" i="4"/>
  <c r="O10" i="4"/>
  <c r="O25" i="3" l="1"/>
  <c r="G25" i="3"/>
  <c r="J5" i="3"/>
  <c r="D42" i="3"/>
  <c r="C24" i="3" s="1"/>
  <c r="I5" i="3"/>
  <c r="C26" i="3"/>
  <c r="G26" i="3" s="1"/>
  <c r="E25" i="3"/>
  <c r="R11" i="4"/>
  <c r="O20" i="4"/>
  <c r="I26" i="3" l="1"/>
  <c r="G24" i="3"/>
  <c r="J24" i="3"/>
  <c r="M26" i="3"/>
  <c r="K26" i="3"/>
  <c r="O26" i="3"/>
  <c r="H24" i="3"/>
  <c r="O24" i="3"/>
  <c r="Q25" i="3"/>
  <c r="D26" i="3"/>
  <c r="F25" i="3"/>
  <c r="L26" i="3"/>
  <c r="H26" i="3"/>
  <c r="L25" i="3"/>
  <c r="H25" i="3"/>
  <c r="E26" i="3"/>
  <c r="J26" i="3"/>
  <c r="K25" i="3"/>
  <c r="N25" i="3"/>
  <c r="F26" i="3"/>
  <c r="N26" i="3"/>
  <c r="J25" i="3"/>
  <c r="Q26" i="3"/>
  <c r="E24" i="3"/>
  <c r="N24" i="3"/>
  <c r="P26" i="3"/>
  <c r="D25" i="3"/>
  <c r="R26" i="3"/>
  <c r="M25" i="3"/>
  <c r="I24" i="3"/>
  <c r="Q24" i="3"/>
  <c r="L24" i="3"/>
  <c r="R24" i="3"/>
  <c r="D24" i="3"/>
  <c r="F24" i="3"/>
  <c r="I25" i="3"/>
  <c r="P25" i="3"/>
  <c r="R25" i="3"/>
  <c r="P24" i="3"/>
  <c r="M24" i="3"/>
  <c r="K24" i="3"/>
  <c r="R8" i="4"/>
  <c r="I14" i="3" l="1"/>
  <c r="P23" i="3" s="1"/>
  <c r="P27" i="3" s="1"/>
  <c r="P31" i="3" l="1"/>
  <c r="J11" i="3"/>
  <c r="J12" i="3" s="1"/>
  <c r="H16" i="3"/>
  <c r="I16" i="3" l="1"/>
  <c r="L10" i="3"/>
  <c r="L8" i="3"/>
  <c r="N8" i="3" l="1"/>
  <c r="I23" i="3" s="1"/>
  <c r="M8" i="3"/>
  <c r="H23" i="3" s="1"/>
  <c r="H10" i="3"/>
  <c r="H9" i="3"/>
  <c r="H8" i="3"/>
  <c r="H7" i="3"/>
  <c r="H27" i="3" l="1"/>
  <c r="H31" i="3" s="1"/>
  <c r="I7" i="3"/>
  <c r="D23" i="3" s="1"/>
  <c r="J7" i="3"/>
  <c r="E23" i="3" s="1"/>
  <c r="I8" i="3"/>
  <c r="J8" i="3"/>
  <c r="D27" i="3"/>
  <c r="D31" i="3" s="1"/>
  <c r="I9" i="3"/>
  <c r="I10" i="3"/>
  <c r="L23" i="3" s="1"/>
  <c r="E35" i="1"/>
  <c r="E60" i="1"/>
  <c r="E34" i="1"/>
  <c r="E24" i="1"/>
  <c r="E23" i="1"/>
  <c r="E36" i="1"/>
  <c r="E83" i="1"/>
  <c r="E48" i="1"/>
  <c r="E2" i="1"/>
  <c r="E37" i="1"/>
  <c r="E38" i="1"/>
  <c r="E39" i="1"/>
  <c r="E80" i="1"/>
  <c r="E78" i="1"/>
  <c r="E71" i="1"/>
  <c r="E40" i="1"/>
  <c r="E73" i="1"/>
  <c r="E64" i="1"/>
  <c r="E59" i="1"/>
  <c r="E85" i="1"/>
  <c r="E41" i="1"/>
  <c r="E69" i="1"/>
  <c r="E72" i="1"/>
  <c r="E77" i="1"/>
  <c r="E52" i="1"/>
  <c r="E63" i="1"/>
  <c r="E81" i="1"/>
  <c r="E18" i="1"/>
  <c r="E42" i="1"/>
  <c r="E29" i="1"/>
  <c r="E11" i="1"/>
  <c r="E54" i="1"/>
  <c r="E12" i="1"/>
  <c r="E43" i="1"/>
  <c r="E44" i="1"/>
  <c r="E55" i="1"/>
  <c r="E75" i="1"/>
  <c r="E67" i="1"/>
  <c r="E65" i="1"/>
  <c r="E79" i="1"/>
  <c r="E33" i="1"/>
  <c r="E76" i="1"/>
  <c r="E74" i="1"/>
  <c r="E70" i="1"/>
  <c r="E61" i="1"/>
  <c r="E84" i="1"/>
  <c r="E45" i="1"/>
  <c r="E56" i="1"/>
  <c r="E19" i="1"/>
  <c r="E25" i="1"/>
  <c r="E46" i="1"/>
  <c r="E30" i="1"/>
  <c r="E57" i="1"/>
  <c r="E62" i="1"/>
  <c r="E20" i="1"/>
  <c r="E68" i="1"/>
  <c r="E26" i="1"/>
  <c r="E27" i="1"/>
  <c r="E66" i="1"/>
  <c r="E31" i="1"/>
  <c r="E28" i="1"/>
  <c r="E3" i="1"/>
  <c r="E53" i="1"/>
  <c r="E21" i="1"/>
  <c r="E22" i="1"/>
  <c r="E82" i="1"/>
  <c r="E58" i="1"/>
  <c r="E4" i="1"/>
  <c r="E5" i="1"/>
  <c r="E14" i="1"/>
  <c r="E15" i="1"/>
  <c r="E6" i="1"/>
  <c r="E7" i="1"/>
  <c r="E32" i="1"/>
  <c r="E8" i="1"/>
  <c r="E50" i="1"/>
  <c r="E13" i="1"/>
  <c r="E16" i="1"/>
  <c r="E17" i="1"/>
  <c r="E9" i="1"/>
  <c r="E47" i="1"/>
  <c r="E49" i="1"/>
  <c r="E10" i="1"/>
  <c r="E51" i="1"/>
  <c r="J23" i="3" l="1"/>
  <c r="J27" i="3" s="1"/>
  <c r="J31" i="3" s="1"/>
  <c r="F23" i="3"/>
  <c r="F27" i="3" s="1"/>
  <c r="F31" i="3" s="1"/>
  <c r="G23" i="3"/>
  <c r="G27" i="3" s="1"/>
  <c r="G31" i="3" s="1"/>
  <c r="L27" i="3"/>
  <c r="L31" i="3" s="1"/>
  <c r="J14" i="3"/>
  <c r="J16" i="3"/>
  <c r="R23" i="3" s="1"/>
  <c r="R27" i="3" s="1"/>
  <c r="J10" i="3"/>
  <c r="M23" i="3" s="1"/>
  <c r="M27" i="3" s="1"/>
  <c r="J9" i="3"/>
  <c r="K23" i="3" s="1"/>
  <c r="K27" i="3" s="1"/>
  <c r="M9" i="3"/>
  <c r="N9" i="3"/>
  <c r="Q27" i="3" l="1"/>
  <c r="Q31" i="3" s="1"/>
  <c r="M10" i="3"/>
  <c r="N23" i="3" s="1"/>
  <c r="N27" i="3" s="1"/>
  <c r="I27" i="3"/>
  <c r="I31" i="3" s="1"/>
  <c r="K31" i="3"/>
  <c r="M31" i="3"/>
  <c r="E27" i="3"/>
  <c r="E31" i="3" s="1"/>
  <c r="R31" i="3"/>
  <c r="N10" i="3"/>
  <c r="O23" i="3" s="1"/>
  <c r="N31" i="3" l="1"/>
  <c r="O27" i="3"/>
  <c r="O31" i="3" s="1"/>
</calcChain>
</file>

<file path=xl/sharedStrings.xml><?xml version="1.0" encoding="utf-8"?>
<sst xmlns="http://schemas.openxmlformats.org/spreadsheetml/2006/main" count="465" uniqueCount="254">
  <si>
    <t>Employee (0EMPLOYEE__ZEMPLOYEE)</t>
  </si>
  <si>
    <t>Supervisor</t>
  </si>
  <si>
    <t>Position - Medium Text</t>
  </si>
  <si>
    <t>Annual Salary</t>
  </si>
  <si>
    <t>Marcos Perez</t>
  </si>
  <si>
    <t>Kellie Dunlap</t>
  </si>
  <si>
    <t>Field Specialist II</t>
  </si>
  <si>
    <t>Cindy L Vandebogart</t>
  </si>
  <si>
    <t>Artiga A Quinn</t>
  </si>
  <si>
    <t>Field Tech III</t>
  </si>
  <si>
    <t>Michelle Cogburn Ballinger</t>
  </si>
  <si>
    <t>Not assigned</t>
  </si>
  <si>
    <t>FCG Operations Coordinator</t>
  </si>
  <si>
    <t>Alvaro H Torres</t>
  </si>
  <si>
    <t>Assoc FCG Operations Coordinator</t>
  </si>
  <si>
    <t>Nomar L Astrain</t>
  </si>
  <si>
    <t>Leak Survey Tech</t>
  </si>
  <si>
    <t>Darwin R Torres</t>
  </si>
  <si>
    <t>Jose M Urbano</t>
  </si>
  <si>
    <t>Carlos Zayas</t>
  </si>
  <si>
    <t>Jonathan Vreeland</t>
  </si>
  <si>
    <t>Gas Operations Supervisor</t>
  </si>
  <si>
    <t>Caridad Andrea Polanco</t>
  </si>
  <si>
    <t>Administrative Specialist I - NextEra</t>
  </si>
  <si>
    <t>Javier Gonzalez</t>
  </si>
  <si>
    <t>Simon Peter Little</t>
  </si>
  <si>
    <t>Holly Sue Schneider</t>
  </si>
  <si>
    <t>Ronald Sandridge</t>
  </si>
  <si>
    <t>Craig Krishna Bhagwandin</t>
  </si>
  <si>
    <t>Peter M Snow</t>
  </si>
  <si>
    <t>Field Specialist I</t>
  </si>
  <si>
    <t>James D Thier</t>
  </si>
  <si>
    <t>Louis C Calvert</t>
  </si>
  <si>
    <t>Dennis A Foglia</t>
  </si>
  <si>
    <t>Rafael E Fong</t>
  </si>
  <si>
    <t>Randel D Rhymes</t>
  </si>
  <si>
    <t>Orrett W Smith</t>
  </si>
  <si>
    <t>Savonte Jamal Jones</t>
  </si>
  <si>
    <t>Michael Stephen Flynn</t>
  </si>
  <si>
    <t>Gas Operations Lead</t>
  </si>
  <si>
    <t>Philiph A Santiago</t>
  </si>
  <si>
    <t>Donnary D Cosey</t>
  </si>
  <si>
    <t>Gregory L Boyle</t>
  </si>
  <si>
    <t>Field Tech II</t>
  </si>
  <si>
    <t>Charles Clifford Brown</t>
  </si>
  <si>
    <t>Field Tech I</t>
  </si>
  <si>
    <t>Vassell L Fraser</t>
  </si>
  <si>
    <t>Steven Davis</t>
  </si>
  <si>
    <t>Jonathan Brown</t>
  </si>
  <si>
    <t>Jonathan Romero</t>
  </si>
  <si>
    <t>Samuel Diaz</t>
  </si>
  <si>
    <t>Emmanuel Alcala</t>
  </si>
  <si>
    <t>Crew Lead II</t>
  </si>
  <si>
    <t>Carlos Vanegas</t>
  </si>
  <si>
    <t>Jonathan Matheus</t>
  </si>
  <si>
    <t>Jorge Correa</t>
  </si>
  <si>
    <t>Darwin Aguero</t>
  </si>
  <si>
    <t>Jean Lancia</t>
  </si>
  <si>
    <t>Wilmer Camacho</t>
  </si>
  <si>
    <t>Brian Evans</t>
  </si>
  <si>
    <t>Jose Delgado</t>
  </si>
  <si>
    <t>Frank Milham</t>
  </si>
  <si>
    <t>Brian Wilkerson</t>
  </si>
  <si>
    <t>Carlos Oviedo</t>
  </si>
  <si>
    <t>Jose Caballero</t>
  </si>
  <si>
    <t>Leslie Schoeneich</t>
  </si>
  <si>
    <t>Marvin Waldron</t>
  </si>
  <si>
    <t>Daniel Kendall</t>
  </si>
  <si>
    <t>Gary Leon Kirby</t>
  </si>
  <si>
    <t>Thomas Ramon Kelly</t>
  </si>
  <si>
    <t>Richard Joseph Gagliano</t>
  </si>
  <si>
    <t>Gerard K Kronenberg</t>
  </si>
  <si>
    <t>John M Kretas</t>
  </si>
  <si>
    <t>Heather Ann Witzke</t>
  </si>
  <si>
    <t>Damien Aleister Brewer</t>
  </si>
  <si>
    <t>Ryan Nicholas Kort</t>
  </si>
  <si>
    <t>Timothy Scott Fowler JR</t>
  </si>
  <si>
    <t>James Charles Thomas</t>
  </si>
  <si>
    <t>Andres Jesus Pena</t>
  </si>
  <si>
    <t>Kenneth Robert Holmes</t>
  </si>
  <si>
    <t>Travis Hopeton Myrie</t>
  </si>
  <si>
    <t>Timothy Allen Bryant</t>
  </si>
  <si>
    <t>Richard Williams JR</t>
  </si>
  <si>
    <t>FCG Leak Survey Program Coordinator</t>
  </si>
  <si>
    <t>Dalton C Kandiko</t>
  </si>
  <si>
    <t>Michael Timothy Porter</t>
  </si>
  <si>
    <t>Jarvis Penaranda</t>
  </si>
  <si>
    <t>Walter Lee Bembry III</t>
  </si>
  <si>
    <t>Joshua Stuart</t>
  </si>
  <si>
    <t>Alejandro Leonel Navarro</t>
  </si>
  <si>
    <t>Sandra Lynn Smith</t>
  </si>
  <si>
    <t>Joshua M Grecia</t>
  </si>
  <si>
    <t>Steven Escudero</t>
  </si>
  <si>
    <t>Xeavier Williams</t>
  </si>
  <si>
    <t>Dominick marino Haughtone</t>
  </si>
  <si>
    <t>Michael Adrian Mandado</t>
  </si>
  <si>
    <t>Rodrigo Alejandro Cabrera</t>
  </si>
  <si>
    <t>Amber Sunrise Brack</t>
  </si>
  <si>
    <t>Shawn M Przybylek</t>
  </si>
  <si>
    <t>Jason Phillip Lindstrom</t>
  </si>
  <si>
    <t>Pedro M calcano</t>
  </si>
  <si>
    <t>Cody Alexander Bridges</t>
  </si>
  <si>
    <t>Marcelo Alejandro Luna</t>
  </si>
  <si>
    <t>Hourly</t>
  </si>
  <si>
    <t>Cost</t>
  </si>
  <si>
    <t>Turn On - R</t>
  </si>
  <si>
    <t>Turn On - C</t>
  </si>
  <si>
    <t>Reconn - R</t>
  </si>
  <si>
    <t>Reconn - C</t>
  </si>
  <si>
    <t>SONP</t>
  </si>
  <si>
    <t>Meter Read</t>
  </si>
  <si>
    <t>TTC</t>
  </si>
  <si>
    <t>TTC in hrs</t>
  </si>
  <si>
    <t>REG</t>
  </si>
  <si>
    <t>OT</t>
  </si>
  <si>
    <t>Description</t>
  </si>
  <si>
    <t>Time Involved</t>
  </si>
  <si>
    <t>After Hours</t>
  </si>
  <si>
    <t>Minutes</t>
  </si>
  <si>
    <t>Materials</t>
  </si>
  <si>
    <t>Total</t>
  </si>
  <si>
    <t>% of total orders</t>
  </si>
  <si>
    <t>Loader</t>
  </si>
  <si>
    <t>Avg</t>
  </si>
  <si>
    <t>Actual</t>
  </si>
  <si>
    <t>w/ loader</t>
  </si>
  <si>
    <t>Vehicle cost</t>
  </si>
  <si>
    <t>Cost for scheduling</t>
  </si>
  <si>
    <t>Depreciation</t>
  </si>
  <si>
    <t xml:space="preserve">New Cost </t>
  </si>
  <si>
    <t>Year 1</t>
  </si>
  <si>
    <t>Year 2</t>
  </si>
  <si>
    <t>Year 3</t>
  </si>
  <si>
    <t>Year 4</t>
  </si>
  <si>
    <t>Year 5</t>
  </si>
  <si>
    <t>Year 6</t>
  </si>
  <si>
    <t>Year 7</t>
  </si>
  <si>
    <t>Lifetime (yrs)</t>
  </si>
  <si>
    <t>Salvage value</t>
  </si>
  <si>
    <t>Cost for management</t>
  </si>
  <si>
    <t>Mtr Read</t>
  </si>
  <si>
    <t>Vehicle Depreciation</t>
  </si>
  <si>
    <t>Percent of vehicles</t>
  </si>
  <si>
    <t>total vehicles</t>
  </si>
  <si>
    <t>Original cost</t>
  </si>
  <si>
    <t>Complex</t>
  </si>
  <si>
    <t>Miles per vehicle</t>
  </si>
  <si>
    <t>TTC (mins)</t>
  </si>
  <si>
    <t>TTC (hrs)</t>
  </si>
  <si>
    <t>Miles per tank</t>
  </si>
  <si>
    <t>gas per gallon</t>
  </si>
  <si>
    <t>Fuel cost(yr)</t>
  </si>
  <si>
    <t>miles driven(yr)</t>
  </si>
  <si>
    <t>maintenance(yr)</t>
  </si>
  <si>
    <t>Fuel cost per vehicle</t>
  </si>
  <si>
    <t>Avg Depreciation per veh</t>
  </si>
  <si>
    <t>miles per year</t>
  </si>
  <si>
    <t>miles per day</t>
  </si>
  <si>
    <t>% by yr</t>
  </si>
  <si>
    <t># of vehs</t>
  </si>
  <si>
    <t>Avg fuel cost per veh</t>
  </si>
  <si>
    <t>Annual</t>
  </si>
  <si>
    <t># of iPads</t>
  </si>
  <si>
    <t>Age of veh</t>
  </si>
  <si>
    <t>Age of iPad</t>
  </si>
  <si>
    <t>Avg dep iPad</t>
  </si>
  <si>
    <t>per order</t>
  </si>
  <si>
    <t>Age of Leak detector</t>
  </si>
  <si>
    <t># of Sensits</t>
  </si>
  <si>
    <t>Annual Depreciation</t>
  </si>
  <si>
    <t>Sensit Gold</t>
  </si>
  <si>
    <t>iPads</t>
  </si>
  <si>
    <t>Vehicles</t>
  </si>
  <si>
    <t>Avg leak det</t>
  </si>
  <si>
    <t>Total vehicles/FTEs</t>
  </si>
  <si>
    <t>Total Maximo Orders (2021)</t>
  </si>
  <si>
    <t>Call center</t>
  </si>
  <si>
    <t>(see mat sheet)</t>
  </si>
  <si>
    <t>(see cs sheet)</t>
  </si>
  <si>
    <t>Field Employee</t>
  </si>
  <si>
    <t>Device Report</t>
  </si>
  <si>
    <t>Run Date:</t>
  </si>
  <si>
    <t>Distance Unit</t>
  </si>
  <si>
    <t>Device</t>
  </si>
  <si>
    <t>Year</t>
  </si>
  <si>
    <t>Make</t>
  </si>
  <si>
    <t>Model</t>
  </si>
  <si>
    <t>VIN</t>
  </si>
  <si>
    <t>Serial No.</t>
  </si>
  <si>
    <t>Current Odometer</t>
  </si>
  <si>
    <t>Current Engine Hours</t>
  </si>
  <si>
    <t>Current Driver</t>
  </si>
  <si>
    <t>Device Group</t>
  </si>
  <si>
    <t>Current Activity</t>
  </si>
  <si>
    <t>Last Stop Address</t>
  </si>
  <si>
    <t>Last Stop Zone Types</t>
  </si>
  <si>
    <t>Download Status</t>
  </si>
  <si>
    <t>Last Trip</t>
  </si>
  <si>
    <t>Last Gps Record</t>
  </si>
  <si>
    <t>Active From</t>
  </si>
  <si>
    <t>Active To</t>
  </si>
  <si>
    <t>Is Historic</t>
  </si>
  <si>
    <t>Device Type</t>
  </si>
  <si>
    <t>Firmware Version</t>
  </si>
  <si>
    <t>License Plate</t>
  </si>
  <si>
    <t>License State</t>
  </si>
  <si>
    <t>Time Zone</t>
  </si>
  <si>
    <t>Device Comment</t>
  </si>
  <si>
    <t>GIS</t>
  </si>
  <si>
    <t>Maximo</t>
  </si>
  <si>
    <t>Starnik</t>
  </si>
  <si>
    <t>Expenses</t>
  </si>
  <si>
    <t>Total Starnik Licenses 2021 costs (Annual Fee + Deprec Exp)</t>
  </si>
  <si>
    <t>API Charges</t>
  </si>
  <si>
    <t>Misc Payroll and consulting expenses</t>
  </si>
  <si>
    <t>Total Starnik O&amp;M</t>
  </si>
  <si>
    <t>Maximo O&amp;M - 2021</t>
  </si>
  <si>
    <t xml:space="preserve">2021 - Total System Cost </t>
  </si>
  <si>
    <t>Locates (paint)</t>
  </si>
  <si>
    <t>14.3%/yr</t>
  </si>
  <si>
    <t>Cellular</t>
  </si>
  <si>
    <t>per yr</t>
  </si>
  <si>
    <t>per mth</t>
  </si>
  <si>
    <t># of FTEs</t>
  </si>
  <si>
    <t>Cell service</t>
  </si>
  <si>
    <t>Work total</t>
  </si>
  <si>
    <t>Veh/fuel/Ipad/ld depre</t>
  </si>
  <si>
    <t>Depreciation per veh</t>
  </si>
  <si>
    <t>Fuel cost per veh</t>
  </si>
  <si>
    <t>iPad</t>
  </si>
  <si>
    <t>Leak detectors</t>
  </si>
  <si>
    <t>Residential Initial Connect</t>
  </si>
  <si>
    <t>Commercial Initial Connect</t>
  </si>
  <si>
    <t>Basic Residential Reconnect</t>
  </si>
  <si>
    <t>Complex Residential Reconnect</t>
  </si>
  <si>
    <t>Basic Commercial Reconnect</t>
  </si>
  <si>
    <t>Complex Commercial Reconnect</t>
  </si>
  <si>
    <t>Bill Collect in Lieu of Disconnection</t>
  </si>
  <si>
    <t>Name or Billing Address Changes</t>
  </si>
  <si>
    <t>Residential</t>
  </si>
  <si>
    <t>Turn On</t>
  </si>
  <si>
    <t>Turn On
(OT)</t>
  </si>
  <si>
    <t>Commercial</t>
  </si>
  <si>
    <t>Turn On
(complex)</t>
  </si>
  <si>
    <t>Turn On 
(complex-OT)</t>
  </si>
  <si>
    <t>Reconnect</t>
  </si>
  <si>
    <t>Reconnect
(OT)</t>
  </si>
  <si>
    <t>Reconnect 
(OT)</t>
  </si>
  <si>
    <t>Reconnect 
(complex)</t>
  </si>
  <si>
    <t>Reconnect
(complex-OT)</t>
  </si>
  <si>
    <t>Bill Collect</t>
  </si>
  <si>
    <t>2021 Order volumes</t>
  </si>
  <si>
    <t>20220069-GU</t>
  </si>
  <si>
    <t>FCG 004274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</si>
</sst>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"/>
    <numFmt numFmtId="167" formatCode="0.00_)"/>
    <numFmt numFmtId="168" formatCode="General_)"/>
    <numFmt numFmtId="169" formatCode="0_)"/>
    <numFmt numFmtId="170" formatCode="[$-409]mmm\-yy;@"/>
    <numFmt numFmtId="171" formatCode="_-* #,##0.00_-;\-* #,##0.00_-;_-* &quot;-&quot;??_-;_-@_-"/>
    <numFmt numFmtId="172" formatCode="&quot;$&quot;#,##0\ ;\(&quot;$&quot;#,##0\)"/>
    <numFmt numFmtId="173" formatCode="_(&quot;$&quot;* #,##0_);_(&quot;$&quot;* \(#,##0\);_(&quot;$&quot;* &quot;-&quot;??_);_(@_)"/>
    <numFmt numFmtId="174" formatCode="_(* #,##0_);_(* \(#,##0\);_(* &quot;-&quot;??_);_(@_)"/>
    <numFmt numFmtId="175" formatCode="0.0%"/>
    <numFmt numFmtId="176" formatCode="&quot;$&quot;#,##0.0_);[Red]\(&quot;$&quot;#,##0.0\)"/>
    <numFmt numFmtId="177" formatCode="_(&quot;$&quot;* #,##0.0_);_(&quot;$&quot;* \(#,##0.0\);_(&quot;$&quot;* &quot;-&quot;??_);_(@_)"/>
    <numFmt numFmtId="178" formatCode="_(&quot;$&quot;* #,##0_);_(&quot;$&quot;* \(#,##0\);_(&quot;$&quot;* &quot;-&quot;?_);_(@_)"/>
    <numFmt numFmtId="179" formatCode="[$-409]mmm\ dd\,\ yyyy"/>
    <numFmt numFmtId="180" formatCode="[$-409]m/dd/yyyy\ h:mm:ss\ AM/PM"/>
    <numFmt numFmtId="181" formatCode="[$-409]m/d/yy\ h:mm"/>
    <numFmt numFmtId="182" formatCode="[$-409]dd/mm/yyyy\ h:mm:ss\ AM/PM"/>
    <numFmt numFmtId="183" formatCode="[$-409][h]:mm"/>
    <numFmt numFmtId="184" formatCode="[$-409]0;[$-409]\-0;[$-409];@"/>
    <numFmt numFmtId="185" formatCode="###,0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Univers (W1)"/>
    </font>
    <font>
      <sz val="10"/>
      <name val="Arial"/>
      <family val="2"/>
    </font>
    <font>
      <sz val="10"/>
      <name val="Courier"/>
      <family val="3"/>
    </font>
    <font>
      <sz val="12"/>
      <name val="Univers (W1)"/>
    </font>
    <font>
      <sz val="10"/>
      <name val="MS Sans Serif"/>
      <family val="2"/>
    </font>
    <font>
      <b/>
      <sz val="10"/>
      <name val="MS Sans Serif"/>
      <family val="2"/>
    </font>
    <font>
      <b/>
      <sz val="14"/>
      <name val="Arial"/>
      <family val="2"/>
    </font>
    <font>
      <sz val="10"/>
      <name val="Times New Roman"/>
      <family val="1"/>
    </font>
    <font>
      <sz val="12"/>
      <name val="Helv"/>
    </font>
    <font>
      <sz val="10"/>
      <color theme="1"/>
      <name val="Arial"/>
      <family val="2"/>
    </font>
    <font>
      <sz val="12"/>
      <name val="SWIS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24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5"/>
      <color indexed="56"/>
      <name val="Calibri"/>
      <family val="2"/>
    </font>
    <font>
      <b/>
      <sz val="12"/>
      <color indexed="24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2"/>
      <color theme="10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name val="Arial Unicode MS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rgb="FF24242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/>
      <name val="Calibri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9"/>
      <color theme="1"/>
      <name val="Arial"/>
      <family val="2"/>
    </font>
    <font>
      <b/>
      <u val="singleAccounting"/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C3D6EB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2" fontId="18" fillId="34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67" fontId="22" fillId="0" borderId="0">
      <alignment horizontal="center"/>
    </xf>
    <xf numFmtId="168" fontId="22" fillId="0" borderId="0"/>
    <xf numFmtId="0" fontId="21" fillId="0" borderId="0"/>
    <xf numFmtId="0" fontId="21" fillId="0" borderId="0"/>
    <xf numFmtId="44" fontId="18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19">
      <alignment horizontal="center"/>
    </xf>
    <xf numFmtId="3" fontId="24" fillId="0" borderId="0" applyFont="0" applyFill="0" applyBorder="0" applyAlignment="0" applyProtection="0"/>
    <xf numFmtId="0" fontId="24" fillId="35" borderId="0" applyNumberFormat="0" applyFont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167" fontId="2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34" borderId="0"/>
    <xf numFmtId="44" fontId="1" fillId="0" borderId="0" applyFont="0" applyFill="0" applyBorder="0" applyAlignment="0" applyProtection="0"/>
    <xf numFmtId="0" fontId="21" fillId="0" borderId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6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8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0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2" borderId="0" applyNumberFormat="0" applyBorder="0" applyAlignment="0" applyProtection="0"/>
    <xf numFmtId="0" fontId="31" fillId="44" borderId="0" applyNumberFormat="0" applyBorder="0" applyAlignment="0" applyProtection="0"/>
    <xf numFmtId="0" fontId="31" fillId="40" borderId="0" applyNumberFormat="0" applyBorder="0" applyAlignment="0" applyProtection="0"/>
    <xf numFmtId="0" fontId="31" fillId="42" borderId="0" applyNumberFormat="0" applyBorder="0" applyAlignment="0" applyProtection="0"/>
    <xf numFmtId="0" fontId="31" fillId="40" borderId="0" applyNumberFormat="0" applyBorder="0" applyAlignment="0" applyProtection="0"/>
    <xf numFmtId="0" fontId="31" fillId="44" borderId="0" applyNumberFormat="0" applyBorder="0" applyAlignment="0" applyProtection="0"/>
    <xf numFmtId="0" fontId="31" fillId="36" borderId="0" applyNumberFormat="0" applyBorder="0" applyAlignment="0" applyProtection="0"/>
    <xf numFmtId="0" fontId="31" fillId="44" borderId="0" applyNumberFormat="0" applyBorder="0" applyAlignment="0" applyProtection="0"/>
    <xf numFmtId="0" fontId="31" fillId="38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5" borderId="0" applyNumberFormat="0" applyBorder="0" applyAlignment="0" applyProtection="0"/>
    <xf numFmtId="0" fontId="31" fillId="39" borderId="0" applyNumberFormat="0" applyBorder="0" applyAlignment="0" applyProtection="0"/>
    <xf numFmtId="0" fontId="31" fillId="43" borderId="0" applyNumberFormat="0" applyBorder="0" applyAlignment="0" applyProtection="0"/>
    <xf numFmtId="0" fontId="31" fillId="39" borderId="0" applyNumberFormat="0" applyBorder="0" applyAlignment="0" applyProtection="0"/>
    <xf numFmtId="0" fontId="31" fillId="44" borderId="0" applyNumberFormat="0" applyBorder="0" applyAlignment="0" applyProtection="0"/>
    <xf numFmtId="0" fontId="31" fillId="36" borderId="0" applyNumberFormat="0" applyBorder="0" applyAlignment="0" applyProtection="0"/>
    <xf numFmtId="0" fontId="31" fillId="44" borderId="0" applyNumberFormat="0" applyBorder="0" applyAlignment="0" applyProtection="0"/>
    <xf numFmtId="0" fontId="31" fillId="40" borderId="0" applyNumberFormat="0" applyBorder="0" applyAlignment="0" applyProtection="0"/>
    <xf numFmtId="0" fontId="31" fillId="47" borderId="0" applyNumberFormat="0" applyBorder="0" applyAlignment="0" applyProtection="0"/>
    <xf numFmtId="0" fontId="31" fillId="40" borderId="0" applyNumberFormat="0" applyBorder="0" applyAlignment="0" applyProtection="0"/>
    <xf numFmtId="0" fontId="32" fillId="44" borderId="0" applyNumberFormat="0" applyBorder="0" applyAlignment="0" applyProtection="0"/>
    <xf numFmtId="0" fontId="32" fillId="48" borderId="0" applyNumberFormat="0" applyBorder="0" applyAlignment="0" applyProtection="0"/>
    <xf numFmtId="0" fontId="32" fillId="44" borderId="0" applyNumberFormat="0" applyBorder="0" applyAlignment="0" applyProtection="0"/>
    <xf numFmtId="0" fontId="32" fillId="49" borderId="0" applyNumberFormat="0" applyBorder="0" applyAlignment="0" applyProtection="0"/>
    <xf numFmtId="0" fontId="32" fillId="38" borderId="0" applyNumberFormat="0" applyBorder="0" applyAlignment="0" applyProtection="0"/>
    <xf numFmtId="0" fontId="32" fillId="49" borderId="0" applyNumberFormat="0" applyBorder="0" applyAlignment="0" applyProtection="0"/>
    <xf numFmtId="0" fontId="32" fillId="47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39" borderId="0" applyNumberFormat="0" applyBorder="0" applyAlignment="0" applyProtection="0"/>
    <xf numFmtId="0" fontId="32" fillId="50" borderId="0" applyNumberFormat="0" applyBorder="0" applyAlignment="0" applyProtection="0"/>
    <xf numFmtId="0" fontId="32" fillId="39" borderId="0" applyNumberFormat="0" applyBorder="0" applyAlignment="0" applyProtection="0"/>
    <xf numFmtId="0" fontId="32" fillId="44" borderId="0" applyNumberFormat="0" applyBorder="0" applyAlignment="0" applyProtection="0"/>
    <xf numFmtId="0" fontId="32" fillId="51" borderId="0" applyNumberFormat="0" applyBorder="0" applyAlignment="0" applyProtection="0"/>
    <xf numFmtId="0" fontId="32" fillId="44" borderId="0" applyNumberFormat="0" applyBorder="0" applyAlignment="0" applyProtection="0"/>
    <xf numFmtId="0" fontId="32" fillId="38" borderId="0" applyNumberFormat="0" applyBorder="0" applyAlignment="0" applyProtection="0"/>
    <xf numFmtId="0" fontId="32" fillId="52" borderId="0" applyNumberFormat="0" applyBorder="0" applyAlignment="0" applyProtection="0"/>
    <xf numFmtId="0" fontId="32" fillId="38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49" borderId="0" applyNumberFormat="0" applyBorder="0" applyAlignment="0" applyProtection="0"/>
    <xf numFmtId="0" fontId="32" fillId="55" borderId="0" applyNumberFormat="0" applyBorder="0" applyAlignment="0" applyProtection="0"/>
    <xf numFmtId="0" fontId="32" fillId="49" borderId="0" applyNumberFormat="0" applyBorder="0" applyAlignment="0" applyProtection="0"/>
    <xf numFmtId="0" fontId="32" fillId="47" borderId="0" applyNumberFormat="0" applyBorder="0" applyAlignment="0" applyProtection="0"/>
    <xf numFmtId="0" fontId="32" fillId="56" borderId="0" applyNumberFormat="0" applyBorder="0" applyAlignment="0" applyProtection="0"/>
    <xf numFmtId="0" fontId="32" fillId="47" borderId="0" applyNumberFormat="0" applyBorder="0" applyAlignment="0" applyProtection="0"/>
    <xf numFmtId="0" fontId="32" fillId="57" borderId="0" applyNumberFormat="0" applyBorder="0" applyAlignment="0" applyProtection="0"/>
    <xf numFmtId="0" fontId="32" fillId="50" borderId="0" applyNumberFormat="0" applyBorder="0" applyAlignment="0" applyProtection="0"/>
    <xf numFmtId="0" fontId="32" fillId="57" borderId="0" applyNumberFormat="0" applyBorder="0" applyAlignment="0" applyProtection="0"/>
    <xf numFmtId="0" fontId="32" fillId="51" borderId="0" applyNumberFormat="0" applyBorder="0" applyAlignment="0" applyProtection="0"/>
    <xf numFmtId="0" fontId="32" fillId="55" borderId="0" applyNumberFormat="0" applyBorder="0" applyAlignment="0" applyProtection="0"/>
    <xf numFmtId="0" fontId="32" fillId="49" borderId="0" applyNumberFormat="0" applyBorder="0" applyAlignment="0" applyProtection="0"/>
    <xf numFmtId="0" fontId="32" fillId="55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43" borderId="0" applyNumberFormat="0" applyBorder="0" applyAlignment="0" applyProtection="0"/>
    <xf numFmtId="37" fontId="21" fillId="0" borderId="19" applyFont="0" applyFill="0" applyAlignment="0" applyProtection="0"/>
    <xf numFmtId="0" fontId="34" fillId="34" borderId="22" applyNumberFormat="0" applyAlignment="0" applyProtection="0"/>
    <xf numFmtId="0" fontId="35" fillId="58" borderId="22" applyNumberFormat="0" applyAlignment="0" applyProtection="0"/>
    <xf numFmtId="0" fontId="34" fillId="34" borderId="22" applyNumberFormat="0" applyAlignment="0" applyProtection="0"/>
    <xf numFmtId="0" fontId="36" fillId="59" borderId="23" applyNumberFormat="0" applyAlignment="0" applyProtection="0"/>
    <xf numFmtId="0" fontId="19" fillId="0" borderId="10" applyNumberFormat="0" applyFill="0" applyProtection="0">
      <alignment horizontal="center" wrapText="1"/>
    </xf>
    <xf numFmtId="0" fontId="19" fillId="0" borderId="10" applyNumberFormat="0" applyFill="0" applyProtection="0">
      <alignment horizontal="center" wrapText="1"/>
    </xf>
    <xf numFmtId="0" fontId="19" fillId="0" borderId="10" applyNumberFormat="0" applyFill="0" applyProtection="0">
      <alignment horizontal="center" wrapText="1"/>
    </xf>
    <xf numFmtId="0" fontId="19" fillId="0" borderId="10" applyNumberFormat="0" applyFill="0" applyProtection="0">
      <alignment horizontal="center" wrapText="1"/>
    </xf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9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1" fillId="0" borderId="0" applyNumberFormat="0" applyFont="0" applyFill="0" applyBorder="0" applyProtection="0">
      <alignment horizontal="left" indent="1"/>
    </xf>
    <xf numFmtId="37" fontId="21" fillId="0" borderId="10" applyFont="0" applyFill="0" applyAlignment="0" applyProtection="0"/>
    <xf numFmtId="37" fontId="21" fillId="0" borderId="10" applyFont="0" applyFill="0" applyAlignment="0" applyProtection="0"/>
    <xf numFmtId="0" fontId="40" fillId="0" borderId="0" applyNumberFormat="0" applyFill="0" applyBorder="0" applyAlignment="0" applyProtection="0"/>
    <xf numFmtId="2" fontId="38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41" fillId="44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37" fontId="21" fillId="0" borderId="20" applyFon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26" applyNumberFormat="0" applyFill="0" applyAlignment="0" applyProtection="0"/>
    <xf numFmtId="0" fontId="47" fillId="0" borderId="27" applyNumberFormat="0" applyFill="0" applyAlignment="0" applyProtection="0"/>
    <xf numFmtId="0" fontId="46" fillId="0" borderId="2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48" fillId="34" borderId="0" applyNumberFormat="0" applyFill="0" applyBorder="0" applyAlignment="0" applyProtection="0"/>
    <xf numFmtId="0" fontId="49" fillId="45" borderId="22" applyNumberFormat="0" applyAlignment="0" applyProtection="0"/>
    <xf numFmtId="0" fontId="49" fillId="42" borderId="22" applyNumberFormat="0" applyAlignment="0" applyProtection="0"/>
    <xf numFmtId="0" fontId="49" fillId="45" borderId="22" applyNumberFormat="0" applyAlignment="0" applyProtection="0"/>
    <xf numFmtId="0" fontId="50" fillId="0" borderId="28" applyNumberFormat="0" applyFill="0" applyAlignment="0" applyProtection="0"/>
    <xf numFmtId="0" fontId="51" fillId="0" borderId="29" applyNumberFormat="0" applyFill="0" applyAlignment="0" applyProtection="0"/>
    <xf numFmtId="0" fontId="50" fillId="0" borderId="28" applyNumberFormat="0" applyFill="0" applyAlignment="0" applyProtection="0"/>
    <xf numFmtId="0" fontId="52" fillId="45" borderId="0" applyNumberFormat="0" applyBorder="0" applyAlignment="0" applyProtection="0"/>
    <xf numFmtId="0" fontId="53" fillId="45" borderId="0" applyNumberFormat="0" applyBorder="0" applyAlignment="0" applyProtection="0"/>
    <xf numFmtId="0" fontId="52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1" fillId="0" borderId="0"/>
    <xf numFmtId="10" fontId="22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168" fontId="21" fillId="0" borderId="0"/>
    <xf numFmtId="0" fontId="39" fillId="0" borderId="0"/>
    <xf numFmtId="0" fontId="21" fillId="0" borderId="0"/>
    <xf numFmtId="0" fontId="21" fillId="0" borderId="0"/>
    <xf numFmtId="0" fontId="21" fillId="0" borderId="0"/>
    <xf numFmtId="0" fontId="39" fillId="0" borderId="0"/>
    <xf numFmtId="168" fontId="28" fillId="0" borderId="0"/>
    <xf numFmtId="168" fontId="21" fillId="0" borderId="0"/>
    <xf numFmtId="0" fontId="1" fillId="0" borderId="0"/>
    <xf numFmtId="0" fontId="21" fillId="0" borderId="0"/>
    <xf numFmtId="0" fontId="39" fillId="0" borderId="0"/>
    <xf numFmtId="0" fontId="21" fillId="0" borderId="0"/>
    <xf numFmtId="0" fontId="1" fillId="0" borderId="0"/>
    <xf numFmtId="0" fontId="1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8" fillId="0" borderId="0"/>
    <xf numFmtId="169" fontId="28" fillId="0" borderId="0"/>
    <xf numFmtId="0" fontId="18" fillId="34" borderId="0"/>
    <xf numFmtId="0" fontId="21" fillId="0" borderId="0"/>
    <xf numFmtId="169" fontId="28" fillId="0" borderId="0"/>
    <xf numFmtId="0" fontId="21" fillId="0" borderId="0"/>
    <xf numFmtId="0" fontId="21" fillId="0" borderId="0"/>
    <xf numFmtId="169" fontId="28" fillId="0" borderId="0"/>
    <xf numFmtId="0" fontId="18" fillId="34" borderId="0"/>
    <xf numFmtId="5" fontId="22" fillId="0" borderId="0"/>
    <xf numFmtId="0" fontId="18" fillId="34" borderId="0"/>
    <xf numFmtId="5" fontId="22" fillId="0" borderId="0"/>
    <xf numFmtId="0" fontId="21" fillId="0" borderId="0"/>
    <xf numFmtId="0" fontId="54" fillId="0" borderId="0"/>
    <xf numFmtId="0" fontId="21" fillId="0" borderId="0"/>
    <xf numFmtId="5" fontId="22" fillId="0" borderId="0"/>
    <xf numFmtId="5" fontId="22" fillId="0" borderId="0"/>
    <xf numFmtId="0" fontId="1" fillId="0" borderId="0"/>
    <xf numFmtId="0" fontId="1" fillId="0" borderId="0"/>
    <xf numFmtId="0" fontId="18" fillId="34" borderId="0"/>
    <xf numFmtId="37" fontId="21" fillId="0" borderId="0"/>
    <xf numFmtId="0" fontId="1" fillId="0" borderId="0"/>
    <xf numFmtId="0" fontId="18" fillId="34" borderId="0"/>
    <xf numFmtId="0" fontId="1" fillId="0" borderId="0"/>
    <xf numFmtId="0" fontId="21" fillId="0" borderId="0"/>
    <xf numFmtId="39" fontId="28" fillId="0" borderId="0"/>
    <xf numFmtId="168" fontId="2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21" fillId="0" borderId="0"/>
    <xf numFmtId="170" fontId="21" fillId="0" borderId="0" applyNumberFormat="0" applyFill="0" applyBorder="0" applyAlignment="0" applyProtection="0"/>
    <xf numFmtId="170" fontId="21" fillId="0" borderId="0" applyNumberFormat="0" applyFill="0" applyBorder="0" applyAlignment="0" applyProtection="0"/>
    <xf numFmtId="5" fontId="22" fillId="0" borderId="0"/>
    <xf numFmtId="0" fontId="1" fillId="0" borderId="0"/>
    <xf numFmtId="0" fontId="1" fillId="0" borderId="0"/>
    <xf numFmtId="168" fontId="22" fillId="0" borderId="0"/>
    <xf numFmtId="0" fontId="21" fillId="0" borderId="0"/>
    <xf numFmtId="168" fontId="22" fillId="0" borderId="0"/>
    <xf numFmtId="0" fontId="21" fillId="0" borderId="0"/>
    <xf numFmtId="168" fontId="22" fillId="0" borderId="0"/>
    <xf numFmtId="0" fontId="21" fillId="0" borderId="0"/>
    <xf numFmtId="169" fontId="28" fillId="0" borderId="0"/>
    <xf numFmtId="5" fontId="22" fillId="0" borderId="0"/>
    <xf numFmtId="0" fontId="21" fillId="0" borderId="0"/>
    <xf numFmtId="5" fontId="22" fillId="0" borderId="0"/>
    <xf numFmtId="0" fontId="21" fillId="0" borderId="0"/>
    <xf numFmtId="0" fontId="1" fillId="0" borderId="0"/>
    <xf numFmtId="0" fontId="1" fillId="0" borderId="0"/>
    <xf numFmtId="10" fontId="22" fillId="0" borderId="0"/>
    <xf numFmtId="5" fontId="22" fillId="0" borderId="0"/>
    <xf numFmtId="0" fontId="21" fillId="0" borderId="0"/>
    <xf numFmtId="0" fontId="21" fillId="40" borderId="30" applyNumberFormat="0" applyFont="0" applyAlignment="0" applyProtection="0"/>
    <xf numFmtId="0" fontId="21" fillId="40" borderId="30" applyNumberFormat="0" applyFont="0" applyAlignment="0" applyProtection="0"/>
    <xf numFmtId="0" fontId="21" fillId="40" borderId="30" applyNumberFormat="0" applyFont="0" applyAlignment="0" applyProtection="0"/>
    <xf numFmtId="0" fontId="55" fillId="34" borderId="31" applyNumberFormat="0" applyAlignment="0" applyProtection="0"/>
    <xf numFmtId="0" fontId="55" fillId="58" borderId="31" applyNumberFormat="0" applyAlignment="0" applyProtection="0"/>
    <xf numFmtId="0" fontId="55" fillId="34" borderId="31" applyNumberFormat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19">
      <alignment horizontal="center"/>
    </xf>
    <xf numFmtId="0" fontId="25" fillId="0" borderId="19">
      <alignment horizontal="center"/>
    </xf>
    <xf numFmtId="0" fontId="24" fillId="35" borderId="0" applyNumberFormat="0" applyFon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37" fontId="21" fillId="0" borderId="18" applyFont="0" applyFill="0" applyAlignment="0" applyProtection="0"/>
    <xf numFmtId="37" fontId="21" fillId="0" borderId="18" applyFont="0" applyFill="0" applyAlignment="0" applyProtection="0"/>
    <xf numFmtId="37" fontId="21" fillId="0" borderId="0" applyFont="0" applyFill="0" applyBorder="0" applyAlignment="0" applyProtection="0"/>
    <xf numFmtId="37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8" fillId="0" borderId="32" applyNumberFormat="0" applyFont="0" applyFill="0" applyAlignment="0" applyProtection="0"/>
    <xf numFmtId="0" fontId="58" fillId="0" borderId="33" applyNumberFormat="0" applyFill="0" applyAlignment="0" applyProtection="0"/>
    <xf numFmtId="0" fontId="38" fillId="0" borderId="32" applyNumberFormat="0" applyFont="0" applyFill="0" applyAlignment="0" applyProtection="0"/>
    <xf numFmtId="37" fontId="21" fillId="0" borderId="21" applyFont="0" applyFill="0" applyAlignment="0" applyProtection="0"/>
    <xf numFmtId="37" fontId="21" fillId="0" borderId="21" applyFon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21" fillId="0" borderId="0" applyFont="0" applyFill="0" applyBorder="0" applyAlignment="0" applyProtection="0"/>
    <xf numFmtId="2" fontId="48" fillId="34" borderId="0" applyNumberFormat="0" applyFill="0" applyBorder="0" applyAlignment="0" applyProtection="0"/>
    <xf numFmtId="168" fontId="22" fillId="0" borderId="0"/>
    <xf numFmtId="5" fontId="2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2" fontId="18" fillId="34" borderId="0"/>
    <xf numFmtId="2" fontId="18" fillId="34" borderId="0"/>
    <xf numFmtId="2" fontId="18" fillId="34" borderId="0"/>
    <xf numFmtId="2" fontId="18" fillId="34" borderId="0"/>
    <xf numFmtId="2" fontId="18" fillId="34" borderId="0"/>
    <xf numFmtId="2" fontId="18" fillId="34" borderId="0"/>
    <xf numFmtId="2" fontId="18" fillId="34" borderId="0"/>
    <xf numFmtId="2" fontId="18" fillId="34" borderId="0"/>
    <xf numFmtId="2" fontId="18" fillId="34" borderId="0"/>
    <xf numFmtId="2" fontId="18" fillId="34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33" borderId="0" applyNumberFormat="0"/>
    <xf numFmtId="179" fontId="1" fillId="33" borderId="0"/>
    <xf numFmtId="0" fontId="16" fillId="0" borderId="0" applyNumberFormat="0"/>
    <xf numFmtId="0" fontId="65" fillId="0" borderId="0" applyNumberFormat="0" applyAlignment="0"/>
    <xf numFmtId="0" fontId="66" fillId="33" borderId="0" applyNumberFormat="0"/>
    <xf numFmtId="185" fontId="67" fillId="63" borderId="39" applyNumberFormat="0" applyAlignment="0" applyProtection="0">
      <alignment horizontal="left" vertical="center" indent="1"/>
    </xf>
    <xf numFmtId="0" fontId="68" fillId="64" borderId="39" applyNumberFormat="0" applyAlignment="0" applyProtection="0">
      <alignment horizontal="left" vertical="center" indent="1"/>
    </xf>
    <xf numFmtId="185" fontId="67" fillId="0" borderId="40" applyNumberFormat="0" applyProtection="0">
      <alignment horizontal="right" vertical="center"/>
    </xf>
  </cellStyleXfs>
  <cellXfs count="28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3" borderId="11" xfId="0" applyFill="1" applyBorder="1" applyAlignment="1">
      <alignment horizontal="center"/>
    </xf>
    <xf numFmtId="0" fontId="0" fillId="33" borderId="12" xfId="0" applyFill="1" applyBorder="1"/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0" borderId="0" xfId="0" applyBorder="1"/>
    <xf numFmtId="166" fontId="0" fillId="33" borderId="0" xfId="0" applyNumberFormat="1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33" borderId="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1" fontId="0" fillId="33" borderId="11" xfId="0" applyNumberFormat="1" applyFill="1" applyBorder="1" applyAlignment="1">
      <alignment horizontal="center"/>
    </xf>
    <xf numFmtId="1" fontId="0" fillId="33" borderId="10" xfId="0" applyNumberFormat="1" applyFill="1" applyBorder="1" applyAlignment="1">
      <alignment horizontal="center"/>
    </xf>
    <xf numFmtId="173" fontId="0" fillId="0" borderId="0" xfId="1" applyNumberFormat="1" applyFont="1"/>
    <xf numFmtId="0" fontId="0" fillId="33" borderId="0" xfId="0" applyFill="1" applyBorder="1" applyAlignment="1">
      <alignment horizontal="center"/>
    </xf>
    <xf numFmtId="174" fontId="0" fillId="0" borderId="0" xfId="435" applyNumberFormat="1" applyFont="1"/>
    <xf numFmtId="175" fontId="0" fillId="33" borderId="0" xfId="436" applyNumberFormat="1" applyFont="1" applyFill="1" applyBorder="1" applyAlignment="1">
      <alignment horizontal="center"/>
    </xf>
    <xf numFmtId="173" fontId="0" fillId="33" borderId="0" xfId="1" applyNumberFormat="1" applyFont="1" applyFill="1" applyBorder="1" applyAlignment="1">
      <alignment horizontal="center"/>
    </xf>
    <xf numFmtId="9" fontId="0" fillId="0" borderId="0" xfId="0" applyNumberFormat="1"/>
    <xf numFmtId="6" fontId="0" fillId="0" borderId="0" xfId="0" applyNumberFormat="1"/>
    <xf numFmtId="8" fontId="0" fillId="0" borderId="0" xfId="0" applyNumberFormat="1"/>
    <xf numFmtId="173" fontId="0" fillId="33" borderId="11" xfId="1" applyNumberFormat="1" applyFont="1" applyFill="1" applyBorder="1" applyAlignment="1">
      <alignment horizontal="center"/>
    </xf>
    <xf numFmtId="173" fontId="0" fillId="33" borderId="10" xfId="1" applyNumberFormat="1" applyFont="1" applyFill="1" applyBorder="1" applyAlignment="1">
      <alignment horizontal="center"/>
    </xf>
    <xf numFmtId="175" fontId="0" fillId="33" borderId="11" xfId="436" applyNumberFormat="1" applyFont="1" applyFill="1" applyBorder="1" applyAlignment="1">
      <alignment horizontal="center"/>
    </xf>
    <xf numFmtId="0" fontId="0" fillId="61" borderId="0" xfId="0" applyFill="1" applyBorder="1" applyAlignment="1">
      <alignment horizontal="center"/>
    </xf>
    <xf numFmtId="2" fontId="0" fillId="61" borderId="11" xfId="0" applyNumberFormat="1" applyFill="1" applyBorder="1" applyAlignment="1">
      <alignment horizontal="center"/>
    </xf>
    <xf numFmtId="2" fontId="0" fillId="61" borderId="0" xfId="0" applyNumberFormat="1" applyFill="1" applyBorder="1" applyAlignment="1">
      <alignment horizontal="center"/>
    </xf>
    <xf numFmtId="44" fontId="0" fillId="61" borderId="11" xfId="1" applyNumberFormat="1" applyFont="1" applyFill="1" applyBorder="1" applyAlignment="1">
      <alignment horizontal="center"/>
    </xf>
    <xf numFmtId="44" fontId="0" fillId="61" borderId="0" xfId="1" applyNumberFormat="1" applyFont="1" applyFill="1" applyBorder="1" applyAlignment="1">
      <alignment horizontal="center"/>
    </xf>
    <xf numFmtId="44" fontId="0" fillId="0" borderId="0" xfId="1" applyFont="1"/>
    <xf numFmtId="44" fontId="0" fillId="0" borderId="0" xfId="0" applyNumberFormat="1"/>
    <xf numFmtId="2" fontId="0" fillId="60" borderId="11" xfId="0" applyNumberFormat="1" applyFill="1" applyBorder="1" applyAlignment="1">
      <alignment horizontal="center"/>
    </xf>
    <xf numFmtId="44" fontId="0" fillId="60" borderId="11" xfId="1" applyNumberFormat="1" applyFont="1" applyFill="1" applyBorder="1" applyAlignment="1">
      <alignment horizontal="center"/>
    </xf>
    <xf numFmtId="2" fontId="0" fillId="60" borderId="0" xfId="0" applyNumberFormat="1" applyFill="1" applyBorder="1" applyAlignment="1">
      <alignment horizontal="center"/>
    </xf>
    <xf numFmtId="0" fontId="0" fillId="60" borderId="35" xfId="0" applyFill="1" applyBorder="1" applyAlignment="1">
      <alignment horizontal="right"/>
    </xf>
    <xf numFmtId="176" fontId="0" fillId="60" borderId="36" xfId="0" applyNumberFormat="1" applyFill="1" applyBorder="1" applyAlignment="1">
      <alignment horizontal="center"/>
    </xf>
    <xf numFmtId="176" fontId="0" fillId="60" borderId="37" xfId="0" applyNumberFormat="1" applyFill="1" applyBorder="1" applyAlignment="1">
      <alignment horizontal="center"/>
    </xf>
    <xf numFmtId="3" fontId="0" fillId="0" borderId="0" xfId="0" applyNumberFormat="1"/>
    <xf numFmtId="173" fontId="0" fillId="0" borderId="0" xfId="0" applyNumberFormat="1"/>
    <xf numFmtId="174" fontId="0" fillId="0" borderId="0" xfId="435" applyNumberFormat="1" applyFont="1" applyAlignment="1">
      <alignment horizontal="center"/>
    </xf>
    <xf numFmtId="173" fontId="0" fillId="0" borderId="0" xfId="0" applyNumberFormat="1" applyAlignment="1">
      <alignment horizontal="center"/>
    </xf>
    <xf numFmtId="0" fontId="0" fillId="33" borderId="0" xfId="0" applyFill="1" applyBorder="1"/>
    <xf numFmtId="0" fontId="0" fillId="60" borderId="0" xfId="0" applyFill="1" applyBorder="1" applyAlignment="1">
      <alignment horizontal="right"/>
    </xf>
    <xf numFmtId="8" fontId="0" fillId="60" borderId="0" xfId="0" applyNumberFormat="1" applyFill="1" applyBorder="1" applyAlignment="1">
      <alignment horizontal="center"/>
    </xf>
    <xf numFmtId="173" fontId="60" fillId="0" borderId="0" xfId="1" applyNumberFormat="1" applyFont="1"/>
    <xf numFmtId="44" fontId="0" fillId="0" borderId="0" xfId="1" applyFont="1" applyAlignment="1">
      <alignment horizontal="center"/>
    </xf>
    <xf numFmtId="177" fontId="0" fillId="0" borderId="0" xfId="1" applyNumberFormat="1" applyFont="1" applyAlignment="1">
      <alignment horizontal="center"/>
    </xf>
    <xf numFmtId="174" fontId="0" fillId="0" borderId="0" xfId="0" applyNumberFormat="1"/>
    <xf numFmtId="43" fontId="0" fillId="0" borderId="0" xfId="0" applyNumberFormat="1"/>
    <xf numFmtId="17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3" fontId="0" fillId="0" borderId="0" xfId="1" applyNumberFormat="1" applyFont="1" applyFill="1" applyBorder="1"/>
    <xf numFmtId="173" fontId="0" fillId="0" borderId="0" xfId="1" applyNumberFormat="1" applyFont="1" applyFill="1" applyBorder="1" applyAlignment="1">
      <alignment horizontal="center"/>
    </xf>
    <xf numFmtId="44" fontId="0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73" fontId="0" fillId="0" borderId="0" xfId="1" applyNumberFormat="1" applyFont="1" applyFill="1"/>
    <xf numFmtId="173" fontId="0" fillId="0" borderId="0" xfId="0" applyNumberFormat="1" applyFill="1"/>
    <xf numFmtId="0" fontId="0" fillId="0" borderId="0" xfId="0" applyFill="1"/>
    <xf numFmtId="1" fontId="0" fillId="0" borderId="0" xfId="0" applyNumberFormat="1" applyFill="1" applyAlignment="1">
      <alignment horizontal="center"/>
    </xf>
    <xf numFmtId="178" fontId="0" fillId="33" borderId="11" xfId="0" applyNumberFormat="1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173" fontId="0" fillId="33" borderId="0" xfId="0" applyNumberFormat="1" applyFill="1" applyBorder="1" applyAlignment="1">
      <alignment horizontal="center"/>
    </xf>
    <xf numFmtId="0" fontId="0" fillId="33" borderId="17" xfId="0" applyFill="1" applyBorder="1" applyAlignment="1">
      <alignment horizontal="center"/>
    </xf>
    <xf numFmtId="9" fontId="0" fillId="33" borderId="0" xfId="0" applyNumberFormat="1" applyFill="1" applyBorder="1" applyAlignment="1">
      <alignment horizontal="center"/>
    </xf>
    <xf numFmtId="173" fontId="0" fillId="33" borderId="17" xfId="0" applyNumberFormat="1" applyFill="1" applyBorder="1" applyAlignment="1">
      <alignment horizontal="center"/>
    </xf>
    <xf numFmtId="9" fontId="0" fillId="33" borderId="10" xfId="0" applyNumberFormat="1" applyFill="1" applyBorder="1" applyAlignment="1">
      <alignment horizontal="center"/>
    </xf>
    <xf numFmtId="1" fontId="0" fillId="33" borderId="17" xfId="0" applyNumberFormat="1" applyFill="1" applyBorder="1" applyAlignment="1">
      <alignment horizontal="center"/>
    </xf>
    <xf numFmtId="173" fontId="0" fillId="33" borderId="17" xfId="1" applyNumberFormat="1" applyFont="1" applyFill="1" applyBorder="1" applyAlignment="1">
      <alignment horizontal="center"/>
    </xf>
    <xf numFmtId="173" fontId="0" fillId="33" borderId="10" xfId="0" applyNumberFormat="1" applyFill="1" applyBorder="1" applyAlignment="1">
      <alignment horizontal="center"/>
    </xf>
    <xf numFmtId="0" fontId="0" fillId="33" borderId="16" xfId="0" applyFill="1" applyBorder="1" applyAlignment="1">
      <alignment horizontal="right"/>
    </xf>
    <xf numFmtId="0" fontId="0" fillId="33" borderId="11" xfId="0" applyFill="1" applyBorder="1"/>
    <xf numFmtId="0" fontId="0" fillId="33" borderId="13" xfId="0" applyFill="1" applyBorder="1" applyAlignment="1">
      <alignment horizontal="right"/>
    </xf>
    <xf numFmtId="173" fontId="0" fillId="33" borderId="0" xfId="1" applyNumberFormat="1" applyFont="1" applyFill="1" applyBorder="1"/>
    <xf numFmtId="0" fontId="0" fillId="33" borderId="17" xfId="0" applyFill="1" applyBorder="1"/>
    <xf numFmtId="173" fontId="0" fillId="33" borderId="17" xfId="1" applyNumberFormat="1" applyFont="1" applyFill="1" applyBorder="1"/>
    <xf numFmtId="0" fontId="0" fillId="33" borderId="15" xfId="0" applyFill="1" applyBorder="1"/>
    <xf numFmtId="0" fontId="0" fillId="33" borderId="10" xfId="0" applyFill="1" applyBorder="1"/>
    <xf numFmtId="173" fontId="0" fillId="33" borderId="0" xfId="0" applyNumberFormat="1" applyFill="1" applyBorder="1"/>
    <xf numFmtId="0" fontId="0" fillId="33" borderId="13" xfId="0" applyFill="1" applyBorder="1"/>
    <xf numFmtId="173" fontId="0" fillId="33" borderId="10" xfId="0" applyNumberFormat="1" applyFill="1" applyBorder="1"/>
    <xf numFmtId="173" fontId="0" fillId="33" borderId="14" xfId="0" applyNumberFormat="1" applyFill="1" applyBorder="1"/>
    <xf numFmtId="173" fontId="0" fillId="33" borderId="12" xfId="1" applyNumberFormat="1" applyFont="1" applyFill="1" applyBorder="1"/>
    <xf numFmtId="0" fontId="0" fillId="33" borderId="15" xfId="0" applyFill="1" applyBorder="1" applyAlignment="1">
      <alignment horizontal="right"/>
    </xf>
    <xf numFmtId="173" fontId="0" fillId="33" borderId="14" xfId="1" applyNumberFormat="1" applyFont="1" applyFill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0" fillId="33" borderId="38" xfId="0" applyFill="1" applyBorder="1" applyAlignment="1">
      <alignment horizontal="center"/>
    </xf>
    <xf numFmtId="173" fontId="16" fillId="33" borderId="14" xfId="0" applyNumberFormat="1" applyFont="1" applyFill="1" applyBorder="1"/>
    <xf numFmtId="0" fontId="0" fillId="33" borderId="34" xfId="0" applyFill="1" applyBorder="1" applyAlignment="1">
      <alignment horizontal="center"/>
    </xf>
    <xf numFmtId="173" fontId="0" fillId="33" borderId="34" xfId="1" applyNumberFormat="1" applyFont="1" applyFill="1" applyBorder="1" applyAlignment="1">
      <alignment horizontal="center"/>
    </xf>
    <xf numFmtId="0" fontId="16" fillId="33" borderId="21" xfId="0" applyFont="1" applyFill="1" applyBorder="1" applyAlignment="1">
      <alignment horizontal="center"/>
    </xf>
    <xf numFmtId="173" fontId="0" fillId="33" borderId="12" xfId="0" applyNumberFormat="1" applyFill="1" applyBorder="1" applyAlignment="1">
      <alignment horizontal="center"/>
    </xf>
    <xf numFmtId="0" fontId="0" fillId="33" borderId="16" xfId="0" applyFill="1" applyBorder="1"/>
    <xf numFmtId="44" fontId="16" fillId="0" borderId="0" xfId="0" applyNumberFormat="1" applyFont="1" applyAlignment="1">
      <alignment horizontal="center"/>
    </xf>
    <xf numFmtId="44" fontId="16" fillId="0" borderId="0" xfId="1" applyFont="1"/>
    <xf numFmtId="0" fontId="16" fillId="0" borderId="0" xfId="0" applyFont="1" applyAlignment="1">
      <alignment horizontal="right"/>
    </xf>
    <xf numFmtId="44" fontId="0" fillId="0" borderId="0" xfId="1" applyNumberFormat="1" applyFont="1" applyAlignment="1">
      <alignment horizontal="center"/>
    </xf>
    <xf numFmtId="44" fontId="0" fillId="60" borderId="0" xfId="1" applyNumberFormat="1" applyFont="1" applyFill="1" applyBorder="1" applyAlignment="1">
      <alignment horizontal="center"/>
    </xf>
    <xf numFmtId="0" fontId="16" fillId="6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3" fontId="16" fillId="0" borderId="0" xfId="0" applyNumberFormat="1" applyFont="1" applyFill="1" applyBorder="1"/>
    <xf numFmtId="0" fontId="62" fillId="33" borderId="0" xfId="437" applyFont="1" applyAlignment="1">
      <alignment horizontal="left"/>
    </xf>
    <xf numFmtId="0" fontId="61" fillId="33" borderId="0" xfId="437"/>
    <xf numFmtId="179" fontId="1" fillId="33" borderId="0" xfId="438"/>
    <xf numFmtId="180" fontId="63" fillId="0" borderId="0" xfId="0" applyNumberFormat="1" applyFont="1" applyAlignment="1">
      <alignment horizontal="left" indent="1"/>
    </xf>
    <xf numFmtId="0" fontId="64" fillId="0" borderId="0" xfId="0" applyFont="1"/>
    <xf numFmtId="0" fontId="16" fillId="0" borderId="0" xfId="439" applyAlignment="1">
      <alignment horizontal="right"/>
    </xf>
    <xf numFmtId="179" fontId="65" fillId="0" borderId="0" xfId="440" applyNumberFormat="1" applyAlignment="1">
      <alignment horizontal="left" indent="1"/>
    </xf>
    <xf numFmtId="181" fontId="64" fillId="0" borderId="0" xfId="0" applyNumberFormat="1" applyFont="1"/>
    <xf numFmtId="182" fontId="64" fillId="0" borderId="0" xfId="0" applyNumberFormat="1" applyFont="1"/>
    <xf numFmtId="0" fontId="64" fillId="0" borderId="0" xfId="0" applyFont="1" applyAlignment="1">
      <alignment horizontal="left"/>
    </xf>
    <xf numFmtId="0" fontId="66" fillId="62" borderId="0" xfId="441" applyFill="1" applyAlignment="1">
      <alignment horizontal="left"/>
    </xf>
    <xf numFmtId="0" fontId="66" fillId="62" borderId="0" xfId="441" applyFill="1" applyAlignment="1">
      <alignment horizontal="center"/>
    </xf>
    <xf numFmtId="0" fontId="66" fillId="33" borderId="0" xfId="441" applyAlignment="1">
      <alignment horizontal="center"/>
    </xf>
    <xf numFmtId="0" fontId="65" fillId="0" borderId="0" xfId="440" applyAlignment="1">
      <alignment horizontal="right"/>
    </xf>
    <xf numFmtId="3" fontId="65" fillId="0" borderId="0" xfId="440" applyNumberFormat="1" applyAlignment="1">
      <alignment horizontal="right"/>
    </xf>
    <xf numFmtId="183" fontId="65" fillId="0" borderId="0" xfId="440" applyNumberFormat="1" applyAlignment="1">
      <alignment horizontal="right"/>
    </xf>
    <xf numFmtId="184" fontId="65" fillId="0" borderId="0" xfId="440" applyNumberFormat="1" applyAlignment="1">
      <alignment horizontal="right"/>
    </xf>
    <xf numFmtId="0" fontId="65" fillId="0" borderId="0" xfId="440" applyNumberFormat="1" applyAlignment="1">
      <alignment horizontal="right"/>
    </xf>
    <xf numFmtId="180" fontId="65" fillId="0" borderId="0" xfId="440" applyNumberFormat="1" applyAlignment="1">
      <alignment horizontal="right"/>
    </xf>
    <xf numFmtId="182" fontId="65" fillId="0" borderId="0" xfId="440" applyNumberFormat="1" applyAlignment="1">
      <alignment horizontal="right"/>
    </xf>
    <xf numFmtId="9" fontId="0" fillId="0" borderId="0" xfId="436" applyFont="1" applyAlignment="1">
      <alignment horizontal="center"/>
    </xf>
    <xf numFmtId="174" fontId="0" fillId="0" borderId="0" xfId="0" applyNumberFormat="1" applyAlignment="1">
      <alignment horizontal="center"/>
    </xf>
    <xf numFmtId="0" fontId="0" fillId="0" borderId="0" xfId="0"/>
    <xf numFmtId="0" fontId="16" fillId="0" borderId="13" xfId="0" applyFont="1" applyBorder="1"/>
    <xf numFmtId="173" fontId="0" fillId="0" borderId="17" xfId="1" applyNumberFormat="1" applyFont="1" applyBorder="1"/>
    <xf numFmtId="0" fontId="16" fillId="0" borderId="43" xfId="0" applyFont="1" applyBorder="1"/>
    <xf numFmtId="173" fontId="0" fillId="0" borderId="38" xfId="1" applyNumberFormat="1" applyFont="1" applyBorder="1"/>
    <xf numFmtId="0" fontId="16" fillId="0" borderId="15" xfId="0" applyFont="1" applyBorder="1"/>
    <xf numFmtId="173" fontId="16" fillId="0" borderId="14" xfId="0" applyNumberFormat="1" applyFont="1" applyBorder="1"/>
    <xf numFmtId="0" fontId="0" fillId="0" borderId="42" xfId="0" applyFont="1" applyBorder="1"/>
    <xf numFmtId="0" fontId="0" fillId="0" borderId="13" xfId="0" applyFont="1" applyBorder="1"/>
    <xf numFmtId="0" fontId="0" fillId="0" borderId="17" xfId="0" applyFont="1" applyBorder="1"/>
    <xf numFmtId="173" fontId="0" fillId="0" borderId="17" xfId="0" applyNumberFormat="1" applyFont="1" applyBorder="1"/>
    <xf numFmtId="0" fontId="16" fillId="0" borderId="41" xfId="0" applyFont="1" applyFill="1" applyBorder="1"/>
    <xf numFmtId="173" fontId="16" fillId="0" borderId="42" xfId="0" applyNumberFormat="1" applyFont="1" applyBorder="1"/>
    <xf numFmtId="0" fontId="16" fillId="0" borderId="41" xfId="0" applyFont="1" applyBorder="1"/>
    <xf numFmtId="0" fontId="0" fillId="0" borderId="0" xfId="0" applyAlignment="1">
      <alignment horizontal="right"/>
    </xf>
    <xf numFmtId="173" fontId="0" fillId="0" borderId="0" xfId="1" applyNumberFormat="1" applyFont="1"/>
    <xf numFmtId="0" fontId="0" fillId="0" borderId="0" xfId="0" applyAlignment="1">
      <alignment horizontal="center"/>
    </xf>
    <xf numFmtId="173" fontId="0" fillId="0" borderId="10" xfId="1" applyNumberFormat="1" applyFont="1" applyBorder="1"/>
    <xf numFmtId="9" fontId="0" fillId="0" borderId="0" xfId="0" applyNumberFormat="1" applyAlignment="1">
      <alignment horizontal="center"/>
    </xf>
    <xf numFmtId="0" fontId="0" fillId="0" borderId="10" xfId="0" applyBorder="1"/>
    <xf numFmtId="173" fontId="16" fillId="0" borderId="42" xfId="1" applyNumberFormat="1" applyFont="1" applyBorder="1"/>
    <xf numFmtId="0" fontId="0" fillId="0" borderId="34" xfId="0" applyBorder="1"/>
    <xf numFmtId="0" fontId="16" fillId="33" borderId="38" xfId="0" applyFont="1" applyFill="1" applyBorder="1" applyAlignment="1">
      <alignment horizontal="center"/>
    </xf>
    <xf numFmtId="0" fontId="0" fillId="0" borderId="17" xfId="0" applyBorder="1"/>
    <xf numFmtId="0" fontId="0" fillId="0" borderId="13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5" xfId="0" applyBorder="1"/>
    <xf numFmtId="173" fontId="0" fillId="33" borderId="14" xfId="0" applyNumberFormat="1" applyFill="1" applyBorder="1" applyAlignment="1">
      <alignment horizontal="center"/>
    </xf>
    <xf numFmtId="173" fontId="0" fillId="33" borderId="34" xfId="0" applyNumberFormat="1" applyFill="1" applyBorder="1" applyAlignment="1">
      <alignment horizontal="center"/>
    </xf>
    <xf numFmtId="0" fontId="0" fillId="33" borderId="0" xfId="0" applyNumberFormat="1" applyFill="1" applyBorder="1" applyAlignment="1">
      <alignment horizontal="center"/>
    </xf>
    <xf numFmtId="44" fontId="70" fillId="0" borderId="0" xfId="1" applyFont="1" applyAlignment="1">
      <alignment horizontal="center" vertical="center"/>
    </xf>
    <xf numFmtId="2" fontId="71" fillId="0" borderId="0" xfId="0" applyNumberFormat="1" applyFont="1"/>
    <xf numFmtId="0" fontId="71" fillId="0" borderId="0" xfId="0" applyFont="1"/>
    <xf numFmtId="44" fontId="69" fillId="0" borderId="0" xfId="0" applyNumberFormat="1" applyFont="1"/>
    <xf numFmtId="44" fontId="72" fillId="0" borderId="0" xfId="0" applyNumberFormat="1" applyFont="1"/>
    <xf numFmtId="43" fontId="71" fillId="0" borderId="0" xfId="435" applyFont="1"/>
    <xf numFmtId="44" fontId="71" fillId="0" borderId="0" xfId="1" applyFont="1"/>
    <xf numFmtId="0" fontId="71" fillId="0" borderId="0" xfId="0" applyFont="1" applyAlignment="1">
      <alignment wrapText="1"/>
    </xf>
    <xf numFmtId="0" fontId="73" fillId="0" borderId="0" xfId="0" applyFont="1" applyAlignment="1">
      <alignment horizontal="center" vertical="center" wrapText="1"/>
    </xf>
    <xf numFmtId="0" fontId="0" fillId="65" borderId="0" xfId="0" applyFill="1" applyAlignment="1">
      <alignment horizontal="right"/>
    </xf>
    <xf numFmtId="3" fontId="0" fillId="65" borderId="0" xfId="0" applyNumberFormat="1" applyFill="1"/>
    <xf numFmtId="166" fontId="0" fillId="65" borderId="0" xfId="0" applyNumberFormat="1" applyFill="1" applyBorder="1" applyAlignment="1">
      <alignment horizontal="center"/>
    </xf>
    <xf numFmtId="1" fontId="0" fillId="65" borderId="0" xfId="0" applyNumberFormat="1" applyFill="1" applyBorder="1" applyAlignment="1">
      <alignment horizontal="center"/>
    </xf>
    <xf numFmtId="175" fontId="0" fillId="65" borderId="0" xfId="436" applyNumberFormat="1" applyFont="1" applyFill="1" applyBorder="1" applyAlignment="1">
      <alignment horizontal="center"/>
    </xf>
    <xf numFmtId="2" fontId="0" fillId="65" borderId="0" xfId="0" applyNumberFormat="1" applyFill="1" applyBorder="1" applyAlignment="1">
      <alignment horizontal="center"/>
    </xf>
    <xf numFmtId="44" fontId="0" fillId="65" borderId="0" xfId="1" applyNumberFormat="1" applyFont="1" applyFill="1" applyBorder="1" applyAlignment="1">
      <alignment horizontal="center"/>
    </xf>
    <xf numFmtId="0" fontId="0" fillId="65" borderId="0" xfId="0" applyFill="1"/>
    <xf numFmtId="0" fontId="0" fillId="65" borderId="0" xfId="0" applyFill="1" applyAlignment="1">
      <alignment horizontal="center"/>
    </xf>
    <xf numFmtId="0" fontId="16" fillId="65" borderId="0" xfId="0" applyFont="1" applyFill="1" applyAlignment="1">
      <alignment horizontal="right"/>
    </xf>
    <xf numFmtId="44" fontId="16" fillId="65" borderId="0" xfId="0" applyNumberFormat="1" applyFont="1" applyFill="1"/>
    <xf numFmtId="6" fontId="0" fillId="65" borderId="0" xfId="0" applyNumberFormat="1" applyFill="1" applyBorder="1" applyAlignment="1">
      <alignment horizontal="center"/>
    </xf>
    <xf numFmtId="44" fontId="0" fillId="65" borderId="0" xfId="0" applyNumberFormat="1" applyFill="1" applyAlignment="1">
      <alignment horizontal="center"/>
    </xf>
    <xf numFmtId="44" fontId="1" fillId="65" borderId="0" xfId="1" applyNumberFormat="1" applyFont="1" applyFill="1" applyAlignment="1">
      <alignment horizontal="center"/>
    </xf>
    <xf numFmtId="44" fontId="0" fillId="65" borderId="0" xfId="1" applyNumberFormat="1" applyFont="1" applyFill="1" applyAlignment="1">
      <alignment horizontal="center"/>
    </xf>
    <xf numFmtId="44" fontId="16" fillId="65" borderId="0" xfId="1" applyNumberFormat="1" applyFont="1" applyFill="1" applyAlignment="1">
      <alignment horizontal="center"/>
    </xf>
    <xf numFmtId="44" fontId="0" fillId="0" borderId="0" xfId="0" applyNumberFormat="1" applyBorder="1" applyAlignment="1">
      <alignment horizontal="center"/>
    </xf>
    <xf numFmtId="44" fontId="16" fillId="65" borderId="41" xfId="1" applyNumberFormat="1" applyFont="1" applyFill="1" applyBorder="1" applyAlignment="1">
      <alignment horizontal="center"/>
    </xf>
    <xf numFmtId="44" fontId="16" fillId="0" borderId="18" xfId="0" applyNumberFormat="1" applyFont="1" applyBorder="1" applyAlignment="1">
      <alignment horizontal="center"/>
    </xf>
    <xf numFmtId="0" fontId="16" fillId="65" borderId="41" xfId="0" applyFont="1" applyFill="1" applyBorder="1" applyAlignment="1">
      <alignment horizontal="right"/>
    </xf>
    <xf numFmtId="0" fontId="16" fillId="65" borderId="18" xfId="0" applyFont="1" applyFill="1" applyBorder="1" applyAlignment="1">
      <alignment horizontal="center"/>
    </xf>
    <xf numFmtId="44" fontId="16" fillId="0" borderId="18" xfId="1" applyNumberFormat="1" applyFont="1" applyBorder="1" applyAlignment="1">
      <alignment horizontal="center"/>
    </xf>
    <xf numFmtId="0" fontId="16" fillId="65" borderId="41" xfId="0" applyFont="1" applyFill="1" applyBorder="1" applyAlignment="1">
      <alignment horizontal="center"/>
    </xf>
    <xf numFmtId="44" fontId="0" fillId="65" borderId="48" xfId="1" applyFont="1" applyFill="1" applyBorder="1" applyAlignment="1">
      <alignment horizontal="center"/>
    </xf>
    <xf numFmtId="44" fontId="0" fillId="65" borderId="49" xfId="1" applyFont="1" applyFill="1" applyBorder="1" applyAlignment="1">
      <alignment horizontal="center"/>
    </xf>
    <xf numFmtId="44" fontId="0" fillId="0" borderId="48" xfId="0" applyNumberFormat="1" applyBorder="1"/>
    <xf numFmtId="44" fontId="0" fillId="0" borderId="49" xfId="0" applyNumberFormat="1" applyBorder="1"/>
    <xf numFmtId="44" fontId="0" fillId="0" borderId="48" xfId="0" applyNumberFormat="1" applyBorder="1" applyAlignment="1">
      <alignment horizontal="center"/>
    </xf>
    <xf numFmtId="44" fontId="0" fillId="0" borderId="49" xfId="0" applyNumberFormat="1" applyBorder="1" applyAlignment="1">
      <alignment horizontal="center"/>
    </xf>
    <xf numFmtId="44" fontId="16" fillId="0" borderId="46" xfId="0" applyNumberFormat="1" applyFont="1" applyBorder="1" applyAlignment="1">
      <alignment horizontal="center"/>
    </xf>
    <xf numFmtId="44" fontId="16" fillId="0" borderId="47" xfId="0" applyNumberFormat="1" applyFont="1" applyBorder="1" applyAlignment="1">
      <alignment horizontal="center"/>
    </xf>
    <xf numFmtId="44" fontId="16" fillId="65" borderId="48" xfId="0" applyNumberFormat="1" applyFont="1" applyFill="1" applyBorder="1" applyAlignment="1">
      <alignment horizontal="center"/>
    </xf>
    <xf numFmtId="44" fontId="16" fillId="65" borderId="49" xfId="0" applyNumberFormat="1" applyFont="1" applyFill="1" applyBorder="1" applyAlignment="1">
      <alignment horizontal="center"/>
    </xf>
    <xf numFmtId="44" fontId="16" fillId="0" borderId="46" xfId="1" applyNumberFormat="1" applyFont="1" applyBorder="1"/>
    <xf numFmtId="44" fontId="0" fillId="65" borderId="48" xfId="1" applyNumberFormat="1" applyFont="1" applyFill="1" applyBorder="1"/>
    <xf numFmtId="44" fontId="16" fillId="0" borderId="50" xfId="0" applyNumberFormat="1" applyFont="1" applyBorder="1"/>
    <xf numFmtId="44" fontId="16" fillId="0" borderId="51" xfId="0" applyNumberFormat="1" applyFont="1" applyBorder="1"/>
    <xf numFmtId="44" fontId="0" fillId="65" borderId="0" xfId="1" applyFont="1" applyFill="1" applyBorder="1" applyAlignment="1">
      <alignment horizontal="center"/>
    </xf>
    <xf numFmtId="44" fontId="0" fillId="0" borderId="0" xfId="0" applyNumberFormat="1" applyBorder="1"/>
    <xf numFmtId="44" fontId="16" fillId="65" borderId="0" xfId="0" applyNumberFormat="1" applyFont="1" applyFill="1" applyBorder="1" applyAlignment="1">
      <alignment horizontal="center"/>
    </xf>
    <xf numFmtId="44" fontId="16" fillId="0" borderId="46" xfId="1" applyNumberFormat="1" applyFont="1" applyBorder="1" applyAlignment="1">
      <alignment horizontal="center"/>
    </xf>
    <xf numFmtId="44" fontId="16" fillId="0" borderId="47" xfId="1" applyNumberFormat="1" applyFont="1" applyBorder="1" applyAlignment="1">
      <alignment horizontal="center"/>
    </xf>
    <xf numFmtId="44" fontId="0" fillId="65" borderId="48" xfId="1" applyNumberFormat="1" applyFont="1" applyFill="1" applyBorder="1" applyAlignment="1">
      <alignment horizontal="center"/>
    </xf>
    <xf numFmtId="44" fontId="0" fillId="65" borderId="49" xfId="1" applyNumberFormat="1" applyFont="1" applyFill="1" applyBorder="1" applyAlignment="1">
      <alignment horizontal="center"/>
    </xf>
    <xf numFmtId="44" fontId="16" fillId="0" borderId="20" xfId="0" applyNumberFormat="1" applyFont="1" applyBorder="1"/>
    <xf numFmtId="0" fontId="0" fillId="65" borderId="44" xfId="0" applyFill="1" applyBorder="1" applyAlignment="1">
      <alignment horizontal="center" vertical="center"/>
    </xf>
    <xf numFmtId="0" fontId="0" fillId="65" borderId="45" xfId="0" applyFill="1" applyBorder="1" applyAlignment="1">
      <alignment horizontal="center" vertical="center" wrapText="1"/>
    </xf>
    <xf numFmtId="0" fontId="0" fillId="65" borderId="52" xfId="0" applyFill="1" applyBorder="1" applyAlignment="1">
      <alignment horizontal="center" vertical="center" wrapText="1"/>
    </xf>
    <xf numFmtId="44" fontId="0" fillId="65" borderId="0" xfId="1" applyNumberFormat="1" applyFont="1" applyFill="1" applyBorder="1"/>
    <xf numFmtId="44" fontId="16" fillId="0" borderId="53" xfId="0" applyNumberFormat="1" applyFont="1" applyBorder="1"/>
    <xf numFmtId="44" fontId="0" fillId="0" borderId="54" xfId="0" applyNumberFormat="1" applyBorder="1" applyAlignment="1">
      <alignment horizontal="center"/>
    </xf>
    <xf numFmtId="44" fontId="16" fillId="65" borderId="54" xfId="0" applyNumberFormat="1" applyFont="1" applyFill="1" applyBorder="1" applyAlignment="1">
      <alignment horizontal="center"/>
    </xf>
    <xf numFmtId="44" fontId="0" fillId="65" borderId="54" xfId="1" applyNumberFormat="1" applyFont="1" applyFill="1" applyBorder="1" applyAlignment="1">
      <alignment horizontal="center"/>
    </xf>
    <xf numFmtId="0" fontId="0" fillId="65" borderId="55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left"/>
    </xf>
    <xf numFmtId="44" fontId="0" fillId="0" borderId="0" xfId="1" applyFont="1" applyFill="1" applyBorder="1"/>
    <xf numFmtId="0" fontId="0" fillId="65" borderId="56" xfId="0" applyFill="1" applyBorder="1" applyAlignment="1">
      <alignment horizontal="center" vertical="center"/>
    </xf>
    <xf numFmtId="44" fontId="0" fillId="65" borderId="58" xfId="1" applyFont="1" applyFill="1" applyBorder="1" applyAlignment="1">
      <alignment horizontal="center"/>
    </xf>
    <xf numFmtId="44" fontId="0" fillId="0" borderId="58" xfId="0" applyNumberFormat="1" applyBorder="1"/>
    <xf numFmtId="44" fontId="0" fillId="0" borderId="58" xfId="0" applyNumberFormat="1" applyBorder="1" applyAlignment="1">
      <alignment horizontal="center"/>
    </xf>
    <xf numFmtId="44" fontId="16" fillId="0" borderId="57" xfId="0" applyNumberFormat="1" applyFont="1" applyBorder="1" applyAlignment="1">
      <alignment horizontal="center"/>
    </xf>
    <xf numFmtId="44" fontId="16" fillId="65" borderId="58" xfId="0" applyNumberFormat="1" applyFont="1" applyFill="1" applyBorder="1" applyAlignment="1">
      <alignment horizontal="center"/>
    </xf>
    <xf numFmtId="44" fontId="16" fillId="0" borderId="57" xfId="1" applyNumberFormat="1" applyFont="1" applyBorder="1" applyAlignment="1">
      <alignment horizontal="center"/>
    </xf>
    <xf numFmtId="44" fontId="0" fillId="65" borderId="58" xfId="1" applyNumberFormat="1" applyFont="1" applyFill="1" applyBorder="1" applyAlignment="1">
      <alignment horizontal="center"/>
    </xf>
    <xf numFmtId="44" fontId="16" fillId="0" borderId="59" xfId="0" applyNumberFormat="1" applyFont="1" applyBorder="1"/>
    <xf numFmtId="0" fontId="0" fillId="0" borderId="0" xfId="0" applyFill="1" applyAlignment="1">
      <alignment horizontal="center"/>
    </xf>
    <xf numFmtId="44" fontId="0" fillId="0" borderId="0" xfId="1" applyFont="1" applyFill="1"/>
    <xf numFmtId="44" fontId="0" fillId="0" borderId="0" xfId="0" applyNumberFormat="1" applyFill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right"/>
    </xf>
    <xf numFmtId="3" fontId="0" fillId="0" borderId="0" xfId="0" applyNumberFormat="1" applyFill="1"/>
    <xf numFmtId="175" fontId="0" fillId="0" borderId="0" xfId="436" applyNumberFormat="1" applyFont="1" applyFill="1" applyBorder="1" applyAlignment="1">
      <alignment horizontal="center"/>
    </xf>
    <xf numFmtId="0" fontId="0" fillId="0" borderId="44" xfId="0" applyBorder="1"/>
    <xf numFmtId="0" fontId="0" fillId="0" borderId="52" xfId="0" applyBorder="1"/>
    <xf numFmtId="0" fontId="0" fillId="0" borderId="52" xfId="0" applyBorder="1" applyAlignment="1">
      <alignment horizontal="center"/>
    </xf>
    <xf numFmtId="8" fontId="0" fillId="0" borderId="52" xfId="0" applyNumberFormat="1" applyBorder="1" applyAlignment="1">
      <alignment horizontal="center"/>
    </xf>
    <xf numFmtId="0" fontId="0" fillId="61" borderId="52" xfId="0" applyFill="1" applyBorder="1" applyAlignment="1"/>
    <xf numFmtId="0" fontId="0" fillId="61" borderId="45" xfId="0" applyFill="1" applyBorder="1" applyAlignment="1"/>
    <xf numFmtId="0" fontId="0" fillId="0" borderId="48" xfId="0" applyBorder="1"/>
    <xf numFmtId="0" fontId="0" fillId="61" borderId="0" xfId="0" applyFill="1" applyBorder="1"/>
    <xf numFmtId="0" fontId="0" fillId="61" borderId="49" xfId="0" applyFill="1" applyBorder="1"/>
    <xf numFmtId="8" fontId="0" fillId="0" borderId="48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61" borderId="49" xfId="0" applyFill="1" applyBorder="1" applyAlignment="1">
      <alignment horizontal="center"/>
    </xf>
    <xf numFmtId="0" fontId="0" fillId="33" borderId="60" xfId="0" applyFill="1" applyBorder="1" applyAlignment="1">
      <alignment horizontal="center"/>
    </xf>
    <xf numFmtId="44" fontId="0" fillId="61" borderId="61" xfId="1" applyNumberFormat="1" applyFont="1" applyFill="1" applyBorder="1" applyAlignment="1">
      <alignment horizontal="center"/>
    </xf>
    <xf numFmtId="0" fontId="0" fillId="33" borderId="48" xfId="0" applyFill="1" applyBorder="1" applyAlignment="1">
      <alignment horizontal="center"/>
    </xf>
    <xf numFmtId="44" fontId="0" fillId="61" borderId="49" xfId="1" applyNumberFormat="1" applyFont="1" applyFill="1" applyBorder="1" applyAlignment="1">
      <alignment horizontal="center"/>
    </xf>
    <xf numFmtId="166" fontId="0" fillId="33" borderId="48" xfId="0" applyNumberFormat="1" applyFill="1" applyBorder="1" applyAlignment="1">
      <alignment horizontal="center"/>
    </xf>
    <xf numFmtId="166" fontId="0" fillId="33" borderId="53" xfId="0" applyNumberFormat="1" applyFill="1" applyBorder="1" applyAlignment="1">
      <alignment horizontal="center"/>
    </xf>
    <xf numFmtId="1" fontId="0" fillId="33" borderId="19" xfId="0" applyNumberFormat="1" applyFill="1" applyBorder="1" applyAlignment="1">
      <alignment horizontal="center"/>
    </xf>
    <xf numFmtId="175" fontId="0" fillId="33" borderId="19" xfId="436" applyNumberFormat="1" applyFont="1" applyFill="1" applyBorder="1" applyAlignment="1">
      <alignment horizontal="center"/>
    </xf>
    <xf numFmtId="2" fontId="0" fillId="60" borderId="19" xfId="0" applyNumberFormat="1" applyFill="1" applyBorder="1" applyAlignment="1">
      <alignment horizontal="center"/>
    </xf>
    <xf numFmtId="44" fontId="0" fillId="60" borderId="19" xfId="1" applyNumberFormat="1" applyFont="1" applyFill="1" applyBorder="1" applyAlignment="1">
      <alignment horizontal="center"/>
    </xf>
    <xf numFmtId="2" fontId="0" fillId="61" borderId="19" xfId="0" applyNumberFormat="1" applyFill="1" applyBorder="1" applyAlignment="1">
      <alignment horizontal="center"/>
    </xf>
    <xf numFmtId="44" fontId="0" fillId="61" borderId="19" xfId="1" applyNumberFormat="1" applyFont="1" applyFill="1" applyBorder="1" applyAlignment="1">
      <alignment horizontal="center"/>
    </xf>
    <xf numFmtId="44" fontId="0" fillId="61" borderId="62" xfId="1" applyNumberFormat="1" applyFont="1" applyFill="1" applyBorder="1" applyAlignment="1">
      <alignment horizontal="center"/>
    </xf>
    <xf numFmtId="0" fontId="0" fillId="60" borderId="52" xfId="0" applyFill="1" applyBorder="1" applyAlignment="1">
      <alignment horizontal="center"/>
    </xf>
    <xf numFmtId="0" fontId="0" fillId="61" borderId="0" xfId="0" applyFill="1" applyBorder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0" fillId="65" borderId="19" xfId="0" applyNumberFormat="1" applyFill="1" applyBorder="1" applyAlignment="1">
      <alignment horizontal="center"/>
    </xf>
    <xf numFmtId="175" fontId="0" fillId="65" borderId="0" xfId="436" applyNumberFormat="1" applyFont="1" applyFill="1" applyBorder="1" applyAlignment="1">
      <alignment horizontal="center"/>
    </xf>
    <xf numFmtId="44" fontId="0" fillId="65" borderId="19" xfId="1" applyNumberFormat="1" applyFont="1" applyFill="1" applyBorder="1" applyAlignment="1">
      <alignment horizontal="center"/>
    </xf>
    <xf numFmtId="1" fontId="0" fillId="65" borderId="19" xfId="0" applyNumberFormat="1" applyFill="1" applyBorder="1" applyAlignment="1">
      <alignment horizontal="center"/>
    </xf>
    <xf numFmtId="1" fontId="0" fillId="66" borderId="11" xfId="0" applyNumberFormat="1" applyFill="1" applyBorder="1" applyAlignment="1">
      <alignment horizontal="center"/>
    </xf>
    <xf numFmtId="1" fontId="0" fillId="66" borderId="0" xfId="0" applyNumberFormat="1" applyFill="1" applyBorder="1" applyAlignment="1">
      <alignment horizontal="center"/>
    </xf>
    <xf numFmtId="1" fontId="0" fillId="66" borderId="19" xfId="0" applyNumberFormat="1" applyFill="1" applyBorder="1" applyAlignment="1">
      <alignment horizontal="center"/>
    </xf>
    <xf numFmtId="44" fontId="16" fillId="66" borderId="46" xfId="1" applyFont="1" applyFill="1" applyBorder="1" applyAlignment="1">
      <alignment horizontal="center"/>
    </xf>
    <xf numFmtId="44" fontId="16" fillId="66" borderId="18" xfId="1" applyFont="1" applyFill="1" applyBorder="1" applyAlignment="1">
      <alignment horizontal="center"/>
    </xf>
    <xf numFmtId="44" fontId="16" fillId="66" borderId="47" xfId="1" applyFont="1" applyFill="1" applyBorder="1" applyAlignment="1">
      <alignment horizontal="center"/>
    </xf>
    <xf numFmtId="44" fontId="16" fillId="66" borderId="57" xfId="1" applyFont="1" applyFill="1" applyBorder="1" applyAlignment="1">
      <alignment horizontal="center"/>
    </xf>
    <xf numFmtId="0" fontId="71" fillId="66" borderId="0" xfId="0" applyFont="1" applyFill="1"/>
  </cellXfs>
  <cellStyles count="445">
    <cellStyle name="20% - Accent1" xfId="20" builtinId="30" customBuiltin="1"/>
    <cellStyle name="20% - Accent1 2" xfId="73" xr:uid="{00000000-0005-0000-0000-000001000000}"/>
    <cellStyle name="20% - Accent1 2 2" xfId="74" xr:uid="{00000000-0005-0000-0000-000002000000}"/>
    <cellStyle name="20% - Accent1 2 3" xfId="75" xr:uid="{00000000-0005-0000-0000-000003000000}"/>
    <cellStyle name="20% - Accent2" xfId="24" builtinId="34" customBuiltin="1"/>
    <cellStyle name="20% - Accent2 2" xfId="76" xr:uid="{00000000-0005-0000-0000-000005000000}"/>
    <cellStyle name="20% - Accent2 2 2" xfId="77" xr:uid="{00000000-0005-0000-0000-000006000000}"/>
    <cellStyle name="20% - Accent2 2 3" xfId="78" xr:uid="{00000000-0005-0000-0000-000007000000}"/>
    <cellStyle name="20% - Accent3" xfId="28" builtinId="38" customBuiltin="1"/>
    <cellStyle name="20% - Accent3 2" xfId="79" xr:uid="{00000000-0005-0000-0000-000009000000}"/>
    <cellStyle name="20% - Accent3 2 2" xfId="80" xr:uid="{00000000-0005-0000-0000-00000A000000}"/>
    <cellStyle name="20% - Accent3 2 3" xfId="81" xr:uid="{00000000-0005-0000-0000-00000B000000}"/>
    <cellStyle name="20% - Accent4" xfId="32" builtinId="42" customBuiltin="1"/>
    <cellStyle name="20% - Accent4 2" xfId="82" xr:uid="{00000000-0005-0000-0000-00000D000000}"/>
    <cellStyle name="20% - Accent4 2 2" xfId="83" xr:uid="{00000000-0005-0000-0000-00000E000000}"/>
    <cellStyle name="20% - Accent4 2 3" xfId="84" xr:uid="{00000000-0005-0000-0000-00000F000000}"/>
    <cellStyle name="20% - Accent5" xfId="36" builtinId="46" customBuiltin="1"/>
    <cellStyle name="20% - Accent5 2" xfId="85" xr:uid="{00000000-0005-0000-0000-000011000000}"/>
    <cellStyle name="20% - Accent6" xfId="40" builtinId="50" customBuiltin="1"/>
    <cellStyle name="20% - Accent6 2" xfId="86" xr:uid="{00000000-0005-0000-0000-000013000000}"/>
    <cellStyle name="20% - Accent6 2 2" xfId="87" xr:uid="{00000000-0005-0000-0000-000014000000}"/>
    <cellStyle name="20% - Accent6 2 3" xfId="88" xr:uid="{00000000-0005-0000-0000-000015000000}"/>
    <cellStyle name="40% - Accent1" xfId="21" builtinId="31" customBuiltin="1"/>
    <cellStyle name="40% - Accent1 2" xfId="89" xr:uid="{00000000-0005-0000-0000-000017000000}"/>
    <cellStyle name="40% - Accent1 2 2" xfId="90" xr:uid="{00000000-0005-0000-0000-000018000000}"/>
    <cellStyle name="40% - Accent1 2 3" xfId="91" xr:uid="{00000000-0005-0000-0000-000019000000}"/>
    <cellStyle name="40% - Accent2" xfId="25" builtinId="35" customBuiltin="1"/>
    <cellStyle name="40% - Accent2 2" xfId="92" xr:uid="{00000000-0005-0000-0000-00001B000000}"/>
    <cellStyle name="40% - Accent3" xfId="29" builtinId="39" customBuiltin="1"/>
    <cellStyle name="40% - Accent3 2" xfId="93" xr:uid="{00000000-0005-0000-0000-00001D000000}"/>
    <cellStyle name="40% - Accent3 2 2" xfId="94" xr:uid="{00000000-0005-0000-0000-00001E000000}"/>
    <cellStyle name="40% - Accent3 2 3" xfId="95" xr:uid="{00000000-0005-0000-0000-00001F000000}"/>
    <cellStyle name="40% - Accent4" xfId="33" builtinId="43" customBuiltin="1"/>
    <cellStyle name="40% - Accent4 2" xfId="96" xr:uid="{00000000-0005-0000-0000-000021000000}"/>
    <cellStyle name="40% - Accent4 2 2" xfId="97" xr:uid="{00000000-0005-0000-0000-000022000000}"/>
    <cellStyle name="40% - Accent4 2 3" xfId="98" xr:uid="{00000000-0005-0000-0000-000023000000}"/>
    <cellStyle name="40% - Accent5" xfId="37" builtinId="47" customBuiltin="1"/>
    <cellStyle name="40% - Accent5 2" xfId="99" xr:uid="{00000000-0005-0000-0000-000025000000}"/>
    <cellStyle name="40% - Accent5 2 2" xfId="100" xr:uid="{00000000-0005-0000-0000-000026000000}"/>
    <cellStyle name="40% - Accent5 2 3" xfId="101" xr:uid="{00000000-0005-0000-0000-000027000000}"/>
    <cellStyle name="40% - Accent6" xfId="41" builtinId="51" customBuiltin="1"/>
    <cellStyle name="40% - Accent6 2" xfId="102" xr:uid="{00000000-0005-0000-0000-000029000000}"/>
    <cellStyle name="40% - Accent6 2 2" xfId="103" xr:uid="{00000000-0005-0000-0000-00002A000000}"/>
    <cellStyle name="40% - Accent6 2 3" xfId="104" xr:uid="{00000000-0005-0000-0000-00002B000000}"/>
    <cellStyle name="60% - Accent1" xfId="22" builtinId="32" customBuiltin="1"/>
    <cellStyle name="60% - Accent1 2" xfId="105" xr:uid="{00000000-0005-0000-0000-00002D000000}"/>
    <cellStyle name="60% - Accent1 2 2" xfId="106" xr:uid="{00000000-0005-0000-0000-00002E000000}"/>
    <cellStyle name="60% - Accent1 2 3" xfId="107" xr:uid="{00000000-0005-0000-0000-00002F000000}"/>
    <cellStyle name="60% - Accent2" xfId="26" builtinId="36" customBuiltin="1"/>
    <cellStyle name="60% - Accent2 2" xfId="108" xr:uid="{00000000-0005-0000-0000-000031000000}"/>
    <cellStyle name="60% - Accent2 2 2" xfId="109" xr:uid="{00000000-0005-0000-0000-000032000000}"/>
    <cellStyle name="60% - Accent2 2 3" xfId="110" xr:uid="{00000000-0005-0000-0000-000033000000}"/>
    <cellStyle name="60% - Accent3" xfId="30" builtinId="40" customBuiltin="1"/>
    <cellStyle name="60% - Accent3 2" xfId="111" xr:uid="{00000000-0005-0000-0000-000035000000}"/>
    <cellStyle name="60% - Accent3 2 2" xfId="112" xr:uid="{00000000-0005-0000-0000-000036000000}"/>
    <cellStyle name="60% - Accent3 2 3" xfId="113" xr:uid="{00000000-0005-0000-0000-000037000000}"/>
    <cellStyle name="60% - Accent4" xfId="34" builtinId="44" customBuiltin="1"/>
    <cellStyle name="60% - Accent4 2" xfId="114" xr:uid="{00000000-0005-0000-0000-000039000000}"/>
    <cellStyle name="60% - Accent4 2 2" xfId="115" xr:uid="{00000000-0005-0000-0000-00003A000000}"/>
    <cellStyle name="60% - Accent4 2 3" xfId="116" xr:uid="{00000000-0005-0000-0000-00003B000000}"/>
    <cellStyle name="60% - Accent5" xfId="38" builtinId="48" customBuiltin="1"/>
    <cellStyle name="60% - Accent5 2" xfId="117" xr:uid="{00000000-0005-0000-0000-00003D000000}"/>
    <cellStyle name="60% - Accent5 2 2" xfId="118" xr:uid="{00000000-0005-0000-0000-00003E000000}"/>
    <cellStyle name="60% - Accent5 2 3" xfId="119" xr:uid="{00000000-0005-0000-0000-00003F000000}"/>
    <cellStyle name="60% - Accent6" xfId="42" builtinId="52" customBuiltin="1"/>
    <cellStyle name="60% - Accent6 2" xfId="120" xr:uid="{00000000-0005-0000-0000-000041000000}"/>
    <cellStyle name="60% - Accent6 2 2" xfId="121" xr:uid="{00000000-0005-0000-0000-000042000000}"/>
    <cellStyle name="60% - Accent6 2 3" xfId="122" xr:uid="{00000000-0005-0000-0000-000043000000}"/>
    <cellStyle name="Accent1" xfId="19" builtinId="29" customBuiltin="1"/>
    <cellStyle name="Accent1 2" xfId="123" xr:uid="{00000000-0005-0000-0000-000045000000}"/>
    <cellStyle name="Accent1 2 2" xfId="124" xr:uid="{00000000-0005-0000-0000-000046000000}"/>
    <cellStyle name="Accent1 2 3" xfId="125" xr:uid="{00000000-0005-0000-0000-000047000000}"/>
    <cellStyle name="Accent2" xfId="23" builtinId="33" customBuiltin="1"/>
    <cellStyle name="Accent2 2" xfId="126" xr:uid="{00000000-0005-0000-0000-000049000000}"/>
    <cellStyle name="Accent2 2 2" xfId="127" xr:uid="{00000000-0005-0000-0000-00004A000000}"/>
    <cellStyle name="Accent2 2 3" xfId="128" xr:uid="{00000000-0005-0000-0000-00004B000000}"/>
    <cellStyle name="Accent3" xfId="27" builtinId="37" customBuiltin="1"/>
    <cellStyle name="Accent3 2" xfId="129" xr:uid="{00000000-0005-0000-0000-00004D000000}"/>
    <cellStyle name="Accent3 2 2" xfId="130" xr:uid="{00000000-0005-0000-0000-00004E000000}"/>
    <cellStyle name="Accent3 2 3" xfId="131" xr:uid="{00000000-0005-0000-0000-00004F000000}"/>
    <cellStyle name="Accent4" xfId="31" builtinId="41" customBuiltin="1"/>
    <cellStyle name="Accent4 2" xfId="132" xr:uid="{00000000-0005-0000-0000-000051000000}"/>
    <cellStyle name="Accent4 2 2" xfId="133" xr:uid="{00000000-0005-0000-0000-000052000000}"/>
    <cellStyle name="Accent4 2 3" xfId="134" xr:uid="{00000000-0005-0000-0000-000053000000}"/>
    <cellStyle name="Accent5" xfId="35" builtinId="45" customBuiltin="1"/>
    <cellStyle name="Accent5 2" xfId="135" xr:uid="{00000000-0005-0000-0000-000055000000}"/>
    <cellStyle name="Accent6" xfId="39" builtinId="49" customBuiltin="1"/>
    <cellStyle name="Accent6 2" xfId="136" xr:uid="{00000000-0005-0000-0000-000057000000}"/>
    <cellStyle name="Accent6 2 2" xfId="137" xr:uid="{00000000-0005-0000-0000-000058000000}"/>
    <cellStyle name="Accent6 2 3" xfId="138" xr:uid="{00000000-0005-0000-0000-000059000000}"/>
    <cellStyle name="Bad" xfId="8" builtinId="27" customBuiltin="1"/>
    <cellStyle name="Bad 2" xfId="139" xr:uid="{00000000-0005-0000-0000-00005B000000}"/>
    <cellStyle name="Bad 2 2" xfId="140" xr:uid="{00000000-0005-0000-0000-00005C000000}"/>
    <cellStyle name="Bad 2 3" xfId="141" xr:uid="{00000000-0005-0000-0000-00005D000000}"/>
    <cellStyle name="BoldUnderlineNumber" xfId="142" xr:uid="{00000000-0005-0000-0000-00005E000000}"/>
    <cellStyle name="Calculation" xfId="12" builtinId="22" customBuiltin="1"/>
    <cellStyle name="Calculation 2" xfId="143" xr:uid="{00000000-0005-0000-0000-000060000000}"/>
    <cellStyle name="Calculation 2 2" xfId="144" xr:uid="{00000000-0005-0000-0000-000061000000}"/>
    <cellStyle name="Calculation 2 3" xfId="145" xr:uid="{00000000-0005-0000-0000-000062000000}"/>
    <cellStyle name="Check Cell" xfId="14" builtinId="23" customBuiltin="1"/>
    <cellStyle name="Check Cell 2" xfId="146" xr:uid="{00000000-0005-0000-0000-000064000000}"/>
    <cellStyle name="ColumnHeader" xfId="147" xr:uid="{00000000-0005-0000-0000-000065000000}"/>
    <cellStyle name="ColumnHeader 2" xfId="148" xr:uid="{00000000-0005-0000-0000-000066000000}"/>
    <cellStyle name="ColumnHeader 2 2" xfId="149" xr:uid="{00000000-0005-0000-0000-000067000000}"/>
    <cellStyle name="ColumnHeader 3" xfId="150" xr:uid="{00000000-0005-0000-0000-000068000000}"/>
    <cellStyle name="Comma" xfId="435" builtinId="3"/>
    <cellStyle name="Comma 10" xfId="151" xr:uid="{00000000-0005-0000-0000-000069000000}"/>
    <cellStyle name="Comma 10 2" xfId="152" xr:uid="{00000000-0005-0000-0000-00006A000000}"/>
    <cellStyle name="Comma 10 2 2 2" xfId="153" xr:uid="{00000000-0005-0000-0000-00006B000000}"/>
    <cellStyle name="Comma 10 2 2 2 2" xfId="154" xr:uid="{00000000-0005-0000-0000-00006C000000}"/>
    <cellStyle name="Comma 11" xfId="155" xr:uid="{00000000-0005-0000-0000-00006D000000}"/>
    <cellStyle name="Comma 11 2" xfId="156" xr:uid="{00000000-0005-0000-0000-00006E000000}"/>
    <cellStyle name="Comma 11 3" xfId="157" xr:uid="{00000000-0005-0000-0000-00006F000000}"/>
    <cellStyle name="Comma 12" xfId="422" xr:uid="{00000000-0005-0000-0000-000070000000}"/>
    <cellStyle name="Comma 13" xfId="44" xr:uid="{00000000-0005-0000-0000-000071000000}"/>
    <cellStyle name="Comma 2" xfId="45" xr:uid="{00000000-0005-0000-0000-000072000000}"/>
    <cellStyle name="Comma 2 2" xfId="60" xr:uid="{00000000-0005-0000-0000-000073000000}"/>
    <cellStyle name="Comma 2 3" xfId="417" xr:uid="{00000000-0005-0000-0000-000074000000}"/>
    <cellStyle name="Comma 2 4" xfId="158" xr:uid="{00000000-0005-0000-0000-000075000000}"/>
    <cellStyle name="Comma 2 6 2" xfId="159" xr:uid="{00000000-0005-0000-0000-000076000000}"/>
    <cellStyle name="Comma 20" xfId="160" xr:uid="{00000000-0005-0000-0000-000077000000}"/>
    <cellStyle name="Comma 3" xfId="62" xr:uid="{00000000-0005-0000-0000-000078000000}"/>
    <cellStyle name="Comma 3 2" xfId="161" xr:uid="{00000000-0005-0000-0000-000079000000}"/>
    <cellStyle name="Comma 3 2 2" xfId="162" xr:uid="{00000000-0005-0000-0000-00007A000000}"/>
    <cellStyle name="Comma 3 2 3" xfId="163" xr:uid="{00000000-0005-0000-0000-00007B000000}"/>
    <cellStyle name="Comma 3 3" xfId="164" xr:uid="{00000000-0005-0000-0000-00007C000000}"/>
    <cellStyle name="Comma 3 4" xfId="165" xr:uid="{00000000-0005-0000-0000-00007D000000}"/>
    <cellStyle name="Comma 3 5" xfId="166" xr:uid="{00000000-0005-0000-0000-00007E000000}"/>
    <cellStyle name="Comma 3_SCHC19" xfId="167" xr:uid="{00000000-0005-0000-0000-00007F000000}"/>
    <cellStyle name="Comma 395" xfId="168" xr:uid="{00000000-0005-0000-0000-000080000000}"/>
    <cellStyle name="Comma 395 2" xfId="169" xr:uid="{00000000-0005-0000-0000-000081000000}"/>
    <cellStyle name="Comma 4" xfId="68" xr:uid="{00000000-0005-0000-0000-000082000000}"/>
    <cellStyle name="Comma 4 2" xfId="170" xr:uid="{00000000-0005-0000-0000-000083000000}"/>
    <cellStyle name="Comma 4 3" xfId="171" xr:uid="{00000000-0005-0000-0000-000084000000}"/>
    <cellStyle name="Comma 4 4" xfId="172" xr:uid="{00000000-0005-0000-0000-000085000000}"/>
    <cellStyle name="Comma 5" xfId="173" xr:uid="{00000000-0005-0000-0000-000086000000}"/>
    <cellStyle name="Comma 5 2" xfId="174" xr:uid="{00000000-0005-0000-0000-000087000000}"/>
    <cellStyle name="Comma 5 3" xfId="175" xr:uid="{00000000-0005-0000-0000-000088000000}"/>
    <cellStyle name="Comma 6" xfId="176" xr:uid="{00000000-0005-0000-0000-000089000000}"/>
    <cellStyle name="Comma 6 2" xfId="177" xr:uid="{00000000-0005-0000-0000-00008A000000}"/>
    <cellStyle name="Comma 6 2 2" xfId="178" xr:uid="{00000000-0005-0000-0000-00008B000000}"/>
    <cellStyle name="Comma 6 3" xfId="179" xr:uid="{00000000-0005-0000-0000-00008C000000}"/>
    <cellStyle name="Comma 7" xfId="180" xr:uid="{00000000-0005-0000-0000-00008D000000}"/>
    <cellStyle name="Comma 7 2" xfId="181" xr:uid="{00000000-0005-0000-0000-00008E000000}"/>
    <cellStyle name="Comma 7 3" xfId="182" xr:uid="{00000000-0005-0000-0000-00008F000000}"/>
    <cellStyle name="Comma 8" xfId="183" xr:uid="{00000000-0005-0000-0000-000090000000}"/>
    <cellStyle name="Comma 8 2" xfId="184" xr:uid="{00000000-0005-0000-0000-000091000000}"/>
    <cellStyle name="Comma 9" xfId="185" xr:uid="{00000000-0005-0000-0000-000092000000}"/>
    <cellStyle name="Comma 9 2" xfId="186" xr:uid="{00000000-0005-0000-0000-000093000000}"/>
    <cellStyle name="Comma0" xfId="187" xr:uid="{00000000-0005-0000-0000-000094000000}"/>
    <cellStyle name="Comma0 2" xfId="188" xr:uid="{00000000-0005-0000-0000-000095000000}"/>
    <cellStyle name="Comma0 3" xfId="189" xr:uid="{00000000-0005-0000-0000-000096000000}"/>
    <cellStyle name="Currency" xfId="1" builtinId="4"/>
    <cellStyle name="Currency 10" xfId="423" xr:uid="{00000000-0005-0000-0000-000098000000}"/>
    <cellStyle name="Currency 11" xfId="190" xr:uid="{00000000-0005-0000-0000-000099000000}"/>
    <cellStyle name="Currency 12" xfId="51" xr:uid="{00000000-0005-0000-0000-00009A000000}"/>
    <cellStyle name="Currency 17" xfId="191" xr:uid="{00000000-0005-0000-0000-00009B000000}"/>
    <cellStyle name="Currency 2" xfId="58" xr:uid="{00000000-0005-0000-0000-00009C000000}"/>
    <cellStyle name="Currency 2 2" xfId="192" xr:uid="{00000000-0005-0000-0000-00009D000000}"/>
    <cellStyle name="Currency 3" xfId="63" xr:uid="{00000000-0005-0000-0000-00009E000000}"/>
    <cellStyle name="Currency 3 2" xfId="193" xr:uid="{00000000-0005-0000-0000-00009F000000}"/>
    <cellStyle name="Currency 3 3" xfId="194" xr:uid="{00000000-0005-0000-0000-0000A0000000}"/>
    <cellStyle name="Currency 3 4" xfId="195" xr:uid="{00000000-0005-0000-0000-0000A1000000}"/>
    <cellStyle name="Currency 4" xfId="69" xr:uid="{00000000-0005-0000-0000-0000A2000000}"/>
    <cellStyle name="Currency 4 2" xfId="196" xr:uid="{00000000-0005-0000-0000-0000A3000000}"/>
    <cellStyle name="Currency 4 3" xfId="197" xr:uid="{00000000-0005-0000-0000-0000A4000000}"/>
    <cellStyle name="Currency 5" xfId="198" xr:uid="{00000000-0005-0000-0000-0000A5000000}"/>
    <cellStyle name="Currency 6" xfId="199" xr:uid="{00000000-0005-0000-0000-0000A6000000}"/>
    <cellStyle name="Currency 6 2" xfId="200" xr:uid="{00000000-0005-0000-0000-0000A7000000}"/>
    <cellStyle name="Currency 69" xfId="201" xr:uid="{00000000-0005-0000-0000-0000A8000000}"/>
    <cellStyle name="Currency 69 2" xfId="202" xr:uid="{00000000-0005-0000-0000-0000A9000000}"/>
    <cellStyle name="Currency 69 2 2" xfId="203" xr:uid="{00000000-0005-0000-0000-0000AA000000}"/>
    <cellStyle name="Currency 69 3" xfId="204" xr:uid="{00000000-0005-0000-0000-0000AB000000}"/>
    <cellStyle name="Currency 7" xfId="205" xr:uid="{00000000-0005-0000-0000-0000AC000000}"/>
    <cellStyle name="Currency 70" xfId="206" xr:uid="{00000000-0005-0000-0000-0000AD000000}"/>
    <cellStyle name="Currency 70 2" xfId="207" xr:uid="{00000000-0005-0000-0000-0000AE000000}"/>
    <cellStyle name="Currency 8" xfId="208" xr:uid="{00000000-0005-0000-0000-0000AF000000}"/>
    <cellStyle name="Currency 9" xfId="71" xr:uid="{00000000-0005-0000-0000-0000B0000000}"/>
    <cellStyle name="Currency0" xfId="209" xr:uid="{00000000-0005-0000-0000-0000B1000000}"/>
    <cellStyle name="Currency0 2" xfId="210" xr:uid="{00000000-0005-0000-0000-0000B2000000}"/>
    <cellStyle name="Currency0 3" xfId="211" xr:uid="{00000000-0005-0000-0000-0000B3000000}"/>
    <cellStyle name="Date" xfId="212" xr:uid="{00000000-0005-0000-0000-0000B4000000}"/>
    <cellStyle name="Date 2" xfId="213" xr:uid="{00000000-0005-0000-0000-0000B5000000}"/>
    <cellStyle name="Date 3" xfId="214" xr:uid="{00000000-0005-0000-0000-0000B6000000}"/>
    <cellStyle name="DetailIndented" xfId="215" xr:uid="{00000000-0005-0000-0000-0000B7000000}"/>
    <cellStyle name="DetailTotalNumber" xfId="216" xr:uid="{00000000-0005-0000-0000-0000B8000000}"/>
    <cellStyle name="DetailTotalNumber 2" xfId="217" xr:uid="{00000000-0005-0000-0000-0000B9000000}"/>
    <cellStyle name="Explanatory Text" xfId="17" builtinId="53" customBuiltin="1"/>
    <cellStyle name="Explanatory Text 2" xfId="218" xr:uid="{00000000-0005-0000-0000-0000BB000000}"/>
    <cellStyle name="Fixed" xfId="219" xr:uid="{00000000-0005-0000-0000-0000BC000000}"/>
    <cellStyle name="Fixed 2" xfId="220" xr:uid="{00000000-0005-0000-0000-0000BD000000}"/>
    <cellStyle name="Fixed 3" xfId="221" xr:uid="{00000000-0005-0000-0000-0000BE000000}"/>
    <cellStyle name="Good" xfId="7" builtinId="26" customBuiltin="1"/>
    <cellStyle name="Good 2" xfId="222" xr:uid="{00000000-0005-0000-0000-0000C0000000}"/>
    <cellStyle name="Good 2 2" xfId="223" xr:uid="{00000000-0005-0000-0000-0000C1000000}"/>
    <cellStyle name="Good 2 3" xfId="224" xr:uid="{00000000-0005-0000-0000-0000C2000000}"/>
    <cellStyle name="GrandTotalNumber" xfId="225" xr:uid="{00000000-0005-0000-0000-0000C3000000}"/>
    <cellStyle name="Header" xfId="226" xr:uid="{00000000-0005-0000-0000-0000C4000000}"/>
    <cellStyle name="Header 2" xfId="227" xr:uid="{00000000-0005-0000-0000-0000C5000000}"/>
    <cellStyle name="Heading" xfId="437" xr:uid="{5D84ACC4-C62F-40E8-8485-530245761A1F}"/>
    <cellStyle name="Heading 1" xfId="3" builtinId="16" customBuiltin="1"/>
    <cellStyle name="Heading 1 2" xfId="228" xr:uid="{00000000-0005-0000-0000-0000C7000000}"/>
    <cellStyle name="Heading 1 2 2" xfId="229" xr:uid="{00000000-0005-0000-0000-0000C8000000}"/>
    <cellStyle name="Heading 1 2 3" xfId="230" xr:uid="{00000000-0005-0000-0000-0000C9000000}"/>
    <cellStyle name="Heading 2" xfId="4" builtinId="17" customBuiltin="1"/>
    <cellStyle name="Heading 2 2" xfId="231" xr:uid="{00000000-0005-0000-0000-0000CB000000}"/>
    <cellStyle name="Heading 2 2 2" xfId="232" xr:uid="{00000000-0005-0000-0000-0000CC000000}"/>
    <cellStyle name="Heading 2 2 3" xfId="233" xr:uid="{00000000-0005-0000-0000-0000CD000000}"/>
    <cellStyle name="Heading 3" xfId="5" builtinId="18" customBuiltin="1"/>
    <cellStyle name="Heading 3 2" xfId="234" xr:uid="{00000000-0005-0000-0000-0000CF000000}"/>
    <cellStyle name="Heading 3 2 2" xfId="235" xr:uid="{00000000-0005-0000-0000-0000D0000000}"/>
    <cellStyle name="Heading 3 2 3" xfId="236" xr:uid="{00000000-0005-0000-0000-0000D1000000}"/>
    <cellStyle name="Heading 4" xfId="6" builtinId="19" customBuiltin="1"/>
    <cellStyle name="Heading 4 2" xfId="237" xr:uid="{00000000-0005-0000-0000-0000D3000000}"/>
    <cellStyle name="Heading 4 2 2" xfId="238" xr:uid="{00000000-0005-0000-0000-0000D4000000}"/>
    <cellStyle name="Heading 4 2 3" xfId="239" xr:uid="{00000000-0005-0000-0000-0000D5000000}"/>
    <cellStyle name="Hyperlink 2" xfId="240" xr:uid="{00000000-0005-0000-0000-0000D6000000}"/>
    <cellStyle name="Hyperlink 3" xfId="418" xr:uid="{00000000-0005-0000-0000-0000D7000000}"/>
    <cellStyle name="Input" xfId="10" builtinId="20" customBuiltin="1"/>
    <cellStyle name="Input 2" xfId="241" xr:uid="{00000000-0005-0000-0000-0000D9000000}"/>
    <cellStyle name="Input 2 2" xfId="242" xr:uid="{00000000-0005-0000-0000-0000DA000000}"/>
    <cellStyle name="Input 2 3" xfId="243" xr:uid="{00000000-0005-0000-0000-0000DB000000}"/>
    <cellStyle name="Linked Cell" xfId="13" builtinId="24" customBuiltin="1"/>
    <cellStyle name="Linked Cell 2" xfId="244" xr:uid="{00000000-0005-0000-0000-0000DD000000}"/>
    <cellStyle name="Linked Cell 2 2" xfId="245" xr:uid="{00000000-0005-0000-0000-0000DE000000}"/>
    <cellStyle name="Linked Cell 2 3" xfId="246" xr:uid="{00000000-0005-0000-0000-0000DF000000}"/>
    <cellStyle name="Neutral" xfId="9" builtinId="28" customBuiltin="1"/>
    <cellStyle name="Neutral 2" xfId="247" xr:uid="{00000000-0005-0000-0000-0000E1000000}"/>
    <cellStyle name="Neutral 2 2" xfId="248" xr:uid="{00000000-0005-0000-0000-0000E2000000}"/>
    <cellStyle name="Neutral 2 3" xfId="249" xr:uid="{00000000-0005-0000-0000-0000E3000000}"/>
    <cellStyle name="Normal" xfId="0" builtinId="0"/>
    <cellStyle name="Normal - Style1 2" xfId="250" xr:uid="{00000000-0005-0000-0000-0000E5000000}"/>
    <cellStyle name="Normal - Style1 2 6" xfId="251" xr:uid="{00000000-0005-0000-0000-0000E6000000}"/>
    <cellStyle name="Normal - Style1 4" xfId="252" xr:uid="{00000000-0005-0000-0000-0000E7000000}"/>
    <cellStyle name="Normal 10" xfId="46" xr:uid="{00000000-0005-0000-0000-0000E8000000}"/>
    <cellStyle name="Normal 10 2" xfId="253" xr:uid="{00000000-0005-0000-0000-0000E9000000}"/>
    <cellStyle name="Normal 10 2 2" xfId="254" xr:uid="{00000000-0005-0000-0000-0000EA000000}"/>
    <cellStyle name="Normal 10 3" xfId="255" xr:uid="{00000000-0005-0000-0000-0000EB000000}"/>
    <cellStyle name="Normal 10 4" xfId="256" xr:uid="{00000000-0005-0000-0000-0000EC000000}"/>
    <cellStyle name="Normal 10 5" xfId="257" xr:uid="{00000000-0005-0000-0000-0000ED000000}"/>
    <cellStyle name="Normal 10_SCHC19" xfId="258" xr:uid="{00000000-0005-0000-0000-0000EE000000}"/>
    <cellStyle name="Normal 11" xfId="259" xr:uid="{00000000-0005-0000-0000-0000EF000000}"/>
    <cellStyle name="Normal 11 2" xfId="260" xr:uid="{00000000-0005-0000-0000-0000F0000000}"/>
    <cellStyle name="Normal 11 3" xfId="261" xr:uid="{00000000-0005-0000-0000-0000F1000000}"/>
    <cellStyle name="Normal 11_SCHC19" xfId="262" xr:uid="{00000000-0005-0000-0000-0000F2000000}"/>
    <cellStyle name="Normal 12" xfId="263" xr:uid="{00000000-0005-0000-0000-0000F3000000}"/>
    <cellStyle name="Normal 12 2" xfId="264" xr:uid="{00000000-0005-0000-0000-0000F4000000}"/>
    <cellStyle name="Normal 12 3" xfId="265" xr:uid="{00000000-0005-0000-0000-0000F5000000}"/>
    <cellStyle name="Normal 12_SCHC19" xfId="266" xr:uid="{00000000-0005-0000-0000-0000F6000000}"/>
    <cellStyle name="Normal 13" xfId="267" xr:uid="{00000000-0005-0000-0000-0000F7000000}"/>
    <cellStyle name="Normal 13 2" xfId="268" xr:uid="{00000000-0005-0000-0000-0000F8000000}"/>
    <cellStyle name="Normal 13 3" xfId="269" xr:uid="{00000000-0005-0000-0000-0000F9000000}"/>
    <cellStyle name="Normal 13_SCHC19" xfId="270" xr:uid="{00000000-0005-0000-0000-0000FA000000}"/>
    <cellStyle name="Normal 14" xfId="64" xr:uid="{00000000-0005-0000-0000-0000FB000000}"/>
    <cellStyle name="Normal 14 2" xfId="271" xr:uid="{00000000-0005-0000-0000-0000FC000000}"/>
    <cellStyle name="Normal 14 3" xfId="272" xr:uid="{00000000-0005-0000-0000-0000FD000000}"/>
    <cellStyle name="Normal 14_SCHC19" xfId="273" xr:uid="{00000000-0005-0000-0000-0000FE000000}"/>
    <cellStyle name="Normal 15" xfId="274" xr:uid="{00000000-0005-0000-0000-0000FF000000}"/>
    <cellStyle name="Normal 15 2" xfId="275" xr:uid="{00000000-0005-0000-0000-000000010000}"/>
    <cellStyle name="Normal 15 3" xfId="276" xr:uid="{00000000-0005-0000-0000-000001010000}"/>
    <cellStyle name="Normal 15_SCHC19" xfId="277" xr:uid="{00000000-0005-0000-0000-000002010000}"/>
    <cellStyle name="Normal 16" xfId="278" xr:uid="{00000000-0005-0000-0000-000003010000}"/>
    <cellStyle name="Normal 17" xfId="279" xr:uid="{00000000-0005-0000-0000-000004010000}"/>
    <cellStyle name="Normal 18" xfId="280" xr:uid="{00000000-0005-0000-0000-000005010000}"/>
    <cellStyle name="Normal 19" xfId="281" xr:uid="{00000000-0005-0000-0000-000006010000}"/>
    <cellStyle name="Normal 19 2" xfId="282" xr:uid="{00000000-0005-0000-0000-000007010000}"/>
    <cellStyle name="Normal 19 2 2" xfId="283" xr:uid="{00000000-0005-0000-0000-000008010000}"/>
    <cellStyle name="Normal 19 3" xfId="284" xr:uid="{00000000-0005-0000-0000-000009010000}"/>
    <cellStyle name="Normal 19 4" xfId="285" xr:uid="{00000000-0005-0000-0000-00000A010000}"/>
    <cellStyle name="Normal 2" xfId="47" xr:uid="{00000000-0005-0000-0000-00000B010000}"/>
    <cellStyle name="Normal 2 2" xfId="286" xr:uid="{00000000-0005-0000-0000-00000C010000}"/>
    <cellStyle name="Normal 2 2 2" xfId="287" xr:uid="{00000000-0005-0000-0000-00000D010000}"/>
    <cellStyle name="Normal 2 2 3" xfId="288" xr:uid="{00000000-0005-0000-0000-00000E010000}"/>
    <cellStyle name="Normal 2 2 4" xfId="289" xr:uid="{00000000-0005-0000-0000-00000F010000}"/>
    <cellStyle name="Normal 2 3" xfId="290" xr:uid="{00000000-0005-0000-0000-000010010000}"/>
    <cellStyle name="Normal 2 3 2" xfId="291" xr:uid="{00000000-0005-0000-0000-000011010000}"/>
    <cellStyle name="Normal 2 3 3" xfId="292" xr:uid="{00000000-0005-0000-0000-000012010000}"/>
    <cellStyle name="Normal 2 3_SCHC19" xfId="293" xr:uid="{00000000-0005-0000-0000-000013010000}"/>
    <cellStyle name="Normal 2 4" xfId="294" xr:uid="{00000000-0005-0000-0000-000014010000}"/>
    <cellStyle name="Normal 2 5" xfId="295" xr:uid="{00000000-0005-0000-0000-000015010000}"/>
    <cellStyle name="Normal 2 5 2" xfId="296" xr:uid="{00000000-0005-0000-0000-000016010000}"/>
    <cellStyle name="Normal 2 6" xfId="297" xr:uid="{00000000-0005-0000-0000-000017010000}"/>
    <cellStyle name="Normal 2_SCHC19" xfId="298" xr:uid="{00000000-0005-0000-0000-000018010000}"/>
    <cellStyle name="Normal 20" xfId="299" xr:uid="{00000000-0005-0000-0000-000019010000}"/>
    <cellStyle name="Normal 20 2" xfId="300" xr:uid="{00000000-0005-0000-0000-00001A010000}"/>
    <cellStyle name="Normal 21" xfId="301" xr:uid="{00000000-0005-0000-0000-00001B010000}"/>
    <cellStyle name="Normal 214" xfId="302" xr:uid="{00000000-0005-0000-0000-00001C010000}"/>
    <cellStyle name="Normal 214 2" xfId="303" xr:uid="{00000000-0005-0000-0000-00001D010000}"/>
    <cellStyle name="Normal 22" xfId="419" xr:uid="{00000000-0005-0000-0000-00001E010000}"/>
    <cellStyle name="Normal 23" xfId="421" xr:uid="{00000000-0005-0000-0000-00001F010000}"/>
    <cellStyle name="Normal 24" xfId="43" xr:uid="{00000000-0005-0000-0000-000020010000}"/>
    <cellStyle name="Normal 25" xfId="425" xr:uid="{00000000-0005-0000-0000-000021010000}"/>
    <cellStyle name="Normal 26" xfId="432" xr:uid="{00000000-0005-0000-0000-000022010000}"/>
    <cellStyle name="Normal 27" xfId="428" xr:uid="{00000000-0005-0000-0000-000023010000}"/>
    <cellStyle name="Normal 274 3" xfId="304" xr:uid="{00000000-0005-0000-0000-000024010000}"/>
    <cellStyle name="Normal 274 3 2" xfId="305" xr:uid="{00000000-0005-0000-0000-000025010000}"/>
    <cellStyle name="Normal 274 3 2 2" xfId="306" xr:uid="{00000000-0005-0000-0000-000026010000}"/>
    <cellStyle name="Normal 274 3 3" xfId="307" xr:uid="{00000000-0005-0000-0000-000027010000}"/>
    <cellStyle name="Normal 274 3 3 2" xfId="308" xr:uid="{00000000-0005-0000-0000-000028010000}"/>
    <cellStyle name="Normal 274 3 4" xfId="309" xr:uid="{00000000-0005-0000-0000-000029010000}"/>
    <cellStyle name="Normal 274 3 4 2" xfId="310" xr:uid="{00000000-0005-0000-0000-00002A010000}"/>
    <cellStyle name="Normal 274 3 5" xfId="311" xr:uid="{00000000-0005-0000-0000-00002B010000}"/>
    <cellStyle name="Normal 274 3 5 2" xfId="312" xr:uid="{00000000-0005-0000-0000-00002C010000}"/>
    <cellStyle name="Normal 274 3 6" xfId="313" xr:uid="{00000000-0005-0000-0000-00002D010000}"/>
    <cellStyle name="Normal 28" xfId="430" xr:uid="{00000000-0005-0000-0000-00002E010000}"/>
    <cellStyle name="Normal 29" xfId="429" xr:uid="{00000000-0005-0000-0000-00002F010000}"/>
    <cellStyle name="Normal 3" xfId="48" xr:uid="{00000000-0005-0000-0000-000030010000}"/>
    <cellStyle name="Normal 3 2" xfId="72" xr:uid="{00000000-0005-0000-0000-000031010000}"/>
    <cellStyle name="Normal 3 2 2" xfId="314" xr:uid="{00000000-0005-0000-0000-000032010000}"/>
    <cellStyle name="Normal 3 2 2 2" xfId="315" xr:uid="{00000000-0005-0000-0000-000033010000}"/>
    <cellStyle name="Normal 3 2 2 3" xfId="316" xr:uid="{00000000-0005-0000-0000-000034010000}"/>
    <cellStyle name="Normal 3 2 2 3 2" xfId="317" xr:uid="{00000000-0005-0000-0000-000035010000}"/>
    <cellStyle name="Normal 3 2 2_SCHC19" xfId="318" xr:uid="{00000000-0005-0000-0000-000036010000}"/>
    <cellStyle name="Normal 3 2 3" xfId="319" xr:uid="{00000000-0005-0000-0000-000037010000}"/>
    <cellStyle name="Normal 3 2_SCHC19" xfId="320" xr:uid="{00000000-0005-0000-0000-000038010000}"/>
    <cellStyle name="Normal 3 24" xfId="321" xr:uid="{00000000-0005-0000-0000-000039010000}"/>
    <cellStyle name="Normal 3 3" xfId="322" xr:uid="{00000000-0005-0000-0000-00003A010000}"/>
    <cellStyle name="Normal 3 3 2" xfId="323" xr:uid="{00000000-0005-0000-0000-00003B010000}"/>
    <cellStyle name="Normal 3 3 3" xfId="324" xr:uid="{00000000-0005-0000-0000-00003C010000}"/>
    <cellStyle name="Normal 3 3_SCHC19" xfId="325" xr:uid="{00000000-0005-0000-0000-00003D010000}"/>
    <cellStyle name="Normal 3 4" xfId="326" xr:uid="{00000000-0005-0000-0000-00003E010000}"/>
    <cellStyle name="Normal 3 5" xfId="327" xr:uid="{00000000-0005-0000-0000-00003F010000}"/>
    <cellStyle name="Normal 3 6" xfId="328" xr:uid="{00000000-0005-0000-0000-000040010000}"/>
    <cellStyle name="Normal 3 7" xfId="329" xr:uid="{00000000-0005-0000-0000-000041010000}"/>
    <cellStyle name="Normal 3_SCHC19" xfId="330" xr:uid="{00000000-0005-0000-0000-000042010000}"/>
    <cellStyle name="Normal 30" xfId="427" xr:uid="{00000000-0005-0000-0000-000043010000}"/>
    <cellStyle name="Normal 306 3" xfId="331" xr:uid="{00000000-0005-0000-0000-000044010000}"/>
    <cellStyle name="Normal 306 3 2" xfId="332" xr:uid="{00000000-0005-0000-0000-000045010000}"/>
    <cellStyle name="Normal 31" xfId="426" xr:uid="{00000000-0005-0000-0000-000046010000}"/>
    <cellStyle name="Normal 32" xfId="431" xr:uid="{00000000-0005-0000-0000-000047010000}"/>
    <cellStyle name="Normal 33" xfId="433" xr:uid="{E670A6F6-3599-44BF-94FC-A355CAD45331}"/>
    <cellStyle name="Normal 34" xfId="434" xr:uid="{AF174DC5-EE5D-4C7E-8B9B-4627E4F97516}"/>
    <cellStyle name="Normal 4" xfId="49" xr:uid="{00000000-0005-0000-0000-000048010000}"/>
    <cellStyle name="Normal 4 2" xfId="66" xr:uid="{00000000-0005-0000-0000-000049010000}"/>
    <cellStyle name="Normal 4 2 2" xfId="333" xr:uid="{00000000-0005-0000-0000-00004A010000}"/>
    <cellStyle name="Normal 4 3" xfId="334" xr:uid="{00000000-0005-0000-0000-00004B010000}"/>
    <cellStyle name="Normal 4 3 2" xfId="335" xr:uid="{00000000-0005-0000-0000-00004C010000}"/>
    <cellStyle name="Normal 4 3 3" xfId="336" xr:uid="{00000000-0005-0000-0000-00004D010000}"/>
    <cellStyle name="Normal 4 3_SCHC19" xfId="337" xr:uid="{00000000-0005-0000-0000-00004E010000}"/>
    <cellStyle name="Normal 4 4" xfId="338" xr:uid="{00000000-0005-0000-0000-00004F010000}"/>
    <cellStyle name="Normal 4 5" xfId="339" xr:uid="{00000000-0005-0000-0000-000050010000}"/>
    <cellStyle name="Normal 4_SCHC19" xfId="340" xr:uid="{00000000-0005-0000-0000-000051010000}"/>
    <cellStyle name="Normal 498" xfId="341" xr:uid="{00000000-0005-0000-0000-000052010000}"/>
    <cellStyle name="Normal 499" xfId="342" xr:uid="{00000000-0005-0000-0000-000053010000}"/>
    <cellStyle name="Normal 499 2" xfId="343" xr:uid="{00000000-0005-0000-0000-000054010000}"/>
    <cellStyle name="Normal 499 2 2" xfId="344" xr:uid="{00000000-0005-0000-0000-000055010000}"/>
    <cellStyle name="Normal 499 2 2 2" xfId="345" xr:uid="{00000000-0005-0000-0000-000056010000}"/>
    <cellStyle name="Normal 499 2 3" xfId="346" xr:uid="{00000000-0005-0000-0000-000057010000}"/>
    <cellStyle name="Normal 499 3" xfId="347" xr:uid="{00000000-0005-0000-0000-000058010000}"/>
    <cellStyle name="Normal 5" xfId="61" xr:uid="{00000000-0005-0000-0000-000059010000}"/>
    <cellStyle name="Normal 5 2" xfId="348" xr:uid="{00000000-0005-0000-0000-00005A010000}"/>
    <cellStyle name="Normal 5 3" xfId="349" xr:uid="{00000000-0005-0000-0000-00005B010000}"/>
    <cellStyle name="Normal 5 4" xfId="350" xr:uid="{00000000-0005-0000-0000-00005C010000}"/>
    <cellStyle name="Normal 5 5" xfId="351" xr:uid="{00000000-0005-0000-0000-00005D010000}"/>
    <cellStyle name="Normal 5_SCHC19" xfId="352" xr:uid="{00000000-0005-0000-0000-00005E010000}"/>
    <cellStyle name="Normal 500" xfId="353" xr:uid="{00000000-0005-0000-0000-00005F010000}"/>
    <cellStyle name="Normal 500 2" xfId="354" xr:uid="{00000000-0005-0000-0000-000060010000}"/>
    <cellStyle name="Normal 501" xfId="355" xr:uid="{00000000-0005-0000-0000-000061010000}"/>
    <cellStyle name="Normal 6" xfId="65" xr:uid="{00000000-0005-0000-0000-000062010000}"/>
    <cellStyle name="Normal 6 2" xfId="356" xr:uid="{00000000-0005-0000-0000-000063010000}"/>
    <cellStyle name="Normal 6 2 2" xfId="357" xr:uid="{00000000-0005-0000-0000-000064010000}"/>
    <cellStyle name="Normal 6 2 3" xfId="358" xr:uid="{00000000-0005-0000-0000-000065010000}"/>
    <cellStyle name="Normal 6 2_SCHC19" xfId="359" xr:uid="{00000000-0005-0000-0000-000066010000}"/>
    <cellStyle name="Normal 6 3" xfId="360" xr:uid="{00000000-0005-0000-0000-000067010000}"/>
    <cellStyle name="Normal 6 4" xfId="361" xr:uid="{00000000-0005-0000-0000-000068010000}"/>
    <cellStyle name="Normal 6_SCHC19" xfId="362" xr:uid="{00000000-0005-0000-0000-000069010000}"/>
    <cellStyle name="Normal 7" xfId="67" xr:uid="{00000000-0005-0000-0000-00006A010000}"/>
    <cellStyle name="Normal 7 2" xfId="363" xr:uid="{00000000-0005-0000-0000-00006B010000}"/>
    <cellStyle name="Normal 7 3" xfId="364" xr:uid="{00000000-0005-0000-0000-00006C010000}"/>
    <cellStyle name="Normal 7_SCHC19" xfId="365" xr:uid="{00000000-0005-0000-0000-00006D010000}"/>
    <cellStyle name="Normal 8" xfId="50" xr:uid="{00000000-0005-0000-0000-00006E010000}"/>
    <cellStyle name="Normal 8 2" xfId="366" xr:uid="{00000000-0005-0000-0000-00006F010000}"/>
    <cellStyle name="Normal 8 3" xfId="367" xr:uid="{00000000-0005-0000-0000-000070010000}"/>
    <cellStyle name="Normal 8 4" xfId="368" xr:uid="{00000000-0005-0000-0000-000071010000}"/>
    <cellStyle name="Normal 8 5" xfId="420" xr:uid="{00000000-0005-0000-0000-000072010000}"/>
    <cellStyle name="Normal 8_SCHC19" xfId="369" xr:uid="{00000000-0005-0000-0000-000073010000}"/>
    <cellStyle name="Normal 9" xfId="70" xr:uid="{00000000-0005-0000-0000-000074010000}"/>
    <cellStyle name="Normal 9 2" xfId="370" xr:uid="{00000000-0005-0000-0000-000075010000}"/>
    <cellStyle name="Note" xfId="16" builtinId="10" customBuiltin="1"/>
    <cellStyle name="Note 2" xfId="371" xr:uid="{00000000-0005-0000-0000-000078010000}"/>
    <cellStyle name="Note 3" xfId="372" xr:uid="{00000000-0005-0000-0000-000079010000}"/>
    <cellStyle name="Note 4" xfId="373" xr:uid="{00000000-0005-0000-0000-00007A010000}"/>
    <cellStyle name="Output" xfId="11" builtinId="21" customBuiltin="1"/>
    <cellStyle name="Output 2" xfId="374" xr:uid="{00000000-0005-0000-0000-00007C010000}"/>
    <cellStyle name="Output 2 2" xfId="375" xr:uid="{00000000-0005-0000-0000-00007D010000}"/>
    <cellStyle name="Output 2 3" xfId="376" xr:uid="{00000000-0005-0000-0000-00007E010000}"/>
    <cellStyle name="Percent" xfId="436" builtinId="5"/>
    <cellStyle name="Percent 2" xfId="59" xr:uid="{00000000-0005-0000-0000-00007F010000}"/>
    <cellStyle name="Percent 2 2" xfId="377" xr:uid="{00000000-0005-0000-0000-000080010000}"/>
    <cellStyle name="Percent 2 2 2" xfId="378" xr:uid="{00000000-0005-0000-0000-000081010000}"/>
    <cellStyle name="Percent 2 2 3" xfId="379" xr:uid="{00000000-0005-0000-0000-000082010000}"/>
    <cellStyle name="Percent 2 3" xfId="380" xr:uid="{00000000-0005-0000-0000-000083010000}"/>
    <cellStyle name="Percent 2 4" xfId="381" xr:uid="{00000000-0005-0000-0000-000084010000}"/>
    <cellStyle name="Percent 3" xfId="382" xr:uid="{00000000-0005-0000-0000-000085010000}"/>
    <cellStyle name="Percent 3 2" xfId="383" xr:uid="{00000000-0005-0000-0000-000086010000}"/>
    <cellStyle name="Percent 3 3" xfId="384" xr:uid="{00000000-0005-0000-0000-000087010000}"/>
    <cellStyle name="Percent 4" xfId="385" xr:uid="{00000000-0005-0000-0000-000088010000}"/>
    <cellStyle name="Percent 4 2" xfId="386" xr:uid="{00000000-0005-0000-0000-000089010000}"/>
    <cellStyle name="Percent 4 3" xfId="387" xr:uid="{00000000-0005-0000-0000-00008A010000}"/>
    <cellStyle name="Percent 4 4" xfId="388" xr:uid="{00000000-0005-0000-0000-00008B010000}"/>
    <cellStyle name="Percent 5" xfId="389" xr:uid="{00000000-0005-0000-0000-00008C010000}"/>
    <cellStyle name="Percent 6" xfId="390" xr:uid="{00000000-0005-0000-0000-00008D010000}"/>
    <cellStyle name="Percent 6 2" xfId="391" xr:uid="{00000000-0005-0000-0000-00008E010000}"/>
    <cellStyle name="Percent 7" xfId="392" xr:uid="{00000000-0005-0000-0000-00008F010000}"/>
    <cellStyle name="Percent 8" xfId="424" xr:uid="{00000000-0005-0000-0000-000090010000}"/>
    <cellStyle name="PSChar" xfId="52" xr:uid="{00000000-0005-0000-0000-000091010000}"/>
    <cellStyle name="PSChar 2" xfId="393" xr:uid="{00000000-0005-0000-0000-000092010000}"/>
    <cellStyle name="PSDate" xfId="53" xr:uid="{00000000-0005-0000-0000-000093010000}"/>
    <cellStyle name="PSDate 2" xfId="394" xr:uid="{00000000-0005-0000-0000-000094010000}"/>
    <cellStyle name="PSDec" xfId="54" xr:uid="{00000000-0005-0000-0000-000095010000}"/>
    <cellStyle name="PSDec 2" xfId="395" xr:uid="{00000000-0005-0000-0000-000096010000}"/>
    <cellStyle name="PSHeading" xfId="55" xr:uid="{00000000-0005-0000-0000-000097010000}"/>
    <cellStyle name="PSHeading 2" xfId="396" xr:uid="{00000000-0005-0000-0000-000098010000}"/>
    <cellStyle name="PSHeading_2016 LeadSheet FercFS" xfId="397" xr:uid="{00000000-0005-0000-0000-000099010000}"/>
    <cellStyle name="PSInt" xfId="56" xr:uid="{00000000-0005-0000-0000-00009A010000}"/>
    <cellStyle name="PSSpacer" xfId="57" xr:uid="{00000000-0005-0000-0000-00009B010000}"/>
    <cellStyle name="PSSpacer 2" xfId="398" xr:uid="{00000000-0005-0000-0000-00009C010000}"/>
    <cellStyle name="Report Body" xfId="440" xr:uid="{A1B22585-D56B-4320-8685-8BE9B51DC4B2}"/>
    <cellStyle name="Report Column Header" xfId="441" xr:uid="{B2AAEED2-5712-45B3-A68A-286A62D8FBC1}"/>
    <cellStyle name="Report Creation DateTime" xfId="438" xr:uid="{5A12FE29-C751-411D-B6C9-938388A46062}"/>
    <cellStyle name="Report Field Name" xfId="439" xr:uid="{C82B9214-804C-4D3F-ADD2-8C5F0EF6AF67}"/>
    <cellStyle name="SAPDataCell" xfId="444" xr:uid="{AD4948EB-B108-49C1-9928-32F4DBF370C2}"/>
    <cellStyle name="SAPHierarchyCell1" xfId="443" xr:uid="{CD73E5DC-48B6-47C9-A62A-E0308CD4EC07}"/>
    <cellStyle name="SAPMemberCell" xfId="442" xr:uid="{91BF1FFC-6CA9-4804-A766-CCB88707B82C}"/>
    <cellStyle name="SubHeader" xfId="399" xr:uid="{00000000-0005-0000-0000-00009D010000}"/>
    <cellStyle name="SubHeader 2" xfId="400" xr:uid="{00000000-0005-0000-0000-00009E010000}"/>
    <cellStyle name="SubTotalNumber" xfId="401" xr:uid="{00000000-0005-0000-0000-00009F010000}"/>
    <cellStyle name="SubTotalNumber 2" xfId="402" xr:uid="{00000000-0005-0000-0000-0000A0010000}"/>
    <cellStyle name="TextNumber" xfId="403" xr:uid="{00000000-0005-0000-0000-0000A1010000}"/>
    <cellStyle name="TextNumber 2" xfId="404" xr:uid="{00000000-0005-0000-0000-0000A2010000}"/>
    <cellStyle name="TextRate" xfId="405" xr:uid="{00000000-0005-0000-0000-0000A3010000}"/>
    <cellStyle name="Title" xfId="2" builtinId="15" customBuiltin="1"/>
    <cellStyle name="Title 2" xfId="406" xr:uid="{00000000-0005-0000-0000-0000A5010000}"/>
    <cellStyle name="Title 2 2" xfId="407" xr:uid="{00000000-0005-0000-0000-0000A6010000}"/>
    <cellStyle name="Title 2 3" xfId="408" xr:uid="{00000000-0005-0000-0000-0000A7010000}"/>
    <cellStyle name="Total" xfId="18" builtinId="25" customBuiltin="1"/>
    <cellStyle name="Total 2" xfId="409" xr:uid="{00000000-0005-0000-0000-0000A9010000}"/>
    <cellStyle name="Total 2 2" xfId="410" xr:uid="{00000000-0005-0000-0000-0000AA010000}"/>
    <cellStyle name="Total 2 3" xfId="411" xr:uid="{00000000-0005-0000-0000-0000AB010000}"/>
    <cellStyle name="TotalNumber" xfId="412" xr:uid="{00000000-0005-0000-0000-0000AC010000}"/>
    <cellStyle name="TotalNumber 3" xfId="413" xr:uid="{00000000-0005-0000-0000-0000AD010000}"/>
    <cellStyle name="TotalText" xfId="414" xr:uid="{00000000-0005-0000-0000-0000AE010000}"/>
    <cellStyle name="TotalText 2" xfId="415" xr:uid="{00000000-0005-0000-0000-0000AF010000}"/>
    <cellStyle name="Warning Text" xfId="15" builtinId="11" customBuiltin="1"/>
    <cellStyle name="Warning Text 2" xfId="416" xr:uid="{00000000-0005-0000-0000-0000B1010000}"/>
  </cellStyles>
  <dxfs count="3">
    <dxf>
      <fill>
        <patternFill>
          <bgColor rgb="FFFFDEA3"/>
        </patternFill>
      </fill>
    </dxf>
    <dxf>
      <fill>
        <patternFill>
          <bgColor rgb="FFBDFFBD"/>
        </patternFill>
      </fill>
    </dxf>
    <dxf>
      <fill>
        <patternFill>
          <bgColor rgb="FFFFAAA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e.sharepoint.com/teams/OperationsLeadership/Shared%20Documents/General/Rate%20case%20material%20by%20s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xv0qar\Downloads\Inventory%20Report_20220303_0548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P3">
            <v>54.198428571428565</v>
          </cell>
        </row>
        <row r="17">
          <cell r="P17">
            <v>100.87801587301588</v>
          </cell>
        </row>
        <row r="33">
          <cell r="P33">
            <v>125.0161111111111</v>
          </cell>
        </row>
        <row r="47">
          <cell r="P47">
            <v>6.7250952380952382</v>
          </cell>
        </row>
        <row r="61">
          <cell r="P61">
            <v>6.8361111111111112</v>
          </cell>
        </row>
        <row r="75">
          <cell r="P75">
            <v>13.582777777777778</v>
          </cell>
        </row>
        <row r="89">
          <cell r="P89">
            <v>6.527000000000001</v>
          </cell>
        </row>
        <row r="103">
          <cell r="P103">
            <v>3.6103333333333332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"/>
      <sheetName val="Summary"/>
      <sheetName val="Sheet1"/>
    </sheetNames>
    <sheetDataSet>
      <sheetData sheetId="0">
        <row r="2">
          <cell r="B2">
            <v>44623.242219143518</v>
          </cell>
        </row>
        <row r="3">
          <cell r="B3" t="str">
            <v>miles</v>
          </cell>
        </row>
        <row r="7">
          <cell r="A7" t="str">
            <v>- 115418</v>
          </cell>
          <cell r="C7" t="str">
            <v>5FR1</v>
          </cell>
          <cell r="D7" t="str">
            <v>JXV0QAR@fpl.com</v>
          </cell>
          <cell r="F7" t="str">
            <v>Stopped</v>
          </cell>
          <cell r="H7" t="str">
            <v>15899 118th Terrace N, Jupiter, FL 33478, USA</v>
          </cell>
          <cell r="K7">
            <v>144127.859375</v>
          </cell>
          <cell r="L7">
            <v>125.95416666666667</v>
          </cell>
          <cell r="M7">
            <v>43725.644378865742</v>
          </cell>
          <cell r="N7">
            <v>54788.791666666664</v>
          </cell>
          <cell r="O7" t="str">
            <v>Version 9</v>
          </cell>
          <cell r="P7">
            <v>120</v>
          </cell>
          <cell r="Q7" t="str">
            <v>34</v>
          </cell>
          <cell r="R7" t="str">
            <v>15</v>
          </cell>
          <cell r="S7" t="str">
            <v>G9BA21032FAB</v>
          </cell>
          <cell r="T7"/>
          <cell r="U7"/>
          <cell r="V7" t="str">
            <v>2G1135SN5F9127870</v>
          </cell>
          <cell r="W7" t="str">
            <v>America/New_York</v>
          </cell>
          <cell r="X7"/>
          <cell r="Y7">
            <v>44622.832361840279</v>
          </cell>
          <cell r="Z7">
            <v>44623.229607210647</v>
          </cell>
          <cell r="AA7" t="str">
            <v>OK</v>
          </cell>
          <cell r="AJ7" t="str">
            <v>Chevrolet</v>
          </cell>
          <cell r="AK7" t="str">
            <v>Impala</v>
          </cell>
          <cell r="AL7" t="str">
            <v>2015</v>
          </cell>
        </row>
        <row r="8">
          <cell r="A8" t="str">
            <v>- 118222</v>
          </cell>
          <cell r="C8" t="str">
            <v>5FR1, JXV0QAR</v>
          </cell>
          <cell r="D8" t="str">
            <v>KRD0ZZ9@FPL.COM</v>
          </cell>
          <cell r="F8" t="str">
            <v>Stopped</v>
          </cell>
          <cell r="H8" t="str">
            <v>13021 NW 5th Ct, Pembroke Pines, FL 33028, USA</v>
          </cell>
          <cell r="K8">
            <v>41372.7578125</v>
          </cell>
          <cell r="L8">
            <v>26.405748738425928</v>
          </cell>
          <cell r="M8">
            <v>43725.644378865742</v>
          </cell>
          <cell r="N8">
            <v>54788.791666666664</v>
          </cell>
          <cell r="O8" t="str">
            <v>Version 9</v>
          </cell>
          <cell r="P8">
            <v>120</v>
          </cell>
          <cell r="Q8" t="str">
            <v>34</v>
          </cell>
          <cell r="R8" t="str">
            <v>15</v>
          </cell>
          <cell r="S8" t="str">
            <v>G9F721032EF9</v>
          </cell>
          <cell r="V8" t="str">
            <v>3FA6P0H71JR118511</v>
          </cell>
          <cell r="W8" t="str">
            <v>America/New_York</v>
          </cell>
          <cell r="Y8">
            <v>44622.724572488427</v>
          </cell>
          <cell r="Z8">
            <v>44623.227859525461</v>
          </cell>
          <cell r="AA8" t="str">
            <v>OK</v>
          </cell>
          <cell r="AJ8" t="str">
            <v>Ford</v>
          </cell>
          <cell r="AK8" t="str">
            <v>Fusion</v>
          </cell>
          <cell r="AL8" t="str">
            <v>2018</v>
          </cell>
        </row>
        <row r="9">
          <cell r="A9" t="str">
            <v>- 118950</v>
          </cell>
          <cell r="C9" t="str">
            <v>5FR1</v>
          </cell>
          <cell r="F9" t="str">
            <v>Stopped</v>
          </cell>
          <cell r="H9" t="str">
            <v>4180 US-1, Rockledge, FL 32955, USA</v>
          </cell>
          <cell r="K9">
            <v>67145.9921875</v>
          </cell>
          <cell r="L9">
            <v>49.928341446759262</v>
          </cell>
          <cell r="M9">
            <v>43725.644378865742</v>
          </cell>
          <cell r="N9">
            <v>54788.791666666664</v>
          </cell>
          <cell r="O9" t="str">
            <v>Version 9</v>
          </cell>
          <cell r="P9">
            <v>120</v>
          </cell>
          <cell r="Q9" t="str">
            <v>34</v>
          </cell>
          <cell r="R9" t="str">
            <v>15</v>
          </cell>
          <cell r="S9" t="str">
            <v>G9D321032EDD</v>
          </cell>
          <cell r="V9" t="str">
            <v>3FA6P0H79JR285781</v>
          </cell>
          <cell r="W9" t="str">
            <v>America/New_York</v>
          </cell>
          <cell r="Y9">
            <v>44621.652419710648</v>
          </cell>
          <cell r="Z9">
            <v>44623.237419710647</v>
          </cell>
          <cell r="AA9" t="str">
            <v>OK</v>
          </cell>
          <cell r="AJ9" t="str">
            <v>Ford</v>
          </cell>
          <cell r="AK9" t="str">
            <v>Fusion</v>
          </cell>
          <cell r="AL9" t="str">
            <v>2018</v>
          </cell>
        </row>
        <row r="10">
          <cell r="A10" t="str">
            <v>- 14074</v>
          </cell>
          <cell r="C10" t="str">
            <v>5FR1</v>
          </cell>
          <cell r="D10" t="str">
            <v>JXV05DA@FPL.COM</v>
          </cell>
          <cell r="F10" t="str">
            <v>Stopped</v>
          </cell>
          <cell r="H10" t="str">
            <v>1371 E Sandpiper Cir, Pembroke Pines, FL 33026, USA</v>
          </cell>
          <cell r="K10">
            <v>96947.828125</v>
          </cell>
          <cell r="L10">
            <v>76.975901342592593</v>
          </cell>
          <cell r="M10">
            <v>43725.644167800929</v>
          </cell>
          <cell r="N10">
            <v>54788.791666666664</v>
          </cell>
          <cell r="O10" t="str">
            <v>Version 9</v>
          </cell>
          <cell r="P10">
            <v>120</v>
          </cell>
          <cell r="Q10" t="str">
            <v>35</v>
          </cell>
          <cell r="R10" t="str">
            <v>17</v>
          </cell>
          <cell r="S10" t="str">
            <v>G9D921032FC8</v>
          </cell>
          <cell r="V10" t="str">
            <v>1G1PK5SB3E7434697</v>
          </cell>
          <cell r="W10" t="str">
            <v>America/New_York</v>
          </cell>
          <cell r="Y10">
            <v>44622.706401192132</v>
          </cell>
          <cell r="Z10">
            <v>44623.228901192131</v>
          </cell>
          <cell r="AA10" t="str">
            <v>OK</v>
          </cell>
          <cell r="AJ10" t="str">
            <v>Chevrolet</v>
          </cell>
          <cell r="AK10" t="str">
            <v>Cruze</v>
          </cell>
          <cell r="AL10" t="str">
            <v>2014</v>
          </cell>
        </row>
        <row r="11">
          <cell r="A11" t="str">
            <v>- 221008</v>
          </cell>
          <cell r="C11" t="str">
            <v>5FR1</v>
          </cell>
          <cell r="F11" t="str">
            <v>Stopped</v>
          </cell>
          <cell r="H11" t="str">
            <v>3070 Peachtree St SW, Vero Beach, FL 32968, USA</v>
          </cell>
          <cell r="K11">
            <v>6444.42724609375</v>
          </cell>
          <cell r="L11">
            <v>4.145833333333333</v>
          </cell>
          <cell r="M11">
            <v>43966.343166087965</v>
          </cell>
          <cell r="N11">
            <v>54788.791666666664</v>
          </cell>
          <cell r="O11" t="str">
            <v>Version 9</v>
          </cell>
          <cell r="P11">
            <v>120</v>
          </cell>
          <cell r="Q11" t="str">
            <v>34</v>
          </cell>
          <cell r="R11" t="str">
            <v>14</v>
          </cell>
          <cell r="S11" t="str">
            <v>G921210E6573</v>
          </cell>
          <cell r="V11" t="str">
            <v>4T3RWRFV6MU036046</v>
          </cell>
          <cell r="W11" t="str">
            <v>America/New_York</v>
          </cell>
          <cell r="X11" t="str">
            <v>114851 Nextera051520-31</v>
          </cell>
          <cell r="Y11">
            <v>44622.909086377316</v>
          </cell>
          <cell r="Z11">
            <v>44623.223299340279</v>
          </cell>
          <cell r="AA11" t="str">
            <v>OK</v>
          </cell>
          <cell r="AJ11" t="str">
            <v>Toyota</v>
          </cell>
          <cell r="AK11" t="str">
            <v>RAV4 Hybrid</v>
          </cell>
          <cell r="AL11" t="str">
            <v>2021</v>
          </cell>
        </row>
        <row r="12">
          <cell r="A12" t="str">
            <v>- 221009</v>
          </cell>
          <cell r="C12" t="str">
            <v>5FR1</v>
          </cell>
          <cell r="F12" t="str">
            <v>Stopped</v>
          </cell>
          <cell r="H12" t="str">
            <v>3342 Sagebrush St, Harmony, FL 34773, USA</v>
          </cell>
          <cell r="K12">
            <v>2224.322509765625</v>
          </cell>
          <cell r="L12">
            <v>1.5541666666666667</v>
          </cell>
          <cell r="M12">
            <v>44531.030465891206</v>
          </cell>
          <cell r="N12">
            <v>54788.791666666664</v>
          </cell>
          <cell r="O12" t="str">
            <v>Version 9</v>
          </cell>
          <cell r="P12">
            <v>120</v>
          </cell>
          <cell r="Q12" t="str">
            <v>34</v>
          </cell>
          <cell r="R12" t="str">
            <v>14</v>
          </cell>
          <cell r="S12" t="str">
            <v>G97CPNCM66X6</v>
          </cell>
          <cell r="V12" t="str">
            <v>2T3RWRFV5NW129447</v>
          </cell>
          <cell r="W12" t="str">
            <v>America/New_York</v>
          </cell>
          <cell r="Y12">
            <v>44622.743866469908</v>
          </cell>
          <cell r="Z12">
            <v>44623.225047025466</v>
          </cell>
          <cell r="AA12" t="str">
            <v>OK</v>
          </cell>
          <cell r="AJ12" t="str">
            <v>Toyota</v>
          </cell>
          <cell r="AK12" t="str">
            <v>RAV4 Hybrid</v>
          </cell>
          <cell r="AL12" t="str">
            <v>2022</v>
          </cell>
        </row>
        <row r="13">
          <cell r="A13" t="str">
            <v>- 222001</v>
          </cell>
          <cell r="C13" t="str">
            <v>5FR1</v>
          </cell>
          <cell r="D13" t="str">
            <v>TRK0ZU6@FPL.COM</v>
          </cell>
          <cell r="F13" t="str">
            <v>Stopped</v>
          </cell>
          <cell r="H13" t="str">
            <v>154 Faulkner St, Palm Bay, FL 32908, USA</v>
          </cell>
          <cell r="K13">
            <v>40247.453125</v>
          </cell>
          <cell r="L13">
            <v>118.36429806712962</v>
          </cell>
          <cell r="M13">
            <v>43748.357713229168</v>
          </cell>
          <cell r="N13">
            <v>54788.791666666664</v>
          </cell>
          <cell r="O13" t="str">
            <v>Version 9</v>
          </cell>
          <cell r="P13">
            <v>120</v>
          </cell>
          <cell r="Q13" t="str">
            <v>34</v>
          </cell>
          <cell r="R13" t="str">
            <v>14</v>
          </cell>
          <cell r="S13" t="str">
            <v>G920210A313A</v>
          </cell>
          <cell r="V13" t="str">
            <v>1FTEW1EP3KFD42221</v>
          </cell>
          <cell r="W13" t="str">
            <v>America/New_York</v>
          </cell>
          <cell r="Y13">
            <v>44622.681632673608</v>
          </cell>
          <cell r="Z13">
            <v>44623.224966006943</v>
          </cell>
          <cell r="AA13" t="str">
            <v>OK</v>
          </cell>
          <cell r="AJ13" t="str">
            <v>Ford</v>
          </cell>
          <cell r="AK13" t="str">
            <v>F-Series</v>
          </cell>
          <cell r="AL13" t="str">
            <v>2019</v>
          </cell>
        </row>
        <row r="14">
          <cell r="A14" t="str">
            <v>- 222002</v>
          </cell>
          <cell r="C14" t="str">
            <v>5FR1, JXV0QAR</v>
          </cell>
          <cell r="D14" t="str">
            <v>NXA00O2@FPL.COM</v>
          </cell>
          <cell r="F14" t="str">
            <v>Stopped</v>
          </cell>
          <cell r="H14" t="str">
            <v>750 E 24th St, Hialeah, FL 33013, USA</v>
          </cell>
          <cell r="K14">
            <v>25044.13671875</v>
          </cell>
          <cell r="L14">
            <v>44.824362743055552</v>
          </cell>
          <cell r="M14">
            <v>43748.357713229168</v>
          </cell>
          <cell r="N14">
            <v>54788.791666666664</v>
          </cell>
          <cell r="O14" t="str">
            <v>Version 9</v>
          </cell>
          <cell r="P14">
            <v>120</v>
          </cell>
          <cell r="Q14" t="str">
            <v>34</v>
          </cell>
          <cell r="R14" t="str">
            <v>14</v>
          </cell>
          <cell r="S14" t="str">
            <v>G98D210A3296</v>
          </cell>
          <cell r="V14" t="str">
            <v>1FTEW1EP0KFC97075</v>
          </cell>
          <cell r="W14" t="str">
            <v>America/New_York</v>
          </cell>
          <cell r="Y14">
            <v>44622.714410451386</v>
          </cell>
          <cell r="Z14">
            <v>44623.23950304398</v>
          </cell>
          <cell r="AA14" t="str">
            <v>OK</v>
          </cell>
          <cell r="AJ14" t="str">
            <v>Ford</v>
          </cell>
          <cell r="AK14" t="str">
            <v>F-Series</v>
          </cell>
          <cell r="AL14" t="str">
            <v>2019</v>
          </cell>
        </row>
        <row r="15">
          <cell r="A15" t="str">
            <v>- 222003</v>
          </cell>
          <cell r="C15" t="str">
            <v>5FR1</v>
          </cell>
          <cell r="D15" t="str">
            <v>JMU09CV@FPL.COM</v>
          </cell>
          <cell r="F15" t="str">
            <v>Stopped</v>
          </cell>
          <cell r="H15" t="str">
            <v>7763 NW 200th Ln, Hialeah, FL 33015, USA</v>
          </cell>
          <cell r="K15">
            <v>22610.890625</v>
          </cell>
          <cell r="L15">
            <v>12.466666666666667</v>
          </cell>
          <cell r="M15">
            <v>43930.331696828704</v>
          </cell>
          <cell r="N15">
            <v>54788.791666666664</v>
          </cell>
          <cell r="O15" t="str">
            <v>Version 9</v>
          </cell>
          <cell r="P15">
            <v>120</v>
          </cell>
          <cell r="Q15" t="str">
            <v>34</v>
          </cell>
          <cell r="R15" t="str">
            <v>14</v>
          </cell>
          <cell r="S15" t="str">
            <v>G931210C6B77</v>
          </cell>
          <cell r="V15" t="str">
            <v>1FTBR1C81LKA29828</v>
          </cell>
          <cell r="W15" t="str">
            <v>America/New_York</v>
          </cell>
          <cell r="Y15">
            <v>44622.776551655093</v>
          </cell>
          <cell r="Z15">
            <v>44623.236308599538</v>
          </cell>
          <cell r="AA15" t="str">
            <v>OK</v>
          </cell>
          <cell r="AJ15" t="str">
            <v>Ford</v>
          </cell>
          <cell r="AK15" t="str">
            <v>Transit</v>
          </cell>
          <cell r="AL15" t="str">
            <v>2020</v>
          </cell>
        </row>
        <row r="16">
          <cell r="A16" t="str">
            <v>- 222004</v>
          </cell>
          <cell r="C16" t="str">
            <v>5FR1</v>
          </cell>
          <cell r="D16" t="str">
            <v>OWS094K@FPL.COM</v>
          </cell>
          <cell r="F16" t="str">
            <v>Stopped</v>
          </cell>
          <cell r="H16" t="str">
            <v>1915 NW 41st St, Miami, FL 33142, USA</v>
          </cell>
          <cell r="K16">
            <v>21038.26171875</v>
          </cell>
          <cell r="L16">
            <v>10.720833333333333</v>
          </cell>
          <cell r="M16">
            <v>43930.33169684028</v>
          </cell>
          <cell r="N16">
            <v>54788.791666666664</v>
          </cell>
          <cell r="O16" t="str">
            <v>Version 9</v>
          </cell>
          <cell r="P16">
            <v>120</v>
          </cell>
          <cell r="Q16" t="str">
            <v>34</v>
          </cell>
          <cell r="R16" t="str">
            <v>14</v>
          </cell>
          <cell r="S16" t="str">
            <v>G9D4210C6B92</v>
          </cell>
          <cell r="V16" t="str">
            <v>1FTBR1C8XLKA29830</v>
          </cell>
          <cell r="W16" t="str">
            <v>America/New_York</v>
          </cell>
          <cell r="X16" t="str">
            <v>113524 04092020</v>
          </cell>
          <cell r="Y16">
            <v>44622.705394247685</v>
          </cell>
          <cell r="Z16">
            <v>44623.229838692132</v>
          </cell>
          <cell r="AA16" t="str">
            <v>OK</v>
          </cell>
          <cell r="AJ16" t="str">
            <v>Ford</v>
          </cell>
          <cell r="AK16" t="str">
            <v>Transit</v>
          </cell>
          <cell r="AL16" t="str">
            <v>2020</v>
          </cell>
        </row>
        <row r="17">
          <cell r="A17" t="str">
            <v>- 222005</v>
          </cell>
          <cell r="C17" t="str">
            <v>5FR1</v>
          </cell>
          <cell r="F17" t="str">
            <v>Stopped</v>
          </cell>
          <cell r="H17" t="str">
            <v>16800 NW 57th Ave, Hialeah, FL 33015, USA</v>
          </cell>
          <cell r="K17">
            <v>14856.1904296875</v>
          </cell>
          <cell r="L17">
            <v>11.971955289351852</v>
          </cell>
          <cell r="M17">
            <v>43930.33169684028</v>
          </cell>
          <cell r="N17">
            <v>54788.791666666664</v>
          </cell>
          <cell r="O17" t="str">
            <v>Version 9</v>
          </cell>
          <cell r="P17">
            <v>120</v>
          </cell>
          <cell r="Q17" t="str">
            <v>33</v>
          </cell>
          <cell r="R17" t="str">
            <v>45</v>
          </cell>
          <cell r="S17" t="str">
            <v>G9ED210C6AAC</v>
          </cell>
          <cell r="V17" t="str">
            <v>1FTBR1C83LKA29832</v>
          </cell>
          <cell r="W17" t="str">
            <v>America/New_York</v>
          </cell>
          <cell r="X17" t="str">
            <v>113523 04092020</v>
          </cell>
          <cell r="Y17">
            <v>44557.579895833333</v>
          </cell>
          <cell r="Z17">
            <v>44558.938043981485</v>
          </cell>
          <cell r="AA17" t="str">
            <v>Device is not downloading data</v>
          </cell>
          <cell r="AJ17" t="str">
            <v>Ford</v>
          </cell>
          <cell r="AK17" t="str">
            <v>Transit</v>
          </cell>
          <cell r="AL17" t="str">
            <v>2020</v>
          </cell>
        </row>
        <row r="18">
          <cell r="A18" t="str">
            <v>- 222006</v>
          </cell>
          <cell r="C18" t="str">
            <v>5FR1</v>
          </cell>
          <cell r="D18" t="str">
            <v>REF0XUY@FPL.COM</v>
          </cell>
          <cell r="F18" t="str">
            <v>Stopped</v>
          </cell>
          <cell r="H18" t="str">
            <v>6320 NW 199th St, Hialeah, FL 33015, USA</v>
          </cell>
          <cell r="K18">
            <v>8613.07421875</v>
          </cell>
          <cell r="L18">
            <v>20.454166666666666</v>
          </cell>
          <cell r="M18">
            <v>43930.33169684028</v>
          </cell>
          <cell r="N18">
            <v>54788.791666666664</v>
          </cell>
          <cell r="O18" t="str">
            <v>Version 9</v>
          </cell>
          <cell r="P18">
            <v>120</v>
          </cell>
          <cell r="Q18" t="str">
            <v>34</v>
          </cell>
          <cell r="R18" t="str">
            <v>14</v>
          </cell>
          <cell r="S18" t="str">
            <v>G9A1210C3BB7</v>
          </cell>
          <cell r="V18" t="str">
            <v>1FTBR1C81LKA29831</v>
          </cell>
          <cell r="W18" t="str">
            <v>America/New_York</v>
          </cell>
          <cell r="X18" t="str">
            <v>113521 04092020</v>
          </cell>
          <cell r="Y18">
            <v>44622.742594062503</v>
          </cell>
          <cell r="Z18">
            <v>44623.224966747686</v>
          </cell>
          <cell r="AA18" t="str">
            <v>OK</v>
          </cell>
          <cell r="AJ18" t="str">
            <v>Ford</v>
          </cell>
          <cell r="AK18" t="str">
            <v>Transit</v>
          </cell>
          <cell r="AL18" t="str">
            <v>2020</v>
          </cell>
        </row>
        <row r="19">
          <cell r="A19" t="str">
            <v>- 222007</v>
          </cell>
          <cell r="C19" t="str">
            <v>5FR1</v>
          </cell>
          <cell r="D19" t="str">
            <v>CXO0A5X@FPL.COM</v>
          </cell>
          <cell r="F19" t="str">
            <v>Stopped</v>
          </cell>
          <cell r="H19" t="str">
            <v>11948 SW 271st St, Homestead, FL 33032, USA</v>
          </cell>
          <cell r="K19">
            <v>21323.595703125</v>
          </cell>
          <cell r="L19">
            <v>15.308333333333334</v>
          </cell>
          <cell r="M19">
            <v>43930.33169684028</v>
          </cell>
          <cell r="N19">
            <v>54788.791666666664</v>
          </cell>
          <cell r="O19" t="str">
            <v>Version 9</v>
          </cell>
          <cell r="P19">
            <v>120</v>
          </cell>
          <cell r="Q19" t="str">
            <v>34</v>
          </cell>
          <cell r="R19" t="str">
            <v>14</v>
          </cell>
          <cell r="S19" t="str">
            <v>G9C9210C6B8F</v>
          </cell>
          <cell r="V19" t="str">
            <v>1FTBR1C8XLKA03468</v>
          </cell>
          <cell r="W19" t="str">
            <v>America/New_York</v>
          </cell>
          <cell r="X19" t="str">
            <v>113522 04092020</v>
          </cell>
          <cell r="Y19">
            <v>44622.906713692129</v>
          </cell>
          <cell r="Z19">
            <v>44623.224387303242</v>
          </cell>
          <cell r="AA19" t="str">
            <v>OK</v>
          </cell>
          <cell r="AJ19" t="str">
            <v>Ford</v>
          </cell>
          <cell r="AK19" t="str">
            <v>Transit</v>
          </cell>
          <cell r="AL19" t="str">
            <v>2020</v>
          </cell>
        </row>
        <row r="20">
          <cell r="A20" t="str">
            <v>- 222008</v>
          </cell>
          <cell r="C20" t="str">
            <v>5FR1</v>
          </cell>
          <cell r="D20" t="str">
            <v>james.thier@fpl.com</v>
          </cell>
          <cell r="F20" t="str">
            <v>Stopped</v>
          </cell>
          <cell r="H20" t="str">
            <v>981 Sunswept Rd NE, Palm Bay, FL 32905, USA</v>
          </cell>
          <cell r="K20">
            <v>26839.5703125</v>
          </cell>
          <cell r="L20">
            <v>16.391666666666666</v>
          </cell>
          <cell r="M20">
            <v>43930.33169684028</v>
          </cell>
          <cell r="N20">
            <v>54788.791666666664</v>
          </cell>
          <cell r="O20" t="str">
            <v>Version 9</v>
          </cell>
          <cell r="P20">
            <v>120</v>
          </cell>
          <cell r="Q20" t="str">
            <v>34</v>
          </cell>
          <cell r="R20" t="str">
            <v>14</v>
          </cell>
          <cell r="S20" t="str">
            <v>G9D6210C6B90</v>
          </cell>
          <cell r="V20" t="str">
            <v>1FTBR1C88LKA03470</v>
          </cell>
          <cell r="W20" t="str">
            <v>America/New_York</v>
          </cell>
          <cell r="X20" t="str">
            <v>113520 04092020</v>
          </cell>
          <cell r="Y20">
            <v>44622.696089432873</v>
          </cell>
          <cell r="Z20">
            <v>44623.239619525462</v>
          </cell>
          <cell r="AA20" t="str">
            <v>OK</v>
          </cell>
          <cell r="AJ20" t="str">
            <v>Ford</v>
          </cell>
          <cell r="AK20" t="str">
            <v>Transit</v>
          </cell>
          <cell r="AL20" t="str">
            <v>2020</v>
          </cell>
        </row>
        <row r="21">
          <cell r="A21" t="str">
            <v>- 222009</v>
          </cell>
          <cell r="C21" t="str">
            <v>5FR1</v>
          </cell>
          <cell r="D21" t="str">
            <v>HSS06A5@FPL.COM</v>
          </cell>
          <cell r="F21" t="str">
            <v>Stopped</v>
          </cell>
          <cell r="H21" t="str">
            <v>706 Lunar Lake Cir, Cocoa, FL 32926, USA</v>
          </cell>
          <cell r="K21">
            <v>25642.1875</v>
          </cell>
          <cell r="L21">
            <v>9.3708333333333336</v>
          </cell>
          <cell r="M21">
            <v>43930.33169684028</v>
          </cell>
          <cell r="N21">
            <v>54788.791666666664</v>
          </cell>
          <cell r="O21" t="str">
            <v>Version 9</v>
          </cell>
          <cell r="P21">
            <v>120</v>
          </cell>
          <cell r="Q21" t="str">
            <v>34</v>
          </cell>
          <cell r="R21" t="str">
            <v>14</v>
          </cell>
          <cell r="S21" t="str">
            <v>G9CC210C6B8A</v>
          </cell>
          <cell r="V21" t="str">
            <v>1FTBR1C87LKA03475</v>
          </cell>
          <cell r="W21" t="str">
            <v>America/New_York</v>
          </cell>
          <cell r="X21" t="str">
            <v>113519 04092020</v>
          </cell>
          <cell r="Y21">
            <v>44622.749456747682</v>
          </cell>
          <cell r="Z21">
            <v>44623.230070173609</v>
          </cell>
          <cell r="AA21" t="str">
            <v>OK</v>
          </cell>
          <cell r="AJ21" t="str">
            <v>Ford</v>
          </cell>
          <cell r="AK21" t="str">
            <v>Transit</v>
          </cell>
          <cell r="AL21" t="str">
            <v>2020</v>
          </cell>
        </row>
        <row r="22">
          <cell r="A22" t="str">
            <v>- 222010</v>
          </cell>
          <cell r="C22" t="str">
            <v>5FR1</v>
          </cell>
          <cell r="D22" t="str">
            <v>SJJ0XXB@FPL.COM</v>
          </cell>
          <cell r="F22" t="str">
            <v>Stopped</v>
          </cell>
          <cell r="H22" t="str">
            <v>3110 Southgate Dr, Rockledge, FL 32955, USA</v>
          </cell>
          <cell r="K22">
            <v>31529.119140625</v>
          </cell>
          <cell r="L22">
            <v>11.441666666666666</v>
          </cell>
          <cell r="M22">
            <v>43930.33169684028</v>
          </cell>
          <cell r="N22">
            <v>54788.791666666664</v>
          </cell>
          <cell r="O22" t="str">
            <v>Version 9</v>
          </cell>
          <cell r="P22">
            <v>120</v>
          </cell>
          <cell r="Q22" t="str">
            <v>34</v>
          </cell>
          <cell r="R22" t="str">
            <v>14</v>
          </cell>
          <cell r="S22" t="str">
            <v>G93F210C7662</v>
          </cell>
          <cell r="V22" t="str">
            <v>1FTBR1C86LKA03466</v>
          </cell>
          <cell r="W22" t="str">
            <v>America/New_York</v>
          </cell>
          <cell r="X22" t="str">
            <v>113518 04092020</v>
          </cell>
          <cell r="Y22">
            <v>44622.705394247685</v>
          </cell>
          <cell r="Z22">
            <v>44623.228241469908</v>
          </cell>
          <cell r="AA22" t="str">
            <v>OK</v>
          </cell>
          <cell r="AJ22" t="str">
            <v>Ford</v>
          </cell>
          <cell r="AK22" t="str">
            <v>Transit</v>
          </cell>
          <cell r="AL22" t="str">
            <v>2020</v>
          </cell>
        </row>
        <row r="23">
          <cell r="A23" t="str">
            <v>- 222011</v>
          </cell>
          <cell r="C23" t="str">
            <v>5FR1</v>
          </cell>
          <cell r="D23" t="str">
            <v>MLZ0R2K@FPL.COM</v>
          </cell>
          <cell r="F23" t="str">
            <v>Stopped</v>
          </cell>
          <cell r="H23" t="str">
            <v>538 NW Placid Ave, Port St. Lucie, FL 34983, USA</v>
          </cell>
          <cell r="K23">
            <v>33415.29296875</v>
          </cell>
          <cell r="L23">
            <v>3.8666666666666667</v>
          </cell>
          <cell r="M23">
            <v>43930.33169684028</v>
          </cell>
          <cell r="N23">
            <v>54788.791666666664</v>
          </cell>
          <cell r="O23" t="str">
            <v>Version 9</v>
          </cell>
          <cell r="P23">
            <v>120</v>
          </cell>
          <cell r="Q23" t="str">
            <v>34</v>
          </cell>
          <cell r="R23" t="str">
            <v>14</v>
          </cell>
          <cell r="S23" t="str">
            <v>G97A210C7728</v>
          </cell>
          <cell r="V23" t="str">
            <v>1FTBR1C8XLKA03471</v>
          </cell>
          <cell r="W23" t="str">
            <v>America/New_York</v>
          </cell>
          <cell r="Y23">
            <v>44622.598530821757</v>
          </cell>
          <cell r="Z23">
            <v>44623.22597295139</v>
          </cell>
          <cell r="AA23" t="str">
            <v>OK</v>
          </cell>
          <cell r="AJ23" t="str">
            <v>Ford</v>
          </cell>
          <cell r="AK23" t="str">
            <v>Transit</v>
          </cell>
          <cell r="AL23" t="str">
            <v>2020</v>
          </cell>
        </row>
        <row r="24">
          <cell r="A24" t="str">
            <v>- 222822</v>
          </cell>
          <cell r="C24" t="str">
            <v>5FR1</v>
          </cell>
          <cell r="F24" t="str">
            <v>Stopped</v>
          </cell>
          <cell r="H24" t="str">
            <v>2800 W King St, Cocoa, FL 32926, USA</v>
          </cell>
          <cell r="K24">
            <v>137906.421875</v>
          </cell>
          <cell r="L24">
            <v>99.428411724537042</v>
          </cell>
          <cell r="M24">
            <v>43725.644378854166</v>
          </cell>
          <cell r="N24">
            <v>54788.791666666664</v>
          </cell>
          <cell r="O24" t="str">
            <v>Version 9</v>
          </cell>
          <cell r="P24">
            <v>120</v>
          </cell>
          <cell r="Q24" t="str">
            <v>34</v>
          </cell>
          <cell r="R24" t="str">
            <v>14</v>
          </cell>
          <cell r="S24" t="str">
            <v>G92921032F38</v>
          </cell>
          <cell r="V24" t="str">
            <v>1GB0CVEG8DF222822</v>
          </cell>
          <cell r="W24" t="str">
            <v>America/New_York</v>
          </cell>
          <cell r="Y24">
            <v>44622.410324074073</v>
          </cell>
          <cell r="Z24">
            <v>44622.418344907404</v>
          </cell>
          <cell r="AA24" t="str">
            <v>OK</v>
          </cell>
          <cell r="AJ24" t="str">
            <v>Chevrolet</v>
          </cell>
          <cell r="AK24" t="str">
            <v>Silverado</v>
          </cell>
          <cell r="AL24" t="str">
            <v>2013</v>
          </cell>
        </row>
        <row r="25">
          <cell r="A25" t="str">
            <v>- 224224</v>
          </cell>
          <cell r="C25" t="str">
            <v>5FR1</v>
          </cell>
          <cell r="F25" t="str">
            <v>Stopped</v>
          </cell>
          <cell r="K25">
            <v>101853.046875</v>
          </cell>
          <cell r="L25">
            <v>2.7976321180555557</v>
          </cell>
          <cell r="M25">
            <v>43725.644378854166</v>
          </cell>
          <cell r="N25">
            <v>44127.508509305553</v>
          </cell>
          <cell r="O25" t="str">
            <v>OldGeotab</v>
          </cell>
          <cell r="P25">
            <v>0</v>
          </cell>
          <cell r="Q25" t="str">
            <v>28</v>
          </cell>
          <cell r="R25" t="str">
            <v>44</v>
          </cell>
          <cell r="S25" t="str">
            <v>000-000-0000</v>
          </cell>
          <cell r="T25"/>
          <cell r="U25"/>
          <cell r="V25" t="str">
            <v>CHECK COMMENTS</v>
          </cell>
          <cell r="W25" t="str">
            <v>America/New_York</v>
          </cell>
          <cell r="X25" t="str">
            <v>Device Id - G97121032E7F VIN Number - 1GB0CVEG9DF224224</v>
          </cell>
          <cell r="Y25">
            <v>44078.414226006942</v>
          </cell>
          <cell r="Z25">
            <v>44079.386274618053</v>
          </cell>
          <cell r="AA25" t="str">
            <v>Device is not downloading data</v>
          </cell>
        </row>
        <row r="26">
          <cell r="A26" t="str">
            <v>- 258209</v>
          </cell>
          <cell r="C26" t="str">
            <v>5FR1</v>
          </cell>
          <cell r="D26" t="str">
            <v>DXK0255@FPL.COM</v>
          </cell>
          <cell r="F26" t="str">
            <v>Stopped</v>
          </cell>
          <cell r="H26" t="str">
            <v>5925 Keystone Ave, Cocoa, FL 32927, USA</v>
          </cell>
          <cell r="K26">
            <v>173894.703125</v>
          </cell>
          <cell r="L26">
            <v>98.896967962962961</v>
          </cell>
          <cell r="M26">
            <v>43725.644378854166</v>
          </cell>
          <cell r="N26">
            <v>54788.791666666664</v>
          </cell>
          <cell r="O26" t="str">
            <v>Version 9</v>
          </cell>
          <cell r="P26">
            <v>120</v>
          </cell>
          <cell r="Q26" t="str">
            <v>34</v>
          </cell>
          <cell r="R26" t="str">
            <v>14</v>
          </cell>
          <cell r="S26" t="str">
            <v>G93E21032F2F</v>
          </cell>
          <cell r="V26" t="str">
            <v>1GB0CVEG0BF258209</v>
          </cell>
          <cell r="W26" t="str">
            <v>America/New_York</v>
          </cell>
          <cell r="Y26">
            <v>44622.741192858797</v>
          </cell>
          <cell r="Z26">
            <v>44623.221922025463</v>
          </cell>
          <cell r="AA26" t="str">
            <v>OK</v>
          </cell>
          <cell r="AJ26" t="str">
            <v>Chevrolet</v>
          </cell>
          <cell r="AK26" t="str">
            <v>Silverado</v>
          </cell>
          <cell r="AL26" t="str">
            <v>2011</v>
          </cell>
        </row>
        <row r="27">
          <cell r="A27" t="str">
            <v>- 386806</v>
          </cell>
          <cell r="C27" t="str">
            <v>5FR1</v>
          </cell>
          <cell r="F27" t="str">
            <v>Stopped</v>
          </cell>
          <cell r="H27" t="str">
            <v>23731 SW 116th Ct, Princeton, FL 33032, USA</v>
          </cell>
          <cell r="K27">
            <v>114058.5234375</v>
          </cell>
          <cell r="L27">
            <v>106.02445524305556</v>
          </cell>
          <cell r="M27">
            <v>43725.644378865742</v>
          </cell>
          <cell r="N27">
            <v>54788.791666666664</v>
          </cell>
          <cell r="O27" t="str">
            <v>Version 9</v>
          </cell>
          <cell r="P27">
            <v>120</v>
          </cell>
          <cell r="Q27" t="str">
            <v>34</v>
          </cell>
          <cell r="R27" t="str">
            <v>14</v>
          </cell>
          <cell r="S27" t="str">
            <v>G9F921032DF6</v>
          </cell>
          <cell r="V27" t="str">
            <v>1GCRCPE07DZ386806</v>
          </cell>
          <cell r="W27" t="str">
            <v>America/New_York</v>
          </cell>
          <cell r="Y27">
            <v>44623.072651192131</v>
          </cell>
          <cell r="Z27">
            <v>44623.240718321758</v>
          </cell>
          <cell r="AA27" t="str">
            <v>OK</v>
          </cell>
          <cell r="AJ27" t="str">
            <v>Chevrolet</v>
          </cell>
          <cell r="AK27" t="str">
            <v>Silverado</v>
          </cell>
          <cell r="AL27" t="str">
            <v>2013</v>
          </cell>
        </row>
        <row r="28">
          <cell r="A28" t="str">
            <v>- 425054</v>
          </cell>
          <cell r="C28" t="str">
            <v>5FR1</v>
          </cell>
          <cell r="F28" t="str">
            <v>Stopped</v>
          </cell>
          <cell r="H28" t="str">
            <v>4190 US-1, Rockledge, FL 32955, USA</v>
          </cell>
          <cell r="K28">
            <v>120984.578125</v>
          </cell>
          <cell r="L28">
            <v>135.51666666666668</v>
          </cell>
          <cell r="M28">
            <v>43725.644378865742</v>
          </cell>
          <cell r="N28">
            <v>54788.791666666664</v>
          </cell>
          <cell r="O28" t="str">
            <v>Version 9</v>
          </cell>
          <cell r="P28">
            <v>120</v>
          </cell>
          <cell r="Q28" t="str">
            <v>34</v>
          </cell>
          <cell r="R28" t="str">
            <v>14</v>
          </cell>
          <cell r="S28" t="str">
            <v>G93A21032E34</v>
          </cell>
          <cell r="V28" t="str">
            <v>1GCVKPEH0FZ377617</v>
          </cell>
          <cell r="W28" t="str">
            <v>America/New_York</v>
          </cell>
          <cell r="Y28">
            <v>44622.527419710648</v>
          </cell>
          <cell r="Z28">
            <v>44623.237222951386</v>
          </cell>
          <cell r="AA28" t="str">
            <v>OK</v>
          </cell>
          <cell r="AJ28" t="str">
            <v>Chevrolet</v>
          </cell>
          <cell r="AK28" t="str">
            <v>Silverado</v>
          </cell>
          <cell r="AL28" t="str">
            <v>2015</v>
          </cell>
        </row>
        <row r="29">
          <cell r="A29" t="str">
            <v>- 434107</v>
          </cell>
          <cell r="C29" t="str">
            <v>5FR1</v>
          </cell>
          <cell r="D29" t="str">
            <v>CSD0XXV@FPL.COM</v>
          </cell>
          <cell r="F29" t="str">
            <v>Stopped</v>
          </cell>
          <cell r="H29" t="str">
            <v>685 Elizabeth St SE, Palm Bay, FL 32909, USA</v>
          </cell>
          <cell r="K29">
            <v>90270.6953125</v>
          </cell>
          <cell r="L29">
            <v>114.54780868055556</v>
          </cell>
          <cell r="M29">
            <v>43725.644378854166</v>
          </cell>
          <cell r="N29">
            <v>54788.791666666664</v>
          </cell>
          <cell r="O29" t="str">
            <v>Version 9</v>
          </cell>
          <cell r="P29">
            <v>120</v>
          </cell>
          <cell r="Q29" t="str">
            <v>34</v>
          </cell>
          <cell r="R29" t="str">
            <v>14</v>
          </cell>
          <cell r="S29" t="str">
            <v>G9CC21032FDD</v>
          </cell>
          <cell r="V29" t="str">
            <v>1FTEX1CMXEKF29439</v>
          </cell>
          <cell r="W29" t="str">
            <v>America/New_York</v>
          </cell>
          <cell r="Y29">
            <v>44603.672060185185</v>
          </cell>
          <cell r="Z29">
            <v>44604.938148148147</v>
          </cell>
          <cell r="AA29" t="str">
            <v>Device is not downloading data</v>
          </cell>
          <cell r="AJ29" t="str">
            <v>Ford</v>
          </cell>
          <cell r="AK29" t="str">
            <v>F-Series</v>
          </cell>
          <cell r="AL29" t="str">
            <v>2014</v>
          </cell>
        </row>
        <row r="30">
          <cell r="A30" t="str">
            <v>- 434110</v>
          </cell>
          <cell r="C30" t="str">
            <v>5FR1</v>
          </cell>
          <cell r="K30">
            <v>0</v>
          </cell>
          <cell r="L30">
            <v>0</v>
          </cell>
          <cell r="M30">
            <v>44551.467246608794</v>
          </cell>
          <cell r="N30">
            <v>54788.791666666664</v>
          </cell>
          <cell r="O30" t="str">
            <v>Version 9</v>
          </cell>
          <cell r="P30">
            <v>120</v>
          </cell>
          <cell r="Q30" t="str">
            <v>32</v>
          </cell>
          <cell r="R30" t="str">
            <v>45</v>
          </cell>
          <cell r="S30" t="str">
            <v>G99621032E98</v>
          </cell>
          <cell r="W30" t="str">
            <v>America/New_York</v>
          </cell>
        </row>
        <row r="31">
          <cell r="A31" t="str">
            <v>- 434110</v>
          </cell>
          <cell r="C31" t="str">
            <v>5FR1</v>
          </cell>
          <cell r="D31" t="str">
            <v>GJW0962@FPL.COM</v>
          </cell>
          <cell r="F31" t="str">
            <v>Stopped</v>
          </cell>
          <cell r="H31" t="str">
            <v>11400 NW 91st Ct, Hialeah, FL 33018, USA</v>
          </cell>
          <cell r="K31">
            <v>71842.1953125</v>
          </cell>
          <cell r="L31">
            <v>73.942151793981481</v>
          </cell>
          <cell r="M31">
            <v>43725.644378854166</v>
          </cell>
          <cell r="N31">
            <v>54788.791666666664</v>
          </cell>
          <cell r="O31" t="str">
            <v>Version 9</v>
          </cell>
          <cell r="P31">
            <v>120</v>
          </cell>
          <cell r="Q31" t="str">
            <v>34</v>
          </cell>
          <cell r="R31" t="str">
            <v>14</v>
          </cell>
          <cell r="S31" t="str">
            <v>G9C8210E6398</v>
          </cell>
          <cell r="V31" t="str">
            <v>1FTEX1CMXEKF29442</v>
          </cell>
          <cell r="W31" t="str">
            <v>America/New_York</v>
          </cell>
          <cell r="Y31">
            <v>44622.694838692129</v>
          </cell>
          <cell r="Z31">
            <v>44623.221621099539</v>
          </cell>
          <cell r="AA31" t="str">
            <v>OK</v>
          </cell>
          <cell r="AJ31" t="str">
            <v>Ford</v>
          </cell>
          <cell r="AK31" t="str">
            <v>F-Series</v>
          </cell>
          <cell r="AL31" t="str">
            <v>2014</v>
          </cell>
        </row>
        <row r="32">
          <cell r="A32" t="str">
            <v>- 434111</v>
          </cell>
          <cell r="C32" t="str">
            <v>5FR1, JXV0QAR</v>
          </cell>
          <cell r="D32" t="str">
            <v>RXS0G6U@fpl.com</v>
          </cell>
          <cell r="F32" t="str">
            <v>Stopped</v>
          </cell>
          <cell r="H32" t="str">
            <v>4190 US-1, Rockledge, FL 32955, USA</v>
          </cell>
          <cell r="K32">
            <v>75970.0234375</v>
          </cell>
          <cell r="L32">
            <v>15.900940983796296</v>
          </cell>
          <cell r="M32">
            <v>43725.644378865742</v>
          </cell>
          <cell r="N32">
            <v>54788.791666666664</v>
          </cell>
          <cell r="O32" t="str">
            <v>Version 9</v>
          </cell>
          <cell r="P32">
            <v>120</v>
          </cell>
          <cell r="Q32" t="str">
            <v>34</v>
          </cell>
          <cell r="R32" t="str">
            <v>14</v>
          </cell>
          <cell r="S32" t="str">
            <v>G94D21032E43</v>
          </cell>
          <cell r="V32" t="str">
            <v>1FTFX1CF4EKF29443</v>
          </cell>
          <cell r="W32" t="str">
            <v>America/New_York</v>
          </cell>
          <cell r="Y32">
            <v>44620.617582488427</v>
          </cell>
          <cell r="Z32">
            <v>44623.226008414349</v>
          </cell>
          <cell r="AA32" t="str">
            <v>OK</v>
          </cell>
          <cell r="AJ32" t="str">
            <v>Ford</v>
          </cell>
          <cell r="AK32" t="str">
            <v>F-Series</v>
          </cell>
          <cell r="AL32" t="str">
            <v>2014</v>
          </cell>
        </row>
        <row r="33">
          <cell r="A33" t="str">
            <v>- 434241</v>
          </cell>
          <cell r="C33" t="str">
            <v>5FR1</v>
          </cell>
          <cell r="D33" t="str">
            <v>SXD0RY7@FPL.COM</v>
          </cell>
          <cell r="F33" t="str">
            <v>Stopped</v>
          </cell>
          <cell r="H33" t="str">
            <v>33 Pine Ave, Miami Springs, FL 33166, USA</v>
          </cell>
          <cell r="K33">
            <v>83886.3515625</v>
          </cell>
          <cell r="L33">
            <v>121.0481487962963</v>
          </cell>
          <cell r="M33">
            <v>43725.644378854166</v>
          </cell>
          <cell r="N33">
            <v>54788.791666666664</v>
          </cell>
          <cell r="O33" t="str">
            <v>Version 9</v>
          </cell>
          <cell r="P33">
            <v>120</v>
          </cell>
          <cell r="Q33" t="str">
            <v>34</v>
          </cell>
          <cell r="R33" t="str">
            <v>14</v>
          </cell>
          <cell r="S33" t="str">
            <v>G9BA21032EB4</v>
          </cell>
          <cell r="V33" t="str">
            <v>1FTMF1CM4EKF55419</v>
          </cell>
          <cell r="W33" t="str">
            <v>America/New_York</v>
          </cell>
          <cell r="Y33">
            <v>44622.647500729166</v>
          </cell>
          <cell r="Z33">
            <v>44623.233206747682</v>
          </cell>
          <cell r="AA33" t="str">
            <v>OK</v>
          </cell>
          <cell r="AJ33" t="str">
            <v>Ford</v>
          </cell>
          <cell r="AK33" t="str">
            <v>F-Series</v>
          </cell>
          <cell r="AL33" t="str">
            <v>2014</v>
          </cell>
        </row>
        <row r="34">
          <cell r="A34" t="str">
            <v>- 435073</v>
          </cell>
          <cell r="C34" t="str">
            <v>5FR1, JXV0QAR</v>
          </cell>
          <cell r="D34" t="str">
            <v>JXT09XB@FPL.COM</v>
          </cell>
          <cell r="F34" t="str">
            <v>Stopped</v>
          </cell>
          <cell r="H34" t="str">
            <v>60 SW 91st Ave, Plantation, FL 33324, USA</v>
          </cell>
          <cell r="K34">
            <v>70851.4140625</v>
          </cell>
          <cell r="L34">
            <v>304.02083333333331</v>
          </cell>
          <cell r="M34">
            <v>43725.644378865742</v>
          </cell>
          <cell r="N34">
            <v>54788.791666666664</v>
          </cell>
          <cell r="O34" t="str">
            <v>Version 9</v>
          </cell>
          <cell r="P34">
            <v>120</v>
          </cell>
          <cell r="Q34" t="str">
            <v>34</v>
          </cell>
          <cell r="R34" t="str">
            <v>14</v>
          </cell>
          <cell r="S34" t="str">
            <v>G98121033394</v>
          </cell>
          <cell r="V34" t="str">
            <v>1GCNCPEC0FZ383256</v>
          </cell>
          <cell r="W34" t="str">
            <v>America/New_York</v>
          </cell>
          <cell r="X34" t="str">
            <v>Florida City Gas 100493 072446</v>
          </cell>
          <cell r="Y34">
            <v>44622.734861840276</v>
          </cell>
          <cell r="Z34">
            <v>44623.231875729165</v>
          </cell>
          <cell r="AA34" t="str">
            <v>OK</v>
          </cell>
          <cell r="AJ34" t="str">
            <v>Chevrolet</v>
          </cell>
          <cell r="AK34" t="str">
            <v>Silverado</v>
          </cell>
          <cell r="AL34" t="str">
            <v>2015</v>
          </cell>
        </row>
        <row r="35">
          <cell r="A35" t="str">
            <v>- 435074</v>
          </cell>
          <cell r="C35" t="str">
            <v>5FR1</v>
          </cell>
          <cell r="F35" t="str">
            <v>Stopped</v>
          </cell>
          <cell r="K35">
            <v>147247.09375</v>
          </cell>
          <cell r="L35">
            <v>362.8164207060185</v>
          </cell>
          <cell r="M35">
            <v>43725.644378854166</v>
          </cell>
          <cell r="N35">
            <v>44328.612488854167</v>
          </cell>
          <cell r="O35" t="str">
            <v>OldGeotab</v>
          </cell>
          <cell r="P35">
            <v>0</v>
          </cell>
          <cell r="Q35" t="str">
            <v>32</v>
          </cell>
          <cell r="R35" t="str">
            <v>42</v>
          </cell>
          <cell r="S35" t="str">
            <v>000-000-0000</v>
          </cell>
          <cell r="V35" t="str">
            <v>CHECK COMMENTS</v>
          </cell>
          <cell r="W35" t="str">
            <v>America/New_York</v>
          </cell>
          <cell r="Y35">
            <v>44328.610614895835</v>
          </cell>
          <cell r="Z35">
            <v>44328.611297766205</v>
          </cell>
          <cell r="AA35" t="str">
            <v>Device is not downloading data</v>
          </cell>
        </row>
        <row r="36">
          <cell r="A36" t="str">
            <v>- 435074</v>
          </cell>
          <cell r="C36" t="str">
            <v>5FR1</v>
          </cell>
          <cell r="F36" t="str">
            <v>Stopped</v>
          </cell>
          <cell r="K36">
            <v>100.17160797119141</v>
          </cell>
          <cell r="L36">
            <v>7.5428981481481486E-2</v>
          </cell>
          <cell r="M36">
            <v>44328.612488460647</v>
          </cell>
          <cell r="N36">
            <v>44335.424276342594</v>
          </cell>
          <cell r="O36" t="str">
            <v>OldGeotab</v>
          </cell>
          <cell r="P36">
            <v>0</v>
          </cell>
          <cell r="Q36" t="str">
            <v>32</v>
          </cell>
          <cell r="R36" t="str">
            <v>42</v>
          </cell>
          <cell r="S36" t="str">
            <v>000-000-0000</v>
          </cell>
          <cell r="V36" t="str">
            <v>CHECK COMMENTS</v>
          </cell>
          <cell r="W36" t="str">
            <v>America/New_York</v>
          </cell>
          <cell r="X36" t="str">
            <v>Device Id - G9D221032EDC VIN Number - 1GCNCPEC3FZ384756</v>
          </cell>
          <cell r="Y36">
            <v>44334.465522303239</v>
          </cell>
          <cell r="Z36">
            <v>44334.467362581017</v>
          </cell>
          <cell r="AA36" t="str">
            <v>Device is not downloading data</v>
          </cell>
        </row>
        <row r="37">
          <cell r="A37" t="str">
            <v>- 435075</v>
          </cell>
          <cell r="C37" t="str">
            <v>5FR1</v>
          </cell>
          <cell r="F37" t="str">
            <v>Stopped</v>
          </cell>
          <cell r="K37">
            <v>110096.1015625</v>
          </cell>
          <cell r="L37">
            <v>315.19679325231482</v>
          </cell>
          <cell r="M37">
            <v>43725.644378854166</v>
          </cell>
          <cell r="N37">
            <v>44084.590456284721</v>
          </cell>
          <cell r="O37" t="str">
            <v>OldGeotab</v>
          </cell>
          <cell r="P37">
            <v>0</v>
          </cell>
          <cell r="Q37" t="str">
            <v>28</v>
          </cell>
          <cell r="R37" t="str">
            <v>42</v>
          </cell>
          <cell r="S37" t="str">
            <v>000-000-0000</v>
          </cell>
          <cell r="V37" t="str">
            <v>CHECK COMMENTS</v>
          </cell>
          <cell r="W37" t="str">
            <v>America/New_York</v>
          </cell>
          <cell r="X37" t="str">
            <v>Device Id - G9BB21032EB5 VIN Number - 1GCNCPEC1FZ384934</v>
          </cell>
          <cell r="Y37">
            <v>44040.375452118053</v>
          </cell>
          <cell r="Z37">
            <v>44049.928611840274</v>
          </cell>
          <cell r="AA37" t="str">
            <v>Device is not downloading data</v>
          </cell>
        </row>
        <row r="38">
          <cell r="A38" t="str">
            <v>- 435076</v>
          </cell>
          <cell r="C38" t="str">
            <v>5FR1</v>
          </cell>
          <cell r="D38" t="str">
            <v>TSF00V2@FPL.COM</v>
          </cell>
          <cell r="F38" t="str">
            <v>Stopped</v>
          </cell>
          <cell r="H38" t="str">
            <v>13321 SW 114th Pl, Miami, FL 33176, USA</v>
          </cell>
          <cell r="K38">
            <v>72330.828125</v>
          </cell>
          <cell r="L38">
            <v>331.34166666666664</v>
          </cell>
          <cell r="M38">
            <v>44183.408690833334</v>
          </cell>
          <cell r="N38">
            <v>54788.791666666664</v>
          </cell>
          <cell r="O38" t="str">
            <v>Version 9</v>
          </cell>
          <cell r="P38">
            <v>120</v>
          </cell>
          <cell r="Q38" t="str">
            <v>34</v>
          </cell>
          <cell r="R38" t="str">
            <v>14</v>
          </cell>
          <cell r="S38" t="str">
            <v>G9CC210334D8</v>
          </cell>
          <cell r="V38" t="str">
            <v>1GCNCPEC6FZ384511</v>
          </cell>
          <cell r="W38" t="str">
            <v>America/New_York</v>
          </cell>
          <cell r="Y38">
            <v>44622.693264618058</v>
          </cell>
          <cell r="Z38">
            <v>44623.236343321762</v>
          </cell>
          <cell r="AA38" t="str">
            <v>OK</v>
          </cell>
          <cell r="AJ38" t="str">
            <v>Chevrolet</v>
          </cell>
          <cell r="AK38" t="str">
            <v>Silverado</v>
          </cell>
          <cell r="AL38" t="str">
            <v>2015</v>
          </cell>
        </row>
        <row r="39">
          <cell r="A39" t="str">
            <v>- 435076</v>
          </cell>
          <cell r="C39" t="str">
            <v>5FR1</v>
          </cell>
          <cell r="F39" t="str">
            <v>Stopped</v>
          </cell>
          <cell r="K39">
            <v>58319.71484375</v>
          </cell>
          <cell r="L39">
            <v>253.53749999999999</v>
          </cell>
          <cell r="M39">
            <v>44172.35786837963</v>
          </cell>
          <cell r="N39">
            <v>44183.408691307872</v>
          </cell>
          <cell r="O39" t="str">
            <v>OldGeotab</v>
          </cell>
          <cell r="P39">
            <v>0</v>
          </cell>
          <cell r="Q39" t="str">
            <v>30</v>
          </cell>
          <cell r="R39" t="str">
            <v>42</v>
          </cell>
          <cell r="S39" t="str">
            <v>000-000-0000</v>
          </cell>
          <cell r="V39" t="str">
            <v>CHECK COMMENTS</v>
          </cell>
          <cell r="W39" t="str">
            <v>America/New_York</v>
          </cell>
          <cell r="Y39">
            <v>44182.703265358796</v>
          </cell>
          <cell r="Z39">
            <v>44183.407686655089</v>
          </cell>
          <cell r="AA39" t="str">
            <v>Device is not downloading data</v>
          </cell>
        </row>
        <row r="40">
          <cell r="A40" t="str">
            <v>- 435077</v>
          </cell>
          <cell r="C40" t="str">
            <v>5FR1</v>
          </cell>
          <cell r="F40" t="str">
            <v>Stopped</v>
          </cell>
          <cell r="H40" t="str">
            <v>8900 NW 12th St, Miami, FL 33172, USA</v>
          </cell>
          <cell r="K40">
            <v>87237.46875</v>
          </cell>
          <cell r="L40">
            <v>339.46249999999998</v>
          </cell>
          <cell r="M40">
            <v>44487.649727152777</v>
          </cell>
          <cell r="N40">
            <v>54788.791666666664</v>
          </cell>
          <cell r="O40" t="str">
            <v>Version 9</v>
          </cell>
          <cell r="P40">
            <v>120</v>
          </cell>
          <cell r="Q40" t="str">
            <v>34</v>
          </cell>
          <cell r="R40" t="str">
            <v>14</v>
          </cell>
          <cell r="S40" t="str">
            <v>G9CB21032EC5</v>
          </cell>
          <cell r="V40" t="str">
            <v>1GCNCPEC1FZ387767</v>
          </cell>
          <cell r="W40" t="str">
            <v>America/New_York</v>
          </cell>
          <cell r="Y40">
            <v>44606.630961377312</v>
          </cell>
          <cell r="Z40">
            <v>44623.056273877315</v>
          </cell>
          <cell r="AA40" t="str">
            <v>OK</v>
          </cell>
          <cell r="AJ40" t="str">
            <v>Chevrolet</v>
          </cell>
          <cell r="AK40" t="str">
            <v>Silverado</v>
          </cell>
          <cell r="AL40" t="str">
            <v>2015</v>
          </cell>
        </row>
        <row r="41">
          <cell r="A41" t="str">
            <v>- 435077</v>
          </cell>
          <cell r="C41" t="str">
            <v>5FR1</v>
          </cell>
          <cell r="F41" t="str">
            <v>Stopped</v>
          </cell>
          <cell r="K41">
            <v>80602.09375</v>
          </cell>
          <cell r="L41">
            <v>457.14546196759261</v>
          </cell>
          <cell r="M41">
            <v>43725.644378854166</v>
          </cell>
          <cell r="N41">
            <v>44487.649727627315</v>
          </cell>
          <cell r="O41" t="str">
            <v>Version 9</v>
          </cell>
          <cell r="P41">
            <v>120</v>
          </cell>
          <cell r="Q41" t="str">
            <v>33</v>
          </cell>
          <cell r="R41" t="str">
            <v>43</v>
          </cell>
          <cell r="S41" t="str">
            <v>000-000-0000</v>
          </cell>
          <cell r="V41" t="str">
            <v>1GCNCPEC1FZ387767</v>
          </cell>
          <cell r="W41" t="str">
            <v>America/New_York</v>
          </cell>
          <cell r="Y41">
            <v>44358.378236145836</v>
          </cell>
          <cell r="Z41">
            <v>44487.605979201391</v>
          </cell>
          <cell r="AA41" t="str">
            <v>Device is not downloading data</v>
          </cell>
          <cell r="AJ41" t="str">
            <v>Chevrolet</v>
          </cell>
          <cell r="AK41" t="str">
            <v>Silverado</v>
          </cell>
          <cell r="AL41" t="str">
            <v>2015</v>
          </cell>
        </row>
        <row r="42">
          <cell r="A42" t="str">
            <v>- 435078</v>
          </cell>
          <cell r="C42" t="str">
            <v>5FR1</v>
          </cell>
          <cell r="F42" t="str">
            <v>Stopped</v>
          </cell>
          <cell r="H42" t="str">
            <v>1201 NW 89th Ct, Miami, FL 33172, USA</v>
          </cell>
          <cell r="K42">
            <v>0.26854753494262695</v>
          </cell>
          <cell r="L42">
            <v>336.35195383101853</v>
          </cell>
          <cell r="M42">
            <v>44580.435926990744</v>
          </cell>
          <cell r="N42">
            <v>54788.791666666664</v>
          </cell>
          <cell r="O42" t="str">
            <v>Version 9</v>
          </cell>
          <cell r="P42">
            <v>120</v>
          </cell>
          <cell r="Q42" t="str">
            <v>35</v>
          </cell>
          <cell r="R42" t="str">
            <v>17</v>
          </cell>
          <cell r="S42" t="str">
            <v>G97B21032E75</v>
          </cell>
          <cell r="V42" t="str">
            <v>1GCNCPEC2FZ384909</v>
          </cell>
          <cell r="W42" t="str">
            <v>America/New_York</v>
          </cell>
          <cell r="Y42">
            <v>44608.810741469904</v>
          </cell>
          <cell r="Z42">
            <v>44621.494827118055</v>
          </cell>
          <cell r="AA42" t="str">
            <v>Device is not downloading data</v>
          </cell>
          <cell r="AJ42" t="str">
            <v>Chevrolet</v>
          </cell>
          <cell r="AK42" t="str">
            <v>Silverado</v>
          </cell>
          <cell r="AL42" t="str">
            <v>2015</v>
          </cell>
        </row>
        <row r="43">
          <cell r="A43" t="str">
            <v>- 435078</v>
          </cell>
          <cell r="C43" t="str">
            <v>5FR1</v>
          </cell>
          <cell r="F43" t="str">
            <v>Stopped</v>
          </cell>
          <cell r="K43">
            <v>78444.4296875</v>
          </cell>
          <cell r="L43">
            <v>379.9896531134259</v>
          </cell>
          <cell r="M43">
            <v>43725.644378854166</v>
          </cell>
          <cell r="N43">
            <v>44580.435927638886</v>
          </cell>
          <cell r="O43" t="str">
            <v>Version 9</v>
          </cell>
          <cell r="P43">
            <v>120</v>
          </cell>
          <cell r="Q43" t="str">
            <v>33</v>
          </cell>
          <cell r="R43" t="str">
            <v>45</v>
          </cell>
          <cell r="S43" t="str">
            <v>000-000-0000</v>
          </cell>
          <cell r="V43" t="str">
            <v>1GCNCPEC2FZ384909</v>
          </cell>
          <cell r="W43" t="str">
            <v>America/New_York</v>
          </cell>
          <cell r="Y43">
            <v>44463.499108564814</v>
          </cell>
          <cell r="Z43">
            <v>44579.565728935188</v>
          </cell>
          <cell r="AA43" t="str">
            <v>Device is not downloading data</v>
          </cell>
          <cell r="AJ43" t="str">
            <v>Chevrolet</v>
          </cell>
          <cell r="AK43" t="str">
            <v>Silverado</v>
          </cell>
          <cell r="AL43" t="str">
            <v>2015</v>
          </cell>
        </row>
        <row r="44">
          <cell r="A44" t="str">
            <v>- 435079</v>
          </cell>
          <cell r="C44" t="str">
            <v>5FR1</v>
          </cell>
          <cell r="D44" t="str">
            <v>JXG02D4@FPL.COM</v>
          </cell>
          <cell r="F44" t="str">
            <v>Stopped</v>
          </cell>
          <cell r="H44" t="str">
            <v>4181 SW 8th St Suite B, Miami, FL 33134, USA</v>
          </cell>
          <cell r="K44">
            <v>67051.0859375</v>
          </cell>
          <cell r="L44">
            <v>333.90183591435186</v>
          </cell>
          <cell r="M44">
            <v>44175.56636297454</v>
          </cell>
          <cell r="N44">
            <v>54788.791666666664</v>
          </cell>
          <cell r="O44" t="str">
            <v>Version 9</v>
          </cell>
          <cell r="P44">
            <v>120</v>
          </cell>
          <cell r="Q44" t="str">
            <v>33</v>
          </cell>
          <cell r="R44" t="str">
            <v>45</v>
          </cell>
          <cell r="S44" t="str">
            <v>G95221032F43</v>
          </cell>
          <cell r="V44" t="str">
            <v>1GCNCPEC6FZ384573</v>
          </cell>
          <cell r="W44" t="str">
            <v>America/New_York</v>
          </cell>
          <cell r="Y44">
            <v>44504.319355439817</v>
          </cell>
          <cell r="Z44">
            <v>44504.319448032409</v>
          </cell>
          <cell r="AA44" t="str">
            <v>Device is not downloading data</v>
          </cell>
          <cell r="AJ44" t="str">
            <v>Chevrolet</v>
          </cell>
          <cell r="AK44" t="str">
            <v>Silverado</v>
          </cell>
          <cell r="AL44" t="str">
            <v>2015</v>
          </cell>
        </row>
        <row r="45">
          <cell r="A45" t="str">
            <v>- 436156</v>
          </cell>
          <cell r="C45" t="str">
            <v>5FR1</v>
          </cell>
          <cell r="F45" t="str">
            <v>Stopped</v>
          </cell>
          <cell r="H45" t="str">
            <v>435 S Range Rd, Cocoa, FL 32926, USA</v>
          </cell>
          <cell r="K45">
            <v>103789.4921875</v>
          </cell>
          <cell r="L45">
            <v>121.89889245370371</v>
          </cell>
          <cell r="M45">
            <v>43725.644378854166</v>
          </cell>
          <cell r="N45">
            <v>54788.791666666664</v>
          </cell>
          <cell r="O45" t="str">
            <v>Version 9</v>
          </cell>
          <cell r="P45">
            <v>120</v>
          </cell>
          <cell r="Q45" t="str">
            <v>34</v>
          </cell>
          <cell r="R45" t="str">
            <v>14</v>
          </cell>
          <cell r="S45" t="str">
            <v>G95121032F40</v>
          </cell>
          <cell r="V45" t="str">
            <v>1FTMF1CF9GKD58010</v>
          </cell>
          <cell r="W45" t="str">
            <v>America/New_York</v>
          </cell>
          <cell r="Y45">
            <v>44620.667130358794</v>
          </cell>
          <cell r="Z45">
            <v>44622.597847951387</v>
          </cell>
          <cell r="AA45" t="str">
            <v>OK</v>
          </cell>
          <cell r="AJ45" t="str">
            <v>Ford</v>
          </cell>
          <cell r="AK45" t="str">
            <v>F-Series</v>
          </cell>
          <cell r="AL45" t="str">
            <v>2016</v>
          </cell>
        </row>
        <row r="46">
          <cell r="A46" t="str">
            <v>- 436157</v>
          </cell>
          <cell r="C46" t="str">
            <v>5FR1</v>
          </cell>
          <cell r="D46" t="str">
            <v>FXM0PXG@FPL.COM</v>
          </cell>
          <cell r="F46" t="str">
            <v>Stopped</v>
          </cell>
          <cell r="H46" t="str">
            <v>2705 Revolution St, Melbourne, FL 32935, USA</v>
          </cell>
          <cell r="K46">
            <v>114469</v>
          </cell>
          <cell r="L46">
            <v>128.11760688657407</v>
          </cell>
          <cell r="M46">
            <v>43725.644378854166</v>
          </cell>
          <cell r="N46">
            <v>54788.791666666664</v>
          </cell>
          <cell r="O46" t="str">
            <v>Version 9</v>
          </cell>
          <cell r="P46">
            <v>120</v>
          </cell>
          <cell r="Q46" t="str">
            <v>34</v>
          </cell>
          <cell r="R46" t="str">
            <v>14</v>
          </cell>
          <cell r="S46" t="str">
            <v>G97A21032F6B</v>
          </cell>
          <cell r="V46" t="str">
            <v>1FTMF1CF0GKD58011</v>
          </cell>
          <cell r="W46" t="str">
            <v>America/New_York</v>
          </cell>
          <cell r="Y46">
            <v>44622.662084062496</v>
          </cell>
          <cell r="Z46">
            <v>44623.227732210646</v>
          </cell>
          <cell r="AA46" t="str">
            <v>OK</v>
          </cell>
          <cell r="AJ46" t="str">
            <v>Ford</v>
          </cell>
          <cell r="AK46" t="str">
            <v>F-Series</v>
          </cell>
          <cell r="AL46" t="str">
            <v>2016</v>
          </cell>
        </row>
        <row r="47">
          <cell r="A47" t="str">
            <v>- 436158</v>
          </cell>
          <cell r="C47" t="str">
            <v>5FR1</v>
          </cell>
          <cell r="D47" t="str">
            <v>CLV09LX@FPL.COM</v>
          </cell>
          <cell r="F47" t="str">
            <v>Stopped</v>
          </cell>
          <cell r="H47" t="str">
            <v>4180 US-1, Rockledge, FL 32955, USA</v>
          </cell>
          <cell r="K47">
            <v>100819.9609375</v>
          </cell>
          <cell r="L47">
            <v>128.14807380787036</v>
          </cell>
          <cell r="M47">
            <v>43725.644378854166</v>
          </cell>
          <cell r="N47">
            <v>54788.791666666664</v>
          </cell>
          <cell r="O47" t="str">
            <v>Version 9</v>
          </cell>
          <cell r="P47">
            <v>120</v>
          </cell>
          <cell r="Q47" t="str">
            <v>34</v>
          </cell>
          <cell r="R47" t="str">
            <v>14</v>
          </cell>
          <cell r="S47" t="str">
            <v>G92B21032F3A</v>
          </cell>
          <cell r="V47" t="str">
            <v>1FTMF1CF2GKD58012</v>
          </cell>
          <cell r="W47" t="str">
            <v>America/New_York</v>
          </cell>
          <cell r="Y47">
            <v>44621.325580173609</v>
          </cell>
          <cell r="Z47">
            <v>44623.225429710648</v>
          </cell>
          <cell r="AA47" t="str">
            <v>OK</v>
          </cell>
          <cell r="AJ47" t="str">
            <v>Ford</v>
          </cell>
          <cell r="AK47" t="str">
            <v>F-Series</v>
          </cell>
          <cell r="AL47" t="str">
            <v>2016</v>
          </cell>
        </row>
        <row r="48">
          <cell r="A48" t="str">
            <v>- 436159</v>
          </cell>
          <cell r="C48" t="str">
            <v>5FR1</v>
          </cell>
          <cell r="F48" t="str">
            <v>Stopped</v>
          </cell>
          <cell r="H48" t="str">
            <v>420 Market Pl, Port St. Lucie, FL 34986, USA</v>
          </cell>
          <cell r="K48">
            <v>79567.8203125</v>
          </cell>
          <cell r="L48">
            <v>42.722473831018519</v>
          </cell>
          <cell r="M48">
            <v>43725.644378854166</v>
          </cell>
          <cell r="N48">
            <v>54788.791666666664</v>
          </cell>
          <cell r="O48" t="str">
            <v>Version 9</v>
          </cell>
          <cell r="P48">
            <v>120</v>
          </cell>
          <cell r="Q48" t="str">
            <v>34</v>
          </cell>
          <cell r="R48" t="str">
            <v>13</v>
          </cell>
          <cell r="S48" t="str">
            <v>G9D82107C430</v>
          </cell>
          <cell r="V48" t="str">
            <v>1FTMF1CF4GKD58013</v>
          </cell>
          <cell r="W48" t="str">
            <v>America/New_York</v>
          </cell>
          <cell r="Y48">
            <v>44588.543300081015</v>
          </cell>
          <cell r="Z48">
            <v>44596.224434340278</v>
          </cell>
          <cell r="AA48" t="str">
            <v>Device is not downloading data</v>
          </cell>
          <cell r="AJ48" t="str">
            <v>Ford</v>
          </cell>
          <cell r="AK48" t="str">
            <v>F-Series</v>
          </cell>
          <cell r="AL48" t="str">
            <v>2016</v>
          </cell>
        </row>
        <row r="49">
          <cell r="A49" t="str">
            <v>- 436160</v>
          </cell>
          <cell r="C49" t="str">
            <v>5FR1</v>
          </cell>
          <cell r="F49" t="str">
            <v>Stopped</v>
          </cell>
          <cell r="H49" t="str">
            <v>4190 US-1, Rockledge, FL 32955, USA</v>
          </cell>
          <cell r="K49">
            <v>132262.59375</v>
          </cell>
          <cell r="L49">
            <v>130.63321668981482</v>
          </cell>
          <cell r="M49">
            <v>43725.644378854166</v>
          </cell>
          <cell r="N49">
            <v>54788.791666666664</v>
          </cell>
          <cell r="O49" t="str">
            <v>Version 9</v>
          </cell>
          <cell r="P49">
            <v>120</v>
          </cell>
          <cell r="Q49" t="str">
            <v>34</v>
          </cell>
          <cell r="R49" t="str">
            <v>14</v>
          </cell>
          <cell r="S49" t="str">
            <v>G95921032F48</v>
          </cell>
          <cell r="V49" t="str">
            <v>1FTMF1CF6GKD58014</v>
          </cell>
          <cell r="W49" t="str">
            <v>America/New_York</v>
          </cell>
          <cell r="Y49">
            <v>44615.539746064816</v>
          </cell>
          <cell r="Z49">
            <v>44615.540058564817</v>
          </cell>
          <cell r="AA49" t="str">
            <v>Device is not downloading data</v>
          </cell>
          <cell r="AJ49" t="str">
            <v>Ford</v>
          </cell>
          <cell r="AK49" t="str">
            <v>F-Series</v>
          </cell>
          <cell r="AL49" t="str">
            <v>2016</v>
          </cell>
        </row>
        <row r="50">
          <cell r="A50" t="str">
            <v>- 436161</v>
          </cell>
          <cell r="C50" t="str">
            <v>5FR1</v>
          </cell>
          <cell r="F50" t="str">
            <v>Stopped</v>
          </cell>
          <cell r="H50" t="str">
            <v>1575 40th Ave, Vero Beach, FL 32960, USA</v>
          </cell>
          <cell r="K50">
            <v>6199206.5</v>
          </cell>
          <cell r="L50">
            <v>100.28786864583333</v>
          </cell>
          <cell r="M50">
            <v>43725.644378854166</v>
          </cell>
          <cell r="N50">
            <v>54788.791666666664</v>
          </cell>
          <cell r="O50" t="str">
            <v>Version 9</v>
          </cell>
          <cell r="P50">
            <v>120</v>
          </cell>
          <cell r="Q50" t="str">
            <v>35</v>
          </cell>
          <cell r="R50" t="str">
            <v>17</v>
          </cell>
          <cell r="S50" t="str">
            <v>G97021032F61</v>
          </cell>
          <cell r="V50" t="str">
            <v>1FTMF1CF8GKD58015</v>
          </cell>
          <cell r="W50" t="str">
            <v>America/New_York</v>
          </cell>
          <cell r="Y50">
            <v>44622.687766932868</v>
          </cell>
          <cell r="Z50">
            <v>44623.230903506941</v>
          </cell>
          <cell r="AA50" t="str">
            <v>OK</v>
          </cell>
          <cell r="AJ50" t="str">
            <v>Ford</v>
          </cell>
          <cell r="AK50" t="str">
            <v>F-Series</v>
          </cell>
          <cell r="AL50" t="str">
            <v>2016</v>
          </cell>
        </row>
        <row r="51">
          <cell r="A51" t="str">
            <v>- 436461</v>
          </cell>
          <cell r="C51" t="str">
            <v>5FR1</v>
          </cell>
          <cell r="D51" t="str">
            <v>JAM0P8K@FPL.COM</v>
          </cell>
          <cell r="F51" t="str">
            <v>Stopped</v>
          </cell>
          <cell r="H51" t="str">
            <v>1132 W 71st St, Hialeah, FL 33014, USA</v>
          </cell>
          <cell r="K51">
            <v>89409.90625</v>
          </cell>
          <cell r="L51">
            <v>286.75833333333333</v>
          </cell>
          <cell r="M51">
            <v>43725.644378854166</v>
          </cell>
          <cell r="N51">
            <v>54788.791666666664</v>
          </cell>
          <cell r="O51" t="str">
            <v>Version 9</v>
          </cell>
          <cell r="P51">
            <v>120</v>
          </cell>
          <cell r="Q51" t="str">
            <v>34</v>
          </cell>
          <cell r="R51" t="str">
            <v>14</v>
          </cell>
          <cell r="S51" t="str">
            <v>G91F2107C3F6</v>
          </cell>
          <cell r="V51" t="str">
            <v>1GCVKNEH2GZ317053</v>
          </cell>
          <cell r="W51" t="str">
            <v>America/New_York</v>
          </cell>
          <cell r="Y51">
            <v>44622.646563229166</v>
          </cell>
          <cell r="Z51">
            <v>44623.231435914349</v>
          </cell>
          <cell r="AA51" t="str">
            <v>OK</v>
          </cell>
          <cell r="AJ51" t="str">
            <v>Chevrolet</v>
          </cell>
          <cell r="AK51" t="str">
            <v>Silverado</v>
          </cell>
          <cell r="AL51" t="str">
            <v>2016</v>
          </cell>
        </row>
        <row r="52">
          <cell r="A52" t="str">
            <v>- 437802</v>
          </cell>
          <cell r="C52" t="str">
            <v>5FR1</v>
          </cell>
          <cell r="F52" t="str">
            <v>Stopped</v>
          </cell>
          <cell r="K52">
            <v>28461.58984375</v>
          </cell>
          <cell r="L52">
            <v>49.124311215277778</v>
          </cell>
          <cell r="M52">
            <v>43725.644378854166</v>
          </cell>
          <cell r="N52">
            <v>44088.590470648145</v>
          </cell>
          <cell r="O52" t="str">
            <v>OldGeotab</v>
          </cell>
          <cell r="P52">
            <v>0</v>
          </cell>
          <cell r="Q52" t="str">
            <v>28</v>
          </cell>
          <cell r="R52" t="str">
            <v>42</v>
          </cell>
          <cell r="S52" t="str">
            <v>000-000-0000</v>
          </cell>
          <cell r="V52" t="str">
            <v>CHECK COMMENTS</v>
          </cell>
          <cell r="W52" t="str">
            <v>America/New_York</v>
          </cell>
          <cell r="X52" t="str">
            <v>Device Id - G9CD21032FDC VIN Number - 1FTMF1CF2HKD62272</v>
          </cell>
          <cell r="Y52">
            <v>44050.945660451391</v>
          </cell>
          <cell r="Z52">
            <v>44050.950845636573</v>
          </cell>
          <cell r="AA52" t="str">
            <v>Device is not downloading data</v>
          </cell>
        </row>
        <row r="53">
          <cell r="A53" t="str">
            <v>- 437803</v>
          </cell>
          <cell r="C53" t="str">
            <v>5FR1</v>
          </cell>
          <cell r="D53" t="str">
            <v>WXB0NFG@FPL.COM</v>
          </cell>
          <cell r="F53" t="str">
            <v>Stopped</v>
          </cell>
          <cell r="H53" t="str">
            <v>1824 NW 192nd St, Miami Gardens, FL 33056, USA</v>
          </cell>
          <cell r="K53">
            <v>30851.080078125</v>
          </cell>
          <cell r="L53">
            <v>64.608988668981482</v>
          </cell>
          <cell r="M53">
            <v>43725.644378865742</v>
          </cell>
          <cell r="N53">
            <v>54788.791666666664</v>
          </cell>
          <cell r="O53" t="str">
            <v>Version 9</v>
          </cell>
          <cell r="P53">
            <v>120</v>
          </cell>
          <cell r="Q53" t="str">
            <v>34</v>
          </cell>
          <cell r="R53" t="str">
            <v>14</v>
          </cell>
          <cell r="S53" t="str">
            <v>G9C021032ECE</v>
          </cell>
          <cell r="V53" t="str">
            <v>1FTMF1CF4HKD62273</v>
          </cell>
          <cell r="W53" t="str">
            <v>America/New_York</v>
          </cell>
          <cell r="Y53">
            <v>44622.793634988426</v>
          </cell>
          <cell r="Z53">
            <v>44623.232628043981</v>
          </cell>
          <cell r="AA53" t="str">
            <v>OK</v>
          </cell>
          <cell r="AJ53" t="str">
            <v>Ford</v>
          </cell>
          <cell r="AK53" t="str">
            <v>F-Series</v>
          </cell>
          <cell r="AL53" t="str">
            <v>2017</v>
          </cell>
        </row>
        <row r="54">
          <cell r="A54" t="str">
            <v>- 437804</v>
          </cell>
          <cell r="C54" t="str">
            <v>5FR1</v>
          </cell>
          <cell r="F54" t="str">
            <v>Stopped</v>
          </cell>
          <cell r="H54" t="str">
            <v>4190 US-1, Rockledge, FL 32955, USA</v>
          </cell>
          <cell r="K54">
            <v>64902.22265625</v>
          </cell>
          <cell r="L54">
            <v>139.95566856481483</v>
          </cell>
          <cell r="M54">
            <v>43725.644378854166</v>
          </cell>
          <cell r="N54">
            <v>54788.791666666664</v>
          </cell>
          <cell r="O54" t="str">
            <v>Version 9</v>
          </cell>
          <cell r="P54">
            <v>120</v>
          </cell>
          <cell r="Q54" t="str">
            <v>34</v>
          </cell>
          <cell r="R54" t="str">
            <v>14</v>
          </cell>
          <cell r="S54" t="str">
            <v>G93421032F25</v>
          </cell>
          <cell r="V54" t="str">
            <v>1FTMF1CF6HKD62274</v>
          </cell>
          <cell r="W54" t="str">
            <v>America/New_York</v>
          </cell>
          <cell r="Y54">
            <v>44615.53801921296</v>
          </cell>
          <cell r="Z54">
            <v>44615.540750694447</v>
          </cell>
          <cell r="AA54" t="str">
            <v>Device is not downloading data</v>
          </cell>
          <cell r="AJ54" t="str">
            <v>Ford</v>
          </cell>
          <cell r="AK54" t="str">
            <v>F-Series</v>
          </cell>
          <cell r="AL54" t="str">
            <v>2017</v>
          </cell>
        </row>
        <row r="55">
          <cell r="A55" t="str">
            <v>- 437805</v>
          </cell>
          <cell r="C55" t="str">
            <v>5FR1</v>
          </cell>
          <cell r="D55" t="str">
            <v>TXM0LHD@FPL.COM</v>
          </cell>
          <cell r="F55" t="str">
            <v>Stopped</v>
          </cell>
          <cell r="H55" t="str">
            <v>5105 Volusia Ave, Titusville, FL 32780, USA</v>
          </cell>
          <cell r="K55">
            <v>81574.8515625</v>
          </cell>
          <cell r="L55">
            <v>125.63483899305555</v>
          </cell>
          <cell r="M55">
            <v>43725.644378854166</v>
          </cell>
          <cell r="N55">
            <v>54788.791666666664</v>
          </cell>
          <cell r="O55" t="str">
            <v>Version 9</v>
          </cell>
          <cell r="P55">
            <v>120</v>
          </cell>
          <cell r="Q55" t="str">
            <v>34</v>
          </cell>
          <cell r="R55" t="str">
            <v>14</v>
          </cell>
          <cell r="S55" t="str">
            <v>G90D2107C3E4</v>
          </cell>
          <cell r="V55" t="str">
            <v>1FTMF1CF8HKD62275</v>
          </cell>
          <cell r="W55" t="str">
            <v>America/New_York</v>
          </cell>
          <cell r="Y55">
            <v>44622.667361840278</v>
          </cell>
          <cell r="Z55">
            <v>44623.231528506942</v>
          </cell>
          <cell r="AA55" t="str">
            <v>OK</v>
          </cell>
          <cell r="AJ55" t="str">
            <v>Ford</v>
          </cell>
          <cell r="AK55" t="str">
            <v>F-Series</v>
          </cell>
          <cell r="AL55" t="str">
            <v>2017</v>
          </cell>
        </row>
        <row r="56">
          <cell r="A56" t="str">
            <v>- 438007</v>
          </cell>
          <cell r="C56" t="str">
            <v>5FR1, JXV0QAR</v>
          </cell>
          <cell r="D56" t="str">
            <v>JXL0WTN@NEE.COM</v>
          </cell>
          <cell r="F56" t="str">
            <v>Stopped</v>
          </cell>
          <cell r="H56" t="str">
            <v>61 Hammond Dr, Miami Springs, FL 33166, USA</v>
          </cell>
          <cell r="K56">
            <v>34038.09375</v>
          </cell>
          <cell r="L56">
            <v>34.634566354166665</v>
          </cell>
          <cell r="M56">
            <v>43725.644378865742</v>
          </cell>
          <cell r="N56">
            <v>54788.791666666664</v>
          </cell>
          <cell r="O56" t="str">
            <v>Version 9</v>
          </cell>
          <cell r="P56">
            <v>120</v>
          </cell>
          <cell r="Q56" t="str">
            <v>34</v>
          </cell>
          <cell r="R56" t="str">
            <v>14</v>
          </cell>
          <cell r="S56" t="str">
            <v>G96521032E6B</v>
          </cell>
          <cell r="V56" t="str">
            <v>1FTFX1E50JKF23184</v>
          </cell>
          <cell r="W56" t="str">
            <v>America/New_York</v>
          </cell>
          <cell r="Y56">
            <v>44622.738935914349</v>
          </cell>
          <cell r="Z56">
            <v>44623.240405821758</v>
          </cell>
          <cell r="AA56" t="str">
            <v>OK</v>
          </cell>
          <cell r="AJ56" t="str">
            <v>Ford</v>
          </cell>
          <cell r="AK56" t="str">
            <v>F-Series</v>
          </cell>
          <cell r="AL56" t="str">
            <v>2018</v>
          </cell>
        </row>
        <row r="57">
          <cell r="A57" t="str">
            <v>- 438009</v>
          </cell>
          <cell r="C57" t="str">
            <v>5FR1</v>
          </cell>
          <cell r="D57" t="str">
            <v>andres.pena@fpl.com</v>
          </cell>
          <cell r="F57" t="str">
            <v>Stopped</v>
          </cell>
          <cell r="H57" t="str">
            <v>3558 W 71 Terrace, Hialeah, FL 33018, USA</v>
          </cell>
          <cell r="K57">
            <v>40770.02734375</v>
          </cell>
          <cell r="L57">
            <v>98.01331881944445</v>
          </cell>
          <cell r="M57">
            <v>43725.644378854166</v>
          </cell>
          <cell r="N57">
            <v>54788.791666666664</v>
          </cell>
          <cell r="O57" t="str">
            <v>Version 9</v>
          </cell>
          <cell r="P57">
            <v>120</v>
          </cell>
          <cell r="Q57" t="str">
            <v>34</v>
          </cell>
          <cell r="R57" t="str">
            <v>14</v>
          </cell>
          <cell r="S57" t="str">
            <v>G98C21032F9D</v>
          </cell>
          <cell r="V57" t="str">
            <v>1FTFX1E58JKF23188</v>
          </cell>
          <cell r="W57" t="str">
            <v>America/New_York</v>
          </cell>
          <cell r="Y57">
            <v>44622.817199803241</v>
          </cell>
          <cell r="Z57">
            <v>44623.235509988423</v>
          </cell>
          <cell r="AA57" t="str">
            <v>OK</v>
          </cell>
          <cell r="AJ57" t="str">
            <v>Ford</v>
          </cell>
          <cell r="AK57" t="str">
            <v>F-Series</v>
          </cell>
          <cell r="AL57" t="str">
            <v>2018</v>
          </cell>
        </row>
        <row r="58">
          <cell r="A58" t="str">
            <v>- 438024</v>
          </cell>
          <cell r="C58" t="str">
            <v>5FR1</v>
          </cell>
          <cell r="F58" t="str">
            <v>Stopped</v>
          </cell>
          <cell r="H58" t="str">
            <v>16800 NW 57th Ave, Hialeah, FL 33015, USA</v>
          </cell>
          <cell r="K58">
            <v>44919.54296875</v>
          </cell>
          <cell r="L58">
            <v>106.42514334490741</v>
          </cell>
          <cell r="M58">
            <v>43725.644378854166</v>
          </cell>
          <cell r="N58">
            <v>54788.791666666664</v>
          </cell>
          <cell r="O58" t="str">
            <v>Version 9</v>
          </cell>
          <cell r="P58">
            <v>120</v>
          </cell>
          <cell r="Q58" t="str">
            <v>34</v>
          </cell>
          <cell r="R58" t="str">
            <v>12</v>
          </cell>
          <cell r="S58" t="str">
            <v>G99C21032E92</v>
          </cell>
          <cell r="V58" t="str">
            <v>1FTMF1C55JKE93774</v>
          </cell>
          <cell r="W58" t="str">
            <v>America/New_York</v>
          </cell>
          <cell r="Y58">
            <v>44522.583079432872</v>
          </cell>
          <cell r="Z58">
            <v>44522.60537109954</v>
          </cell>
          <cell r="AA58" t="str">
            <v>Device is not downloading data</v>
          </cell>
          <cell r="AJ58" t="str">
            <v>Ford</v>
          </cell>
          <cell r="AK58" t="str">
            <v>F-Series</v>
          </cell>
          <cell r="AL58" t="str">
            <v>2018</v>
          </cell>
        </row>
        <row r="59">
          <cell r="A59" t="str">
            <v>- 438025</v>
          </cell>
          <cell r="C59" t="str">
            <v>5FR1</v>
          </cell>
          <cell r="D59" t="str">
            <v>Steven.Escudero@fpl.com</v>
          </cell>
          <cell r="F59" t="str">
            <v>Stopped</v>
          </cell>
          <cell r="H59" t="str">
            <v>1580 SW 116th Ave, Pembroke Pines, FL 33025, USA</v>
          </cell>
          <cell r="K59">
            <v>35318.91796875</v>
          </cell>
          <cell r="L59">
            <v>131.54633244212962</v>
          </cell>
          <cell r="M59">
            <v>43725.644378854166</v>
          </cell>
          <cell r="N59">
            <v>54788.791666666664</v>
          </cell>
          <cell r="O59" t="str">
            <v>Version 9</v>
          </cell>
          <cell r="P59">
            <v>120</v>
          </cell>
          <cell r="Q59" t="str">
            <v>34</v>
          </cell>
          <cell r="R59" t="str">
            <v>14</v>
          </cell>
          <cell r="S59" t="str">
            <v>G9AB21032EA5</v>
          </cell>
          <cell r="V59" t="str">
            <v>1FTMF1C57JKE93775</v>
          </cell>
          <cell r="W59" t="str">
            <v>America/New_York</v>
          </cell>
          <cell r="Y59">
            <v>44622.803057025463</v>
          </cell>
          <cell r="Z59">
            <v>44623.223554710647</v>
          </cell>
          <cell r="AA59" t="str">
            <v>OK</v>
          </cell>
          <cell r="AJ59" t="str">
            <v>Ford</v>
          </cell>
          <cell r="AK59" t="str">
            <v>F-Series</v>
          </cell>
          <cell r="AL59" t="str">
            <v>2018</v>
          </cell>
        </row>
        <row r="60">
          <cell r="A60" t="str">
            <v>- 438976</v>
          </cell>
          <cell r="C60" t="str">
            <v>5FR1, JXV0QAR</v>
          </cell>
          <cell r="F60" t="str">
            <v>Stopped</v>
          </cell>
          <cell r="H60" t="str">
            <v>2924 NW 195th Ln, Miami Gardens, FL 33056, USA</v>
          </cell>
          <cell r="K60">
            <v>34527.734375</v>
          </cell>
          <cell r="L60">
            <v>31.330626562500001</v>
          </cell>
          <cell r="M60">
            <v>43725.644378854166</v>
          </cell>
          <cell r="N60">
            <v>54788.791666666664</v>
          </cell>
          <cell r="O60" t="str">
            <v>Version 9</v>
          </cell>
          <cell r="P60">
            <v>120</v>
          </cell>
          <cell r="Q60" t="str">
            <v>34</v>
          </cell>
          <cell r="R60" t="str">
            <v>14</v>
          </cell>
          <cell r="S60" t="str">
            <v>G9E721032EE9</v>
          </cell>
          <cell r="V60" t="str">
            <v>1FTEX1C55JKE93792</v>
          </cell>
          <cell r="W60" t="str">
            <v>America/New_York</v>
          </cell>
          <cell r="Y60">
            <v>44622.770602581018</v>
          </cell>
          <cell r="Z60">
            <v>44623.230417395833</v>
          </cell>
          <cell r="AA60" t="str">
            <v>OK</v>
          </cell>
          <cell r="AJ60" t="str">
            <v>Ford</v>
          </cell>
          <cell r="AK60" t="str">
            <v>F-Series</v>
          </cell>
          <cell r="AL60" t="str">
            <v>2018</v>
          </cell>
        </row>
        <row r="61">
          <cell r="A61" t="str">
            <v>- 438977</v>
          </cell>
          <cell r="C61" t="str">
            <v>5FR1</v>
          </cell>
          <cell r="D61" t="str">
            <v>WHC0PX8@FPL.COM</v>
          </cell>
          <cell r="F61" t="str">
            <v>Stopped</v>
          </cell>
          <cell r="H61" t="str">
            <v>420 Seal Ave SW, Palm Bay, FL 32908, USA</v>
          </cell>
          <cell r="K61">
            <v>89046.21875</v>
          </cell>
          <cell r="L61">
            <v>99.45441831018519</v>
          </cell>
          <cell r="M61">
            <v>43725.644378854166</v>
          </cell>
          <cell r="N61">
            <v>54788.791666666664</v>
          </cell>
          <cell r="O61" t="str">
            <v>Version 9</v>
          </cell>
          <cell r="P61">
            <v>120</v>
          </cell>
          <cell r="Q61" t="str">
            <v>34</v>
          </cell>
          <cell r="R61" t="str">
            <v>14</v>
          </cell>
          <cell r="S61" t="str">
            <v>G91E21032F0F</v>
          </cell>
          <cell r="V61" t="str">
            <v>1FTEX1C57JKE93793</v>
          </cell>
          <cell r="W61" t="str">
            <v>America/New_York</v>
          </cell>
          <cell r="Y61">
            <v>44622.704155821761</v>
          </cell>
          <cell r="Z61">
            <v>44623.226702118052</v>
          </cell>
          <cell r="AA61" t="str">
            <v>OK</v>
          </cell>
          <cell r="AJ61" t="str">
            <v>Ford</v>
          </cell>
          <cell r="AK61" t="str">
            <v>F-Series</v>
          </cell>
          <cell r="AL61" t="str">
            <v>2018</v>
          </cell>
        </row>
        <row r="62">
          <cell r="A62" t="str">
            <v>- 498935</v>
          </cell>
          <cell r="C62" t="str">
            <v>5FR1</v>
          </cell>
          <cell r="D62" t="str">
            <v>GXH02A2@FPL.COM</v>
          </cell>
          <cell r="F62" t="str">
            <v>Stopped</v>
          </cell>
          <cell r="H62" t="str">
            <v>7881 SW 162nd St, Palmetto Bay, FL 33157, USA</v>
          </cell>
          <cell r="K62">
            <v>18093.2734375</v>
          </cell>
          <cell r="L62">
            <v>13.112085081018519</v>
          </cell>
          <cell r="M62">
            <v>43725.644378865742</v>
          </cell>
          <cell r="N62">
            <v>54788.791666666664</v>
          </cell>
          <cell r="O62" t="str">
            <v>Version 9</v>
          </cell>
          <cell r="P62">
            <v>120</v>
          </cell>
          <cell r="Q62" t="str">
            <v>35</v>
          </cell>
          <cell r="R62" t="str">
            <v>17</v>
          </cell>
          <cell r="S62" t="str">
            <v>G96721032E69</v>
          </cell>
          <cell r="V62" t="str">
            <v>2C4RDGBG7JR318526</v>
          </cell>
          <cell r="W62" t="str">
            <v>America/New_York</v>
          </cell>
          <cell r="Y62">
            <v>44622.649375729168</v>
          </cell>
          <cell r="Z62">
            <v>44623.234178969906</v>
          </cell>
          <cell r="AA62" t="str">
            <v>OK</v>
          </cell>
          <cell r="AJ62" t="str">
            <v>Dodge</v>
          </cell>
          <cell r="AK62" t="str">
            <v>Grand Caravan</v>
          </cell>
          <cell r="AL62" t="str">
            <v>2018</v>
          </cell>
        </row>
        <row r="63">
          <cell r="A63" t="str">
            <v>- 498936</v>
          </cell>
          <cell r="C63" t="str">
            <v>5FR1</v>
          </cell>
          <cell r="F63" t="str">
            <v>Stopped</v>
          </cell>
          <cell r="H63" t="str">
            <v>4190 US-1, Rockledge, FL 32955, USA</v>
          </cell>
          <cell r="K63">
            <v>29057.740234375</v>
          </cell>
          <cell r="L63">
            <v>12.627620891203703</v>
          </cell>
          <cell r="M63">
            <v>43725.644378865742</v>
          </cell>
          <cell r="N63">
            <v>54788.791666666664</v>
          </cell>
          <cell r="O63" t="str">
            <v>Version 9</v>
          </cell>
          <cell r="P63">
            <v>120</v>
          </cell>
          <cell r="Q63" t="str">
            <v>35</v>
          </cell>
          <cell r="R63" t="str">
            <v>17</v>
          </cell>
          <cell r="S63" t="str">
            <v>G9A121032EAF</v>
          </cell>
          <cell r="V63" t="str">
            <v>2C4RDGBG3JR318524</v>
          </cell>
          <cell r="W63" t="str">
            <v>America/New_York</v>
          </cell>
          <cell r="Y63">
            <v>44622.756759988428</v>
          </cell>
          <cell r="Z63">
            <v>44623.237384988424</v>
          </cell>
          <cell r="AA63" t="str">
            <v>OK</v>
          </cell>
          <cell r="AJ63" t="str">
            <v>Dodge</v>
          </cell>
          <cell r="AK63" t="str">
            <v>Grand Caravan</v>
          </cell>
          <cell r="AL63" t="str">
            <v>2018</v>
          </cell>
        </row>
        <row r="64">
          <cell r="A64" t="str">
            <v>- 498937</v>
          </cell>
          <cell r="C64" t="str">
            <v>5FR1</v>
          </cell>
          <cell r="F64" t="str">
            <v>Stopped</v>
          </cell>
          <cell r="H64" t="str">
            <v>9565 NW 40th Street Rd, Doral, FL 33178, USA</v>
          </cell>
          <cell r="K64">
            <v>25523.0078125</v>
          </cell>
          <cell r="L64">
            <v>11.672471412037037</v>
          </cell>
          <cell r="M64">
            <v>43725.644378865742</v>
          </cell>
          <cell r="N64">
            <v>54788.791666666664</v>
          </cell>
          <cell r="O64" t="str">
            <v>Version 9</v>
          </cell>
          <cell r="P64">
            <v>120</v>
          </cell>
          <cell r="Q64" t="str">
            <v>35</v>
          </cell>
          <cell r="R64" t="str">
            <v>17</v>
          </cell>
          <cell r="S64" t="str">
            <v>G9B021032DBF</v>
          </cell>
          <cell r="V64" t="str">
            <v>2C4RDGBG5JR318525</v>
          </cell>
          <cell r="W64" t="str">
            <v>America/New_York</v>
          </cell>
          <cell r="Y64">
            <v>44620.297431284722</v>
          </cell>
          <cell r="Z64">
            <v>44623.239341006942</v>
          </cell>
          <cell r="AA64" t="str">
            <v>OK</v>
          </cell>
          <cell r="AJ64" t="str">
            <v>Dodge</v>
          </cell>
          <cell r="AK64" t="str">
            <v>Grand Caravan</v>
          </cell>
          <cell r="AL64" t="str">
            <v>2018</v>
          </cell>
        </row>
        <row r="65">
          <cell r="A65" t="str">
            <v>- 537286</v>
          </cell>
          <cell r="C65" t="str">
            <v>5FR1</v>
          </cell>
          <cell r="D65" t="str">
            <v>OXE07CL@FPL.COM</v>
          </cell>
          <cell r="F65" t="str">
            <v>Stopped</v>
          </cell>
          <cell r="H65" t="str">
            <v>22911 SW 89th Pl, Cutler Bay, FL 33190, USA</v>
          </cell>
          <cell r="K65">
            <v>83983.2890625</v>
          </cell>
          <cell r="L65">
            <v>128.6028042361111</v>
          </cell>
          <cell r="M65">
            <v>43725.644378854166</v>
          </cell>
          <cell r="N65">
            <v>54788.791666666664</v>
          </cell>
          <cell r="O65" t="str">
            <v>Version 9</v>
          </cell>
          <cell r="P65">
            <v>120</v>
          </cell>
          <cell r="Q65" t="str">
            <v>34</v>
          </cell>
          <cell r="R65" t="str">
            <v>14</v>
          </cell>
          <cell r="S65" t="str">
            <v>G90621032F17</v>
          </cell>
          <cell r="V65" t="str">
            <v>1FT7X2A64HEE65999</v>
          </cell>
          <cell r="W65" t="str">
            <v>America/New_York</v>
          </cell>
          <cell r="Y65">
            <v>44622.646864155089</v>
          </cell>
          <cell r="Z65">
            <v>44623.231887303242</v>
          </cell>
          <cell r="AA65" t="str">
            <v>OK</v>
          </cell>
          <cell r="AJ65" t="str">
            <v>Ford</v>
          </cell>
          <cell r="AK65" t="str">
            <v>F-Series</v>
          </cell>
          <cell r="AL65" t="str">
            <v>2017</v>
          </cell>
        </row>
        <row r="66">
          <cell r="A66" t="str">
            <v>- 538692</v>
          </cell>
          <cell r="C66" t="str">
            <v>5FR1</v>
          </cell>
          <cell r="D66" t="str">
            <v>ALD0MM9@FPL.COM</v>
          </cell>
          <cell r="F66" t="str">
            <v>Stopped</v>
          </cell>
          <cell r="H66" t="str">
            <v>434 Oldenberg St SW, Palm Bay, FL 32908, USA</v>
          </cell>
          <cell r="K66">
            <v>115996.328125</v>
          </cell>
          <cell r="L66">
            <v>168.40940662037036</v>
          </cell>
          <cell r="M66">
            <v>43725.644378854166</v>
          </cell>
          <cell r="N66">
            <v>54788.791666666664</v>
          </cell>
          <cell r="O66" t="str">
            <v>Version 9</v>
          </cell>
          <cell r="P66">
            <v>120</v>
          </cell>
          <cell r="Q66" t="str">
            <v>34</v>
          </cell>
          <cell r="R66" t="str">
            <v>14</v>
          </cell>
          <cell r="S66" t="str">
            <v>G94021032F51</v>
          </cell>
          <cell r="V66" t="str">
            <v>1FT7X2B67JEC92919</v>
          </cell>
          <cell r="W66" t="str">
            <v>America/New_York</v>
          </cell>
          <cell r="Y66">
            <v>44622.677963692127</v>
          </cell>
          <cell r="Z66">
            <v>44623.242060914352</v>
          </cell>
          <cell r="AA66" t="str">
            <v>OK</v>
          </cell>
          <cell r="AJ66" t="str">
            <v>Ford</v>
          </cell>
          <cell r="AK66" t="str">
            <v>F-Series</v>
          </cell>
          <cell r="AL66" t="str">
            <v>2018</v>
          </cell>
        </row>
        <row r="67">
          <cell r="A67" t="str">
            <v>- 539011</v>
          </cell>
          <cell r="C67" t="str">
            <v>5FR1</v>
          </cell>
          <cell r="D67" t="str">
            <v>PAL0948@FPL.COM</v>
          </cell>
          <cell r="F67" t="str">
            <v>Stopped</v>
          </cell>
          <cell r="H67" t="str">
            <v>4536 Southwest 143rd Pl E, Miami, FL 33175, USA</v>
          </cell>
          <cell r="K67">
            <v>32097.55078125</v>
          </cell>
          <cell r="L67">
            <v>51.161988703703706</v>
          </cell>
          <cell r="M67">
            <v>43725.644378854166</v>
          </cell>
          <cell r="N67">
            <v>54788.791666666664</v>
          </cell>
          <cell r="O67" t="str">
            <v>Version 9</v>
          </cell>
          <cell r="P67">
            <v>120</v>
          </cell>
          <cell r="Q67" t="str">
            <v>34</v>
          </cell>
          <cell r="R67" t="str">
            <v>14</v>
          </cell>
          <cell r="S67" t="str">
            <v>G9DB21032FCA</v>
          </cell>
          <cell r="V67" t="str">
            <v>1FT7X2B61KEC39716</v>
          </cell>
          <cell r="W67" t="str">
            <v>America/New_York</v>
          </cell>
          <cell r="Y67">
            <v>44622.650961377316</v>
          </cell>
          <cell r="Z67">
            <v>44623.238773877318</v>
          </cell>
          <cell r="AA67" t="str">
            <v>OK</v>
          </cell>
          <cell r="AJ67" t="str">
            <v>Ford</v>
          </cell>
          <cell r="AK67" t="str">
            <v>F-Series</v>
          </cell>
          <cell r="AL67" t="str">
            <v>2019</v>
          </cell>
        </row>
        <row r="68">
          <cell r="A68" t="str">
            <v>- 539012</v>
          </cell>
          <cell r="C68" t="str">
            <v>5FR1</v>
          </cell>
          <cell r="D68" t="str">
            <v>MXL0TKN@FPL.COM</v>
          </cell>
          <cell r="F68" t="str">
            <v>Driving</v>
          </cell>
          <cell r="H68" t="str">
            <v>6305 E 8th Ave, Hialeah, FL 33013, USA</v>
          </cell>
          <cell r="K68">
            <v>118441.1015625</v>
          </cell>
          <cell r="L68">
            <v>125.32494265046296</v>
          </cell>
          <cell r="M68">
            <v>43725.644378854166</v>
          </cell>
          <cell r="N68">
            <v>54788.791666666664</v>
          </cell>
          <cell r="O68" t="str">
            <v>Version 9</v>
          </cell>
          <cell r="P68">
            <v>120</v>
          </cell>
          <cell r="Q68" t="str">
            <v>34</v>
          </cell>
          <cell r="R68" t="str">
            <v>14</v>
          </cell>
          <cell r="S68" t="str">
            <v>G9F12107C419</v>
          </cell>
          <cell r="V68" t="str">
            <v>1FT7X2B63KEC39717</v>
          </cell>
          <cell r="W68" t="str">
            <v>America/New_York</v>
          </cell>
          <cell r="Y68">
            <v>44623.241203703707</v>
          </cell>
          <cell r="Z68">
            <v>44623.241203703707</v>
          </cell>
          <cell r="AA68" t="str">
            <v>OK</v>
          </cell>
          <cell r="AJ68" t="str">
            <v>Ford</v>
          </cell>
          <cell r="AK68" t="str">
            <v>F-Series</v>
          </cell>
          <cell r="AL68" t="str">
            <v>2019</v>
          </cell>
        </row>
        <row r="69">
          <cell r="A69" t="str">
            <v>- 539013</v>
          </cell>
          <cell r="C69" t="str">
            <v>5FR1</v>
          </cell>
          <cell r="D69" t="str">
            <v>EWK0M8Q@FPL.COM</v>
          </cell>
          <cell r="F69" t="str">
            <v>Driving</v>
          </cell>
          <cell r="H69" t="str">
            <v>1500 N Royal Poinciana Blvd, Miami Springs, FL 33166, USA</v>
          </cell>
          <cell r="K69">
            <v>108252.4765625</v>
          </cell>
          <cell r="L69">
            <v>28.39733278935185</v>
          </cell>
          <cell r="M69">
            <v>43725.644378854166</v>
          </cell>
          <cell r="N69">
            <v>54788.791666666664</v>
          </cell>
          <cell r="O69" t="str">
            <v>Version 9</v>
          </cell>
          <cell r="P69">
            <v>120</v>
          </cell>
          <cell r="Q69" t="str">
            <v>34</v>
          </cell>
          <cell r="R69" t="str">
            <v>14</v>
          </cell>
          <cell r="S69" t="str">
            <v>G9072107C3EE</v>
          </cell>
          <cell r="V69" t="str">
            <v>1FT7X2B65KEC39718</v>
          </cell>
          <cell r="W69" t="str">
            <v>America/New_York</v>
          </cell>
          <cell r="Y69">
            <v>44623.241747685184</v>
          </cell>
          <cell r="Z69">
            <v>44623.241747685184</v>
          </cell>
          <cell r="AA69" t="str">
            <v>OK</v>
          </cell>
          <cell r="AJ69" t="str">
            <v>Ford</v>
          </cell>
          <cell r="AK69" t="str">
            <v>F-Series</v>
          </cell>
          <cell r="AL69" t="str">
            <v>2019</v>
          </cell>
        </row>
        <row r="70">
          <cell r="A70" t="str">
            <v>- 543282</v>
          </cell>
          <cell r="C70" t="str">
            <v>5FR1</v>
          </cell>
          <cell r="F70" t="str">
            <v>Stopped</v>
          </cell>
          <cell r="K70">
            <v>102242.28125</v>
          </cell>
          <cell r="L70">
            <v>48.304993680555555</v>
          </cell>
          <cell r="M70">
            <v>43725.644378854166</v>
          </cell>
          <cell r="N70">
            <v>44125.424951284724</v>
          </cell>
          <cell r="O70" t="str">
            <v>OldGeotab</v>
          </cell>
          <cell r="P70">
            <v>0</v>
          </cell>
          <cell r="Q70" t="str">
            <v>29</v>
          </cell>
          <cell r="R70" t="str">
            <v>47</v>
          </cell>
          <cell r="S70" t="str">
            <v>000-000-0000</v>
          </cell>
          <cell r="V70" t="str">
            <v>CHECK COMMENTS</v>
          </cell>
          <cell r="W70" t="str">
            <v>America/New_York</v>
          </cell>
          <cell r="X70" t="str">
            <v>Device Id - G9AA21032EA4 VIN Number - 1D7RE3BK1BS543282</v>
          </cell>
          <cell r="Y70">
            <v>44112.615637303243</v>
          </cell>
          <cell r="Z70">
            <v>44125.416169710646</v>
          </cell>
          <cell r="AA70" t="str">
            <v>Device is not downloading data</v>
          </cell>
        </row>
        <row r="71">
          <cell r="A71" t="str">
            <v>- 545041</v>
          </cell>
          <cell r="C71" t="str">
            <v>5FR1</v>
          </cell>
          <cell r="D71" t="str">
            <v>BXA08J7@FPL.COM</v>
          </cell>
          <cell r="F71" t="str">
            <v>Stopped</v>
          </cell>
          <cell r="H71" t="str">
            <v>710 Micco St SW, Palm Bay, FL 32908, USA</v>
          </cell>
          <cell r="K71">
            <v>178063.984375</v>
          </cell>
          <cell r="L71">
            <v>290.72916666666669</v>
          </cell>
          <cell r="M71">
            <v>43725.644378854166</v>
          </cell>
          <cell r="N71">
            <v>54788.791666666664</v>
          </cell>
          <cell r="O71" t="str">
            <v>Version 9</v>
          </cell>
          <cell r="P71">
            <v>120</v>
          </cell>
          <cell r="Q71" t="str">
            <v>34</v>
          </cell>
          <cell r="R71" t="str">
            <v>14</v>
          </cell>
          <cell r="S71" t="str">
            <v>G94521032F54</v>
          </cell>
          <cell r="V71" t="str">
            <v>1GB2CUEG1FZ544383</v>
          </cell>
          <cell r="W71" t="str">
            <v>America/New_York</v>
          </cell>
          <cell r="Y71">
            <v>44622.643380358793</v>
          </cell>
          <cell r="Z71">
            <v>44623.233264618058</v>
          </cell>
          <cell r="AA71" t="str">
            <v>OK</v>
          </cell>
          <cell r="AJ71" t="str">
            <v>Chevrolet</v>
          </cell>
          <cell r="AK71" t="str">
            <v>Silverado</v>
          </cell>
          <cell r="AL71" t="str">
            <v>2015</v>
          </cell>
        </row>
        <row r="72">
          <cell r="A72" t="str">
            <v>- 545155</v>
          </cell>
          <cell r="C72" t="str">
            <v>5FR1</v>
          </cell>
          <cell r="F72" t="str">
            <v>Stopped</v>
          </cell>
          <cell r="H72" t="str">
            <v>4045 NW 97th Ave, Doral, FL 33178, USA</v>
          </cell>
          <cell r="K72">
            <v>78137.1171875</v>
          </cell>
          <cell r="L72">
            <v>7.609401527777778</v>
          </cell>
          <cell r="M72">
            <v>43725.647649814811</v>
          </cell>
          <cell r="N72">
            <v>54788.791666666664</v>
          </cell>
          <cell r="O72" t="str">
            <v>Version 9</v>
          </cell>
          <cell r="P72">
            <v>120</v>
          </cell>
          <cell r="Q72" t="str">
            <v>34</v>
          </cell>
          <cell r="R72" t="str">
            <v>14</v>
          </cell>
          <cell r="S72" t="str">
            <v>G9492101ABC2</v>
          </cell>
          <cell r="V72" t="str">
            <v>1FDBF2A6XFEB44829</v>
          </cell>
          <cell r="W72" t="str">
            <v>America/New_York</v>
          </cell>
          <cell r="Y72">
            <v>44617.590915081018</v>
          </cell>
          <cell r="Z72">
            <v>44622.515891932868</v>
          </cell>
          <cell r="AA72" t="str">
            <v>OK</v>
          </cell>
          <cell r="AJ72" t="str">
            <v>Ford</v>
          </cell>
          <cell r="AK72" t="str">
            <v>F-Series</v>
          </cell>
          <cell r="AL72" t="str">
            <v>2015</v>
          </cell>
        </row>
        <row r="73">
          <cell r="A73" t="str">
            <v>- 545162</v>
          </cell>
          <cell r="C73" t="str">
            <v>5FR1</v>
          </cell>
          <cell r="F73" t="str">
            <v>Stopped</v>
          </cell>
          <cell r="H73" t="str">
            <v>5705 NW 167th St, Hialeah, FL 33015, USA</v>
          </cell>
          <cell r="K73">
            <v>139097.421875</v>
          </cell>
          <cell r="L73">
            <v>141.01992805555557</v>
          </cell>
          <cell r="M73">
            <v>43725.644378854166</v>
          </cell>
          <cell r="N73">
            <v>54788.791666666664</v>
          </cell>
          <cell r="O73" t="str">
            <v>Version 9</v>
          </cell>
          <cell r="P73">
            <v>120</v>
          </cell>
          <cell r="Q73" t="str">
            <v>34</v>
          </cell>
          <cell r="R73" t="str">
            <v>14</v>
          </cell>
          <cell r="S73" t="str">
            <v>G90C21032F1D</v>
          </cell>
          <cell r="V73" t="str">
            <v>1FDBF2A66FEB44830</v>
          </cell>
          <cell r="W73" t="str">
            <v>America/New_York</v>
          </cell>
          <cell r="Y73">
            <v>44600.415139618053</v>
          </cell>
          <cell r="Z73">
            <v>44622.583264618057</v>
          </cell>
          <cell r="AA73" t="str">
            <v>OK</v>
          </cell>
          <cell r="AJ73" t="str">
            <v>Ford</v>
          </cell>
          <cell r="AK73" t="str">
            <v>F-Series</v>
          </cell>
          <cell r="AL73" t="str">
            <v>2015</v>
          </cell>
        </row>
        <row r="74">
          <cell r="A74" t="str">
            <v>- 545177</v>
          </cell>
          <cell r="C74" t="str">
            <v>5FR1</v>
          </cell>
          <cell r="D74" t="str">
            <v>JXS0B7I@FPL.COM</v>
          </cell>
          <cell r="F74" t="str">
            <v>Stopped</v>
          </cell>
          <cell r="H74" t="str">
            <v>14020 SW 148th Ln, Miami, FL 33186, USA</v>
          </cell>
          <cell r="K74">
            <v>122356.8125</v>
          </cell>
          <cell r="L74">
            <v>86.315110069444444</v>
          </cell>
          <cell r="M74">
            <v>43725.644378854166</v>
          </cell>
          <cell r="N74">
            <v>54788.791666666664</v>
          </cell>
          <cell r="O74" t="str">
            <v>Version 9</v>
          </cell>
          <cell r="P74">
            <v>120</v>
          </cell>
          <cell r="Q74" t="str">
            <v>34</v>
          </cell>
          <cell r="R74" t="str">
            <v>14</v>
          </cell>
          <cell r="S74" t="str">
            <v>G93F2107B9A8</v>
          </cell>
          <cell r="V74" t="str">
            <v>1FDBF2A68FEB44831</v>
          </cell>
          <cell r="W74" t="str">
            <v>America/New_York</v>
          </cell>
          <cell r="Y74">
            <v>44622.686667395836</v>
          </cell>
          <cell r="Z74">
            <v>44623.229989155094</v>
          </cell>
          <cell r="AA74" t="str">
            <v>OK</v>
          </cell>
          <cell r="AJ74" t="str">
            <v>Ford</v>
          </cell>
          <cell r="AK74" t="str">
            <v>F-Series</v>
          </cell>
          <cell r="AL74" t="str">
            <v>2015</v>
          </cell>
        </row>
        <row r="75">
          <cell r="A75" t="str">
            <v>- 545181</v>
          </cell>
          <cell r="C75" t="str">
            <v>5FR1</v>
          </cell>
          <cell r="D75" t="str">
            <v>DCK01C9@FPL.COM</v>
          </cell>
          <cell r="F75" t="str">
            <v>Stopped</v>
          </cell>
          <cell r="H75" t="str">
            <v>1115 Valkaria Rd, Malabar, FL 32950, USA</v>
          </cell>
          <cell r="K75">
            <v>131491.84375</v>
          </cell>
          <cell r="L75">
            <v>154.86198714120371</v>
          </cell>
          <cell r="M75">
            <v>43725.644378865742</v>
          </cell>
          <cell r="N75">
            <v>54788.791666666664</v>
          </cell>
          <cell r="O75" t="str">
            <v>Version 9</v>
          </cell>
          <cell r="P75">
            <v>120</v>
          </cell>
          <cell r="Q75" t="str">
            <v>34</v>
          </cell>
          <cell r="R75" t="str">
            <v>14</v>
          </cell>
          <cell r="S75" t="str">
            <v>G9B721032FA6</v>
          </cell>
          <cell r="V75" t="str">
            <v>1FDBF2A61FEB44833</v>
          </cell>
          <cell r="W75" t="str">
            <v>America/New_York</v>
          </cell>
          <cell r="Y75">
            <v>44622.685035451388</v>
          </cell>
          <cell r="Z75">
            <v>44623.230776192133</v>
          </cell>
          <cell r="AA75" t="str">
            <v>OK</v>
          </cell>
          <cell r="AJ75" t="str">
            <v>Ford</v>
          </cell>
          <cell r="AK75" t="str">
            <v>F-Series</v>
          </cell>
          <cell r="AL75" t="str">
            <v>2015</v>
          </cell>
        </row>
        <row r="76">
          <cell r="A76" t="str">
            <v>- 545184</v>
          </cell>
          <cell r="C76" t="str">
            <v>5FR1</v>
          </cell>
          <cell r="D76" t="str">
            <v>DXB0QP8@FPL.COM</v>
          </cell>
          <cell r="F76" t="str">
            <v>Stopped</v>
          </cell>
          <cell r="H76" t="str">
            <v>4180 US-1, Rockledge, FL 32955, USA</v>
          </cell>
          <cell r="K76">
            <v>110296.1796875</v>
          </cell>
          <cell r="L76">
            <v>121.23642447916667</v>
          </cell>
          <cell r="M76">
            <v>43725.644378854166</v>
          </cell>
          <cell r="N76">
            <v>54788.791666666664</v>
          </cell>
          <cell r="O76" t="str">
            <v>Version 9</v>
          </cell>
          <cell r="P76">
            <v>120</v>
          </cell>
          <cell r="Q76" t="str">
            <v>34</v>
          </cell>
          <cell r="R76" t="str">
            <v>14</v>
          </cell>
          <cell r="S76" t="str">
            <v>G94C21032F5D</v>
          </cell>
          <cell r="V76" t="str">
            <v>1FDBF2A63FEB44834</v>
          </cell>
          <cell r="W76" t="str">
            <v>America/New_York</v>
          </cell>
          <cell r="Y76">
            <v>44622.688345636576</v>
          </cell>
          <cell r="Z76">
            <v>44623.233704432867</v>
          </cell>
          <cell r="AA76" t="str">
            <v>OK</v>
          </cell>
          <cell r="AJ76" t="str">
            <v>Ford</v>
          </cell>
          <cell r="AK76" t="str">
            <v>F-Series</v>
          </cell>
          <cell r="AL76" t="str">
            <v>2015</v>
          </cell>
        </row>
        <row r="77">
          <cell r="A77" t="str">
            <v>- 545188</v>
          </cell>
          <cell r="C77" t="str">
            <v>5FR1</v>
          </cell>
          <cell r="D77" t="str">
            <v>randel.rhymes@fpl.com</v>
          </cell>
          <cell r="F77" t="str">
            <v>Stopped</v>
          </cell>
          <cell r="H77" t="str">
            <v>1985 NW 107th St, Miami, FL 33167, USA</v>
          </cell>
          <cell r="K77">
            <v>79004.921875</v>
          </cell>
          <cell r="L77">
            <v>88.51543083333334</v>
          </cell>
          <cell r="M77">
            <v>43725.644378854166</v>
          </cell>
          <cell r="N77">
            <v>54788.791666666664</v>
          </cell>
          <cell r="O77" t="str">
            <v>Version 9</v>
          </cell>
          <cell r="P77">
            <v>120</v>
          </cell>
          <cell r="Q77" t="str">
            <v>34</v>
          </cell>
          <cell r="R77" t="str">
            <v>14</v>
          </cell>
          <cell r="S77" t="str">
            <v>G98221032F93</v>
          </cell>
          <cell r="V77" t="str">
            <v>1FDBF2A6XFEB44832</v>
          </cell>
          <cell r="W77" t="str">
            <v>America/New_York</v>
          </cell>
          <cell r="Y77">
            <v>44622.751506099536</v>
          </cell>
          <cell r="Z77">
            <v>44623.232513043979</v>
          </cell>
          <cell r="AA77" t="str">
            <v>OK</v>
          </cell>
          <cell r="AJ77" t="str">
            <v>Ford</v>
          </cell>
          <cell r="AK77" t="str">
            <v>F-Series</v>
          </cell>
          <cell r="AL77" t="str">
            <v>2015</v>
          </cell>
        </row>
        <row r="78">
          <cell r="A78" t="str">
            <v>- 545334</v>
          </cell>
          <cell r="C78" t="str">
            <v>5FR1</v>
          </cell>
          <cell r="F78" t="str">
            <v>Stopped</v>
          </cell>
          <cell r="H78" t="str">
            <v>9565 NW 40th Street Rd, Doral, FL 33178, USA</v>
          </cell>
          <cell r="K78">
            <v>103692.4375</v>
          </cell>
          <cell r="L78">
            <v>155.10046585648149</v>
          </cell>
          <cell r="M78">
            <v>43725.644378854166</v>
          </cell>
          <cell r="N78">
            <v>54788.791666666664</v>
          </cell>
          <cell r="O78" t="str">
            <v>Version 9</v>
          </cell>
          <cell r="P78">
            <v>120</v>
          </cell>
          <cell r="Q78" t="str">
            <v>34</v>
          </cell>
          <cell r="R78" t="str">
            <v>14</v>
          </cell>
          <cell r="S78" t="str">
            <v>G99A2107C472</v>
          </cell>
          <cell r="V78" t="str">
            <v>1FDBF2A67FED29209</v>
          </cell>
          <cell r="W78" t="str">
            <v>America/New_York</v>
          </cell>
          <cell r="Y78">
            <v>44618.333507673611</v>
          </cell>
          <cell r="Z78">
            <v>44622.296088692128</v>
          </cell>
          <cell r="AA78" t="str">
            <v>OK</v>
          </cell>
          <cell r="AJ78" t="str">
            <v>Ford</v>
          </cell>
          <cell r="AK78" t="str">
            <v>F-Series</v>
          </cell>
          <cell r="AL78" t="str">
            <v>2015</v>
          </cell>
        </row>
        <row r="79">
          <cell r="A79" t="str">
            <v>- 545335</v>
          </cell>
          <cell r="C79" t="str">
            <v>5FR1</v>
          </cell>
          <cell r="D79" t="str">
            <v>CCB0WPW@FPL.COM</v>
          </cell>
          <cell r="F79" t="str">
            <v>Stopped</v>
          </cell>
          <cell r="H79" t="str">
            <v>117 Crown Ave NE, Palm Bay, FL 32907, USA</v>
          </cell>
          <cell r="K79">
            <v>144492.96875</v>
          </cell>
          <cell r="L79">
            <v>106.744198125</v>
          </cell>
          <cell r="M79">
            <v>43725.644378854166</v>
          </cell>
          <cell r="N79">
            <v>54788.791666666664</v>
          </cell>
          <cell r="O79" t="str">
            <v>Version 9</v>
          </cell>
          <cell r="P79">
            <v>120</v>
          </cell>
          <cell r="Q79" t="str">
            <v>34</v>
          </cell>
          <cell r="R79" t="str">
            <v>14</v>
          </cell>
          <cell r="S79" t="str">
            <v>G98321032F92</v>
          </cell>
          <cell r="V79" t="str">
            <v>1FDBF2A63FED29210</v>
          </cell>
          <cell r="W79" t="str">
            <v>America/New_York</v>
          </cell>
          <cell r="Y79">
            <v>44622.718033877318</v>
          </cell>
          <cell r="Z79">
            <v>44623.24052230324</v>
          </cell>
          <cell r="AA79" t="str">
            <v>OK</v>
          </cell>
          <cell r="AJ79" t="str">
            <v>Ford</v>
          </cell>
          <cell r="AK79" t="str">
            <v>F-Series</v>
          </cell>
          <cell r="AL79" t="str">
            <v>2015</v>
          </cell>
        </row>
        <row r="80">
          <cell r="A80" t="str">
            <v>- 545341</v>
          </cell>
          <cell r="C80" t="str">
            <v>5FR1</v>
          </cell>
          <cell r="D80" t="str">
            <v>BXE02M4@FPL.COM</v>
          </cell>
          <cell r="F80" t="str">
            <v>Stopped</v>
          </cell>
          <cell r="H80" t="str">
            <v>16800 NW 57th Ave, Hialeah, FL 33015, USA</v>
          </cell>
          <cell r="K80">
            <v>91338.984375</v>
          </cell>
          <cell r="L80">
            <v>126.7614141087963</v>
          </cell>
          <cell r="M80">
            <v>43725.644378854166</v>
          </cell>
          <cell r="N80">
            <v>54788.791666666664</v>
          </cell>
          <cell r="O80" t="str">
            <v>Version 9</v>
          </cell>
          <cell r="P80">
            <v>120</v>
          </cell>
          <cell r="Q80" t="str">
            <v>35</v>
          </cell>
          <cell r="R80" t="str">
            <v>17</v>
          </cell>
          <cell r="S80" t="str">
            <v>G9A421032EAA</v>
          </cell>
          <cell r="V80" t="str">
            <v>1FDBF2A65FED29211</v>
          </cell>
          <cell r="W80" t="str">
            <v>America/New_York</v>
          </cell>
          <cell r="Y80">
            <v>44615.468321759261</v>
          </cell>
          <cell r="Z80">
            <v>44616.938148148147</v>
          </cell>
          <cell r="AA80" t="str">
            <v>Device is not downloading data</v>
          </cell>
          <cell r="AJ80" t="str">
            <v>Ford</v>
          </cell>
          <cell r="AK80" t="str">
            <v>F-Series</v>
          </cell>
          <cell r="AL80" t="str">
            <v>2015</v>
          </cell>
        </row>
        <row r="81">
          <cell r="A81" t="str">
            <v>- 545343</v>
          </cell>
          <cell r="C81" t="str">
            <v>5FR1</v>
          </cell>
          <cell r="D81" t="str">
            <v>GLB04OV@FPL.COM</v>
          </cell>
          <cell r="F81" t="str">
            <v>Stopped</v>
          </cell>
          <cell r="H81" t="str">
            <v>303 Cornell Ave, Melbourne, FL 32901, USA</v>
          </cell>
          <cell r="K81">
            <v>105190.5</v>
          </cell>
          <cell r="L81">
            <v>166.41458371527779</v>
          </cell>
          <cell r="M81">
            <v>43725.644378854166</v>
          </cell>
          <cell r="N81">
            <v>54788.791666666664</v>
          </cell>
          <cell r="O81" t="str">
            <v>Version 9</v>
          </cell>
          <cell r="P81">
            <v>120</v>
          </cell>
          <cell r="Q81" t="str">
            <v>34</v>
          </cell>
          <cell r="R81" t="str">
            <v>15</v>
          </cell>
          <cell r="S81" t="str">
            <v>G95C21032F4D</v>
          </cell>
          <cell r="V81" t="str">
            <v>1FDBF2A67FED29212</v>
          </cell>
          <cell r="W81" t="str">
            <v>America/New_York</v>
          </cell>
          <cell r="Y81">
            <v>44616.738658136572</v>
          </cell>
          <cell r="Z81">
            <v>44622.639873414351</v>
          </cell>
          <cell r="AA81" t="str">
            <v>OK</v>
          </cell>
          <cell r="AJ81" t="str">
            <v>Ford</v>
          </cell>
          <cell r="AK81" t="str">
            <v>F-Series</v>
          </cell>
          <cell r="AL81" t="str">
            <v>2015</v>
          </cell>
        </row>
        <row r="82">
          <cell r="A82" t="str">
            <v>- 545349</v>
          </cell>
          <cell r="C82" t="str">
            <v>5FR1</v>
          </cell>
          <cell r="F82" t="str">
            <v>Stopped</v>
          </cell>
          <cell r="K82">
            <v>52838.11328125</v>
          </cell>
          <cell r="L82">
            <v>16.000113333333335</v>
          </cell>
          <cell r="M82">
            <v>43725.644378854166</v>
          </cell>
          <cell r="N82">
            <v>44487.549288738424</v>
          </cell>
          <cell r="O82" t="str">
            <v>Version 9</v>
          </cell>
          <cell r="P82">
            <v>120</v>
          </cell>
          <cell r="Q82" t="str">
            <v>30</v>
          </cell>
          <cell r="R82" t="str">
            <v>42</v>
          </cell>
          <cell r="S82" t="str">
            <v>000-000-0000</v>
          </cell>
          <cell r="W82" t="str">
            <v>America/New_York</v>
          </cell>
          <cell r="X82" t="str">
            <v>Device Id - G97021032E7E VIN Number - 1FDBF2A69FED29213</v>
          </cell>
          <cell r="Y82">
            <v>44188.526169710647</v>
          </cell>
          <cell r="Z82">
            <v>44188.526725266202</v>
          </cell>
          <cell r="AA82" t="str">
            <v>Device is not downloading data</v>
          </cell>
        </row>
        <row r="83">
          <cell r="A83" t="str">
            <v>- 545349</v>
          </cell>
          <cell r="C83" t="str">
            <v>5FR1</v>
          </cell>
          <cell r="D83" t="str">
            <v>DOMINICK.HAUGHTONE@FPL.COM</v>
          </cell>
          <cell r="F83" t="str">
            <v>Stopped</v>
          </cell>
          <cell r="H83" t="str">
            <v>15555 S Dixie Hwy, Miami, FL 33157, USA</v>
          </cell>
          <cell r="K83">
            <v>61533.58203125</v>
          </cell>
          <cell r="L83">
            <v>23.679012372685186</v>
          </cell>
          <cell r="M83">
            <v>44155.41903513889</v>
          </cell>
          <cell r="N83">
            <v>54788.791666666664</v>
          </cell>
          <cell r="O83" t="str">
            <v>Version 9</v>
          </cell>
          <cell r="P83">
            <v>120</v>
          </cell>
          <cell r="Q83" t="str">
            <v>34</v>
          </cell>
          <cell r="R83" t="str">
            <v>14</v>
          </cell>
          <cell r="S83" t="str">
            <v>G9A0211571E1</v>
          </cell>
          <cell r="V83" t="str">
            <v>1FDBF2A69FED29213</v>
          </cell>
          <cell r="W83" t="str">
            <v>America/New_York</v>
          </cell>
          <cell r="Y83">
            <v>44616.340914351851</v>
          </cell>
          <cell r="Z83">
            <v>44617.938090277778</v>
          </cell>
          <cell r="AA83" t="str">
            <v>Device is not downloading data</v>
          </cell>
          <cell r="AJ83" t="str">
            <v>Ford</v>
          </cell>
          <cell r="AK83" t="str">
            <v>F-Series</v>
          </cell>
          <cell r="AL83" t="str">
            <v>2015</v>
          </cell>
        </row>
        <row r="84">
          <cell r="A84" t="str">
            <v>- 545350</v>
          </cell>
          <cell r="C84" t="str">
            <v>5FR1</v>
          </cell>
          <cell r="D84" t="str">
            <v>CXV0XL3@FPL.COM</v>
          </cell>
          <cell r="F84" t="str">
            <v>Stopped</v>
          </cell>
          <cell r="H84" t="str">
            <v>2440 NW 185th Terrace, Miami Gardens, FL 33056, USA</v>
          </cell>
          <cell r="K84">
            <v>87230.5078125</v>
          </cell>
          <cell r="L84">
            <v>150.8702516550926</v>
          </cell>
          <cell r="M84">
            <v>43725.644378854166</v>
          </cell>
          <cell r="N84">
            <v>54788.791666666664</v>
          </cell>
          <cell r="O84" t="str">
            <v>Version 9</v>
          </cell>
          <cell r="P84">
            <v>120</v>
          </cell>
          <cell r="Q84" t="str">
            <v>35</v>
          </cell>
          <cell r="R84" t="str">
            <v>17</v>
          </cell>
          <cell r="S84" t="str">
            <v>G9F121032FE0</v>
          </cell>
          <cell r="V84" t="str">
            <v>1FDBF2A60FED29214</v>
          </cell>
          <cell r="W84" t="str">
            <v>America/New_York</v>
          </cell>
          <cell r="Y84">
            <v>44622.728716006946</v>
          </cell>
          <cell r="Z84">
            <v>44623.232292395835</v>
          </cell>
          <cell r="AA84" t="str">
            <v>OK</v>
          </cell>
          <cell r="AJ84" t="str">
            <v>Ford</v>
          </cell>
          <cell r="AK84" t="str">
            <v>F-Series</v>
          </cell>
          <cell r="AL84" t="str">
            <v>2015</v>
          </cell>
        </row>
        <row r="85">
          <cell r="A85" t="str">
            <v>- 545352</v>
          </cell>
          <cell r="C85" t="str">
            <v>5FR1</v>
          </cell>
          <cell r="F85" t="str">
            <v>Stopped</v>
          </cell>
          <cell r="K85">
            <v>69776.3359375</v>
          </cell>
          <cell r="L85">
            <v>2.3147418981481482E-2</v>
          </cell>
          <cell r="M85">
            <v>44460.469903240744</v>
          </cell>
          <cell r="N85">
            <v>44460.530442442127</v>
          </cell>
          <cell r="O85" t="str">
            <v>OldGeotab</v>
          </cell>
          <cell r="P85">
            <v>0</v>
          </cell>
          <cell r="Q85" t="str">
            <v>32</v>
          </cell>
          <cell r="R85" t="str">
            <v>44</v>
          </cell>
          <cell r="S85" t="str">
            <v>000-000-0000</v>
          </cell>
          <cell r="V85" t="str">
            <v>CHECK COMMENTS</v>
          </cell>
          <cell r="W85" t="str">
            <v>America/New_York</v>
          </cell>
          <cell r="Y85">
            <v>44460.468544791664</v>
          </cell>
          <cell r="Z85">
            <v>44460.468753125002</v>
          </cell>
          <cell r="AA85" t="str">
            <v>Device is not downloading data</v>
          </cell>
        </row>
        <row r="86">
          <cell r="A86" t="str">
            <v>- 545352</v>
          </cell>
          <cell r="C86" t="str">
            <v>5FR1</v>
          </cell>
          <cell r="D86" t="str">
            <v>GXK0ZM4@FPL.COM</v>
          </cell>
          <cell r="F86" t="str">
            <v>Stopped</v>
          </cell>
          <cell r="H86" t="str">
            <v>244 Monaco Rd, Melbourne, FL 32904, USA</v>
          </cell>
          <cell r="K86">
            <v>72355.5078125</v>
          </cell>
          <cell r="L86">
            <v>58.144575543981482</v>
          </cell>
          <cell r="M86">
            <v>44460.530442314812</v>
          </cell>
          <cell r="N86">
            <v>54788.791666666664</v>
          </cell>
          <cell r="O86" t="str">
            <v>Version 9</v>
          </cell>
          <cell r="P86">
            <v>120</v>
          </cell>
          <cell r="Q86" t="str">
            <v>34</v>
          </cell>
          <cell r="R86" t="str">
            <v>14</v>
          </cell>
          <cell r="S86" t="str">
            <v>G9F921032EF7</v>
          </cell>
          <cell r="V86" t="str">
            <v>1FDBF2A62FED29215</v>
          </cell>
          <cell r="W86" t="str">
            <v>America/New_York</v>
          </cell>
          <cell r="Y86">
            <v>44622.706320173609</v>
          </cell>
          <cell r="Z86">
            <v>44623.228692858793</v>
          </cell>
          <cell r="AA86" t="str">
            <v>OK</v>
          </cell>
          <cell r="AJ86" t="str">
            <v>Ford</v>
          </cell>
          <cell r="AK86" t="str">
            <v>F-Series</v>
          </cell>
          <cell r="AL86" t="str">
            <v>2015</v>
          </cell>
        </row>
        <row r="87">
          <cell r="A87" t="str">
            <v>- 545491</v>
          </cell>
          <cell r="C87" t="str">
            <v>5FR1</v>
          </cell>
          <cell r="D87" t="str">
            <v>MTP0I0T@FPL.COM</v>
          </cell>
          <cell r="F87" t="str">
            <v>Stopped</v>
          </cell>
          <cell r="H87" t="str">
            <v>1333 SE Coral Reef St, Port St. Lucie, FL 34983, USA</v>
          </cell>
          <cell r="K87">
            <v>131513.40625</v>
          </cell>
          <cell r="L87">
            <v>372.67916666666667</v>
          </cell>
          <cell r="M87">
            <v>43725.644378854166</v>
          </cell>
          <cell r="N87">
            <v>54788.791666666664</v>
          </cell>
          <cell r="O87" t="str">
            <v>Version 9</v>
          </cell>
          <cell r="P87">
            <v>120</v>
          </cell>
          <cell r="Q87" t="str">
            <v>34</v>
          </cell>
          <cell r="R87" t="str">
            <v>14</v>
          </cell>
          <cell r="S87" t="str">
            <v>G9C921032FD8</v>
          </cell>
          <cell r="V87" t="str">
            <v>1GB0CUEGXFZ542039</v>
          </cell>
          <cell r="W87" t="str">
            <v>America/New_York</v>
          </cell>
          <cell r="Y87">
            <v>44622.767547025462</v>
          </cell>
          <cell r="Z87">
            <v>44623.227824803238</v>
          </cell>
          <cell r="AA87" t="str">
            <v>OK</v>
          </cell>
          <cell r="AJ87" t="str">
            <v>Chevrolet</v>
          </cell>
          <cell r="AK87" t="str">
            <v>Silverado</v>
          </cell>
          <cell r="AL87" t="str">
            <v>2015</v>
          </cell>
        </row>
        <row r="88">
          <cell r="A88" t="str">
            <v>- 546454</v>
          </cell>
          <cell r="C88" t="str">
            <v>5FR1</v>
          </cell>
          <cell r="D88" t="str">
            <v>DDC0VZC@FPL.COM</v>
          </cell>
          <cell r="F88" t="str">
            <v>Stopped</v>
          </cell>
          <cell r="H88" t="str">
            <v>216 SW Marathon Ave, Port St. Lucie, FL 34953, USA</v>
          </cell>
          <cell r="K88">
            <v>131257.765625</v>
          </cell>
          <cell r="L88">
            <v>367.39166666666665</v>
          </cell>
          <cell r="M88">
            <v>43725.644378854166</v>
          </cell>
          <cell r="N88">
            <v>54788.791666666664</v>
          </cell>
          <cell r="O88" t="str">
            <v>Version 9</v>
          </cell>
          <cell r="P88">
            <v>120</v>
          </cell>
          <cell r="Q88" t="str">
            <v>34</v>
          </cell>
          <cell r="R88" t="str">
            <v>14</v>
          </cell>
          <cell r="S88" t="str">
            <v>G90B210795B0</v>
          </cell>
          <cell r="V88" t="str">
            <v>1GB0CUEG8GZ293368</v>
          </cell>
          <cell r="W88" t="str">
            <v>America/New_York</v>
          </cell>
          <cell r="Y88">
            <v>44622.788600266205</v>
          </cell>
          <cell r="Z88">
            <v>44623.227674340276</v>
          </cell>
          <cell r="AA88" t="str">
            <v>OK</v>
          </cell>
          <cell r="AJ88" t="str">
            <v>Chevrolet</v>
          </cell>
          <cell r="AK88" t="str">
            <v>Silverado</v>
          </cell>
          <cell r="AL88" t="str">
            <v>2016</v>
          </cell>
        </row>
        <row r="89">
          <cell r="A89" t="str">
            <v>- 546510</v>
          </cell>
          <cell r="C89" t="str">
            <v>5FR1</v>
          </cell>
          <cell r="D89" t="str">
            <v>RODRIGO.CABRERA@FPL.COM</v>
          </cell>
          <cell r="F89" t="str">
            <v>Stopped</v>
          </cell>
          <cell r="H89" t="str">
            <v>7464 SW 162nd Pl, Miami, FL 33193, USA</v>
          </cell>
          <cell r="K89">
            <v>76593.2578125</v>
          </cell>
          <cell r="L89">
            <v>83.145558923611105</v>
          </cell>
          <cell r="M89">
            <v>43725.644378854166</v>
          </cell>
          <cell r="N89">
            <v>54788.791666666664</v>
          </cell>
          <cell r="O89" t="str">
            <v>Version 9</v>
          </cell>
          <cell r="P89">
            <v>120</v>
          </cell>
          <cell r="Q89" t="str">
            <v>35</v>
          </cell>
          <cell r="R89" t="str">
            <v>17</v>
          </cell>
          <cell r="S89" t="str">
            <v>G90021032F11</v>
          </cell>
          <cell r="V89" t="str">
            <v>1FDBF2A64GED25488</v>
          </cell>
          <cell r="W89" t="str">
            <v>America/New_York</v>
          </cell>
          <cell r="Y89">
            <v>44622.801401192133</v>
          </cell>
          <cell r="Z89">
            <v>44623.240371099535</v>
          </cell>
          <cell r="AA89" t="str">
            <v>OK</v>
          </cell>
          <cell r="AJ89" t="str">
            <v>Ford</v>
          </cell>
          <cell r="AK89" t="str">
            <v>F-Series</v>
          </cell>
          <cell r="AL89" t="str">
            <v>2016</v>
          </cell>
        </row>
        <row r="90">
          <cell r="A90" t="str">
            <v>- 546511</v>
          </cell>
          <cell r="C90" t="str">
            <v>5FR1</v>
          </cell>
          <cell r="D90" t="str">
            <v>CKB0G4F@FPL.COM</v>
          </cell>
          <cell r="F90" t="str">
            <v>Stopped</v>
          </cell>
          <cell r="H90" t="str">
            <v>12188 SW 137th Terrace, Miami, FL 33186, USA</v>
          </cell>
          <cell r="K90">
            <v>68862.03125</v>
          </cell>
          <cell r="L90">
            <v>145.57715180555556</v>
          </cell>
          <cell r="M90">
            <v>43725.644378854166</v>
          </cell>
          <cell r="N90">
            <v>54788.791666666664</v>
          </cell>
          <cell r="O90" t="str">
            <v>Version 9</v>
          </cell>
          <cell r="P90">
            <v>120</v>
          </cell>
          <cell r="Q90" t="str">
            <v>34</v>
          </cell>
          <cell r="R90" t="str">
            <v>14</v>
          </cell>
          <cell r="S90" t="str">
            <v>G9B12107C459</v>
          </cell>
          <cell r="V90" t="str">
            <v>1FDBF2A62GED25487</v>
          </cell>
          <cell r="W90" t="str">
            <v>America/New_York</v>
          </cell>
          <cell r="Y90">
            <v>44622.772107210651</v>
          </cell>
          <cell r="Z90">
            <v>44623.232466006943</v>
          </cell>
          <cell r="AA90" t="str">
            <v>OK</v>
          </cell>
          <cell r="AJ90" t="str">
            <v>Ford</v>
          </cell>
          <cell r="AK90" t="str">
            <v>F-Series</v>
          </cell>
          <cell r="AL90" t="str">
            <v>2016</v>
          </cell>
        </row>
        <row r="91">
          <cell r="A91" t="str">
            <v>- 546512</v>
          </cell>
          <cell r="C91" t="str">
            <v>5FR1</v>
          </cell>
          <cell r="F91" t="str">
            <v>Stopped</v>
          </cell>
          <cell r="H91" t="str">
            <v>16800 NW 57th Ave, Hialeah, FL 33015, USA</v>
          </cell>
          <cell r="K91">
            <v>69897.296875</v>
          </cell>
          <cell r="L91">
            <v>145.79026950231483</v>
          </cell>
          <cell r="M91">
            <v>43725.644378854166</v>
          </cell>
          <cell r="N91">
            <v>54788.791666666664</v>
          </cell>
          <cell r="O91" t="str">
            <v>Version 9</v>
          </cell>
          <cell r="P91">
            <v>120</v>
          </cell>
          <cell r="Q91" t="str">
            <v>34</v>
          </cell>
          <cell r="R91" t="str">
            <v>13</v>
          </cell>
          <cell r="S91" t="str">
            <v>G9F42107C41C</v>
          </cell>
          <cell r="V91" t="str">
            <v>1FDBF2A66GED25489</v>
          </cell>
          <cell r="W91" t="str">
            <v>America/New_York</v>
          </cell>
          <cell r="Y91">
            <v>44602.30740740741</v>
          </cell>
          <cell r="Z91">
            <v>44608.938125000001</v>
          </cell>
          <cell r="AA91" t="str">
            <v>Device is not downloading data</v>
          </cell>
          <cell r="AJ91" t="str">
            <v>Ford</v>
          </cell>
          <cell r="AK91" t="str">
            <v>F-Series</v>
          </cell>
          <cell r="AL91" t="str">
            <v>2016</v>
          </cell>
        </row>
        <row r="92">
          <cell r="A92" t="str">
            <v>- 546513</v>
          </cell>
          <cell r="C92" t="str">
            <v>5FR1</v>
          </cell>
          <cell r="D92" t="str">
            <v>Dennis.Foglia@FPL.COM</v>
          </cell>
          <cell r="F92" t="str">
            <v>Stopped</v>
          </cell>
          <cell r="H92" t="str">
            <v>2845 Bayeux Ave, Melbourne, FL 32935, USA</v>
          </cell>
          <cell r="K92">
            <v>94363.5390625</v>
          </cell>
          <cell r="L92">
            <v>104.92673388888889</v>
          </cell>
          <cell r="M92">
            <v>43725.644378854166</v>
          </cell>
          <cell r="N92">
            <v>54788.791666666664</v>
          </cell>
          <cell r="O92" t="str">
            <v>Version 9</v>
          </cell>
          <cell r="P92">
            <v>120</v>
          </cell>
          <cell r="Q92" t="str">
            <v>34</v>
          </cell>
          <cell r="R92" t="str">
            <v>14</v>
          </cell>
          <cell r="S92" t="str">
            <v>G9DD2107C435</v>
          </cell>
          <cell r="V92" t="str">
            <v>1FDBF2A65GED25483</v>
          </cell>
          <cell r="W92" t="str">
            <v>America/New_York</v>
          </cell>
          <cell r="Y92">
            <v>44622.683472951387</v>
          </cell>
          <cell r="Z92">
            <v>44623.227130358799</v>
          </cell>
          <cell r="AA92" t="str">
            <v>OK</v>
          </cell>
          <cell r="AJ92" t="str">
            <v>Ford</v>
          </cell>
          <cell r="AK92" t="str">
            <v>F-Series</v>
          </cell>
          <cell r="AL92" t="str">
            <v>2016</v>
          </cell>
        </row>
        <row r="93">
          <cell r="A93" t="str">
            <v>- 546514</v>
          </cell>
          <cell r="C93" t="str">
            <v>5FR1</v>
          </cell>
          <cell r="D93" t="str">
            <v>SXD0QHD@FPL.COM</v>
          </cell>
          <cell r="F93" t="str">
            <v>Stopped</v>
          </cell>
          <cell r="H93" t="str">
            <v>1735 NW 94th St, Miami, FL 33147, USA</v>
          </cell>
          <cell r="K93">
            <v>52308.08203125</v>
          </cell>
          <cell r="L93">
            <v>115.54680473379629</v>
          </cell>
          <cell r="M93">
            <v>43725.644378865742</v>
          </cell>
          <cell r="N93">
            <v>54788.791666666664</v>
          </cell>
          <cell r="O93" t="str">
            <v>Version 9</v>
          </cell>
          <cell r="P93">
            <v>120</v>
          </cell>
          <cell r="Q93" t="str">
            <v>35</v>
          </cell>
          <cell r="R93" t="str">
            <v>17</v>
          </cell>
          <cell r="S93" t="str">
            <v>G90021033414</v>
          </cell>
          <cell r="V93" t="str">
            <v>1FDBF2A61GED25481</v>
          </cell>
          <cell r="W93" t="str">
            <v>America/New_York</v>
          </cell>
          <cell r="Y93">
            <v>44617.783496099539</v>
          </cell>
          <cell r="Z93">
            <v>44622.708785451388</v>
          </cell>
          <cell r="AA93" t="str">
            <v>OK</v>
          </cell>
          <cell r="AJ93" t="str">
            <v>Ford</v>
          </cell>
          <cell r="AK93" t="str">
            <v>F-Series</v>
          </cell>
          <cell r="AL93" t="str">
            <v>2016</v>
          </cell>
        </row>
        <row r="94">
          <cell r="A94" t="str">
            <v>- 546515</v>
          </cell>
          <cell r="C94" t="str">
            <v>5FR1</v>
          </cell>
          <cell r="D94" t="str">
            <v>LCC0L8I@FPL.COM</v>
          </cell>
          <cell r="F94" t="str">
            <v>Stopped</v>
          </cell>
          <cell r="H94" t="str">
            <v>5096 Dalehurst Dr, Cocoa, FL 32926, USA</v>
          </cell>
          <cell r="K94">
            <v>141691.515625</v>
          </cell>
          <cell r="L94">
            <v>180.82929320601852</v>
          </cell>
          <cell r="M94">
            <v>43725.644378854166</v>
          </cell>
          <cell r="N94">
            <v>54788.791666666664</v>
          </cell>
          <cell r="O94" t="str">
            <v>Version 9</v>
          </cell>
          <cell r="P94">
            <v>120</v>
          </cell>
          <cell r="Q94" t="str">
            <v>34</v>
          </cell>
          <cell r="R94" t="str">
            <v>14</v>
          </cell>
          <cell r="S94" t="str">
            <v>G9C821032FD9</v>
          </cell>
          <cell r="V94" t="str">
            <v>1FDBF2A67GED25484</v>
          </cell>
          <cell r="W94" t="str">
            <v>America/New_York</v>
          </cell>
          <cell r="Y94">
            <v>44622.688067858799</v>
          </cell>
          <cell r="Z94">
            <v>44623.231146562503</v>
          </cell>
          <cell r="AA94" t="str">
            <v>OK</v>
          </cell>
          <cell r="AJ94" t="str">
            <v>Ford</v>
          </cell>
          <cell r="AK94" t="str">
            <v>F-Series</v>
          </cell>
          <cell r="AL94" t="str">
            <v>2016</v>
          </cell>
        </row>
        <row r="95">
          <cell r="A95" t="str">
            <v>- 546516</v>
          </cell>
          <cell r="C95" t="str">
            <v>5FR1</v>
          </cell>
          <cell r="D95" t="str">
            <v>WXC0JYC@FPL.COM</v>
          </cell>
          <cell r="F95" t="str">
            <v>Stopped</v>
          </cell>
          <cell r="H95" t="str">
            <v>5403 SW 127th Ct, Miami, FL 33175, USA</v>
          </cell>
          <cell r="K95">
            <v>81681.203125</v>
          </cell>
          <cell r="L95">
            <v>116.61850914351852</v>
          </cell>
          <cell r="M95">
            <v>43725.644378854166</v>
          </cell>
          <cell r="N95">
            <v>54788.791666666664</v>
          </cell>
          <cell r="O95" t="str">
            <v>Version 9</v>
          </cell>
          <cell r="P95">
            <v>120</v>
          </cell>
          <cell r="Q95" t="str">
            <v>34</v>
          </cell>
          <cell r="R95" t="str">
            <v>14</v>
          </cell>
          <cell r="S95" t="str">
            <v>G99721033382</v>
          </cell>
          <cell r="V95" t="str">
            <v>1FDBF2A6XGED25480</v>
          </cell>
          <cell r="W95" t="str">
            <v>America/New_York</v>
          </cell>
          <cell r="Y95">
            <v>44622.704028506945</v>
          </cell>
          <cell r="Z95">
            <v>44623.22659795139</v>
          </cell>
          <cell r="AA95" t="str">
            <v>OK</v>
          </cell>
          <cell r="AJ95" t="str">
            <v>Ford</v>
          </cell>
          <cell r="AK95" t="str">
            <v>F-Series</v>
          </cell>
          <cell r="AL95" t="str">
            <v>2016</v>
          </cell>
        </row>
        <row r="96">
          <cell r="A96" t="str">
            <v>- 546517</v>
          </cell>
          <cell r="C96" t="str">
            <v>5FR1</v>
          </cell>
          <cell r="D96" t="str">
            <v>SPL03KX@FPL.COM</v>
          </cell>
          <cell r="F96" t="str">
            <v>Stopped</v>
          </cell>
          <cell r="H96" t="str">
            <v>3099 Edgewood Dr NE, Palm Bay, FL 32905, USA</v>
          </cell>
          <cell r="K96">
            <v>60375.34375</v>
          </cell>
          <cell r="L96">
            <v>114.36867643518518</v>
          </cell>
          <cell r="M96">
            <v>43725.644378854166</v>
          </cell>
          <cell r="N96">
            <v>54788.791666666664</v>
          </cell>
          <cell r="O96" t="str">
            <v>Version 9</v>
          </cell>
          <cell r="P96">
            <v>120</v>
          </cell>
          <cell r="Q96" t="str">
            <v>34</v>
          </cell>
          <cell r="R96" t="str">
            <v>14</v>
          </cell>
          <cell r="S96" t="str">
            <v>G9DD21032FCC</v>
          </cell>
          <cell r="V96" t="str">
            <v>1FDBF2A63GED25482</v>
          </cell>
          <cell r="W96" t="str">
            <v>America/New_York</v>
          </cell>
          <cell r="Y96">
            <v>44622.762200543984</v>
          </cell>
          <cell r="Z96">
            <v>44623.222235266207</v>
          </cell>
          <cell r="AA96" t="str">
            <v>OK</v>
          </cell>
          <cell r="AJ96" t="str">
            <v>Ford</v>
          </cell>
          <cell r="AK96" t="str">
            <v>F-Series</v>
          </cell>
          <cell r="AL96" t="str">
            <v>2016</v>
          </cell>
        </row>
        <row r="97">
          <cell r="A97" t="str">
            <v>- 546518</v>
          </cell>
          <cell r="C97" t="str">
            <v>5FR1</v>
          </cell>
          <cell r="D97" t="str">
            <v>JMK004W@FPL.COM</v>
          </cell>
          <cell r="F97" t="str">
            <v>Stopped</v>
          </cell>
          <cell r="H97" t="str">
            <v>1820 SW Bayshore Blvd, Port St. Lucie, FL 34984, USA</v>
          </cell>
          <cell r="K97">
            <v>112174.3984375</v>
          </cell>
          <cell r="L97">
            <v>125.49048145833333</v>
          </cell>
          <cell r="M97">
            <v>43725.644378854166</v>
          </cell>
          <cell r="N97">
            <v>54788.791666666664</v>
          </cell>
          <cell r="O97" t="str">
            <v>Version 9</v>
          </cell>
          <cell r="P97">
            <v>120</v>
          </cell>
          <cell r="Q97" t="str">
            <v>34</v>
          </cell>
          <cell r="R97" t="str">
            <v>14</v>
          </cell>
          <cell r="S97" t="str">
            <v>G97C21032F6D</v>
          </cell>
          <cell r="V97" t="str">
            <v>1FDBF2A69GED25485</v>
          </cell>
          <cell r="W97" t="str">
            <v>America/New_York</v>
          </cell>
          <cell r="Y97">
            <v>44622.727732210646</v>
          </cell>
          <cell r="Z97">
            <v>44623.229456747686</v>
          </cell>
          <cell r="AA97" t="str">
            <v>OK</v>
          </cell>
          <cell r="AJ97" t="str">
            <v>Ford</v>
          </cell>
          <cell r="AK97" t="str">
            <v>F-Series</v>
          </cell>
          <cell r="AL97" t="str">
            <v>2016</v>
          </cell>
        </row>
        <row r="98">
          <cell r="A98" t="str">
            <v>- 546519</v>
          </cell>
          <cell r="C98" t="str">
            <v>5FR1</v>
          </cell>
          <cell r="D98" t="str">
            <v>JXB0BLU@FPL.COM</v>
          </cell>
          <cell r="F98" t="str">
            <v>Stopped</v>
          </cell>
          <cell r="H98" t="str">
            <v>1 Timber Trace Ln, Titusville, FL 32780, USA</v>
          </cell>
          <cell r="K98">
            <v>128180.984375</v>
          </cell>
          <cell r="L98">
            <v>116.17347607638889</v>
          </cell>
          <cell r="M98">
            <v>43725.644378854166</v>
          </cell>
          <cell r="N98">
            <v>54788.791666666664</v>
          </cell>
          <cell r="O98" t="str">
            <v>Version 9</v>
          </cell>
          <cell r="P98">
            <v>120</v>
          </cell>
          <cell r="Q98" t="str">
            <v>35</v>
          </cell>
          <cell r="R98" t="str">
            <v>17</v>
          </cell>
          <cell r="S98" t="str">
            <v>G93621032F27</v>
          </cell>
          <cell r="V98" t="str">
            <v>1FDBF2A60GED25486</v>
          </cell>
          <cell r="W98" t="str">
            <v>America/New_York</v>
          </cell>
          <cell r="Y98">
            <v>44622.708820173611</v>
          </cell>
          <cell r="Z98">
            <v>44623.231181284726</v>
          </cell>
          <cell r="AA98" t="str">
            <v>OK</v>
          </cell>
          <cell r="AJ98" t="str">
            <v>Ford</v>
          </cell>
          <cell r="AK98" t="str">
            <v>F-Series</v>
          </cell>
          <cell r="AL98" t="str">
            <v>2016</v>
          </cell>
        </row>
        <row r="99">
          <cell r="A99" t="str">
            <v>- 547145</v>
          </cell>
          <cell r="C99" t="str">
            <v>5FR1</v>
          </cell>
          <cell r="D99" t="str">
            <v>RXG0S21@FPL.COM</v>
          </cell>
          <cell r="F99" t="str">
            <v>Stopped</v>
          </cell>
          <cell r="H99" t="str">
            <v>784 Cornelia Ave SE, Palm Bay, FL 32909, USA</v>
          </cell>
          <cell r="K99">
            <v>8839365</v>
          </cell>
          <cell r="L99">
            <v>80.31925589120371</v>
          </cell>
          <cell r="M99">
            <v>43725.644378854166</v>
          </cell>
          <cell r="N99">
            <v>54788.791666666664</v>
          </cell>
          <cell r="O99" t="str">
            <v>Version 9</v>
          </cell>
          <cell r="P99">
            <v>120</v>
          </cell>
          <cell r="Q99" t="str">
            <v>34</v>
          </cell>
          <cell r="R99" t="str">
            <v>14</v>
          </cell>
          <cell r="S99" t="str">
            <v>G98021032F91</v>
          </cell>
          <cell r="V99" t="str">
            <v>1FDBF2A68HEE33680</v>
          </cell>
          <cell r="W99" t="str">
            <v>America/New_York</v>
          </cell>
          <cell r="Y99">
            <v>44622.688831747684</v>
          </cell>
          <cell r="Z99">
            <v>44623.232026192127</v>
          </cell>
          <cell r="AA99" t="str">
            <v>OK</v>
          </cell>
          <cell r="AJ99" t="str">
            <v>Ford</v>
          </cell>
          <cell r="AK99" t="str">
            <v>F-Series</v>
          </cell>
          <cell r="AL99" t="str">
            <v>2017</v>
          </cell>
        </row>
        <row r="100">
          <cell r="A100" t="str">
            <v>- 547146</v>
          </cell>
          <cell r="C100" t="str">
            <v>5FR1</v>
          </cell>
          <cell r="D100" t="str">
            <v>PMS06OR@FPL.COM</v>
          </cell>
          <cell r="F100" t="str">
            <v>Stopped</v>
          </cell>
          <cell r="H100" t="str">
            <v>1180 SW 103rd Ave, Pembroke Pines, FL 33025, USA</v>
          </cell>
          <cell r="K100">
            <v>84013.1171875</v>
          </cell>
          <cell r="L100">
            <v>138.72817943287038</v>
          </cell>
          <cell r="M100">
            <v>43725.644378854166</v>
          </cell>
          <cell r="N100">
            <v>54788.791666666664</v>
          </cell>
          <cell r="O100" t="str">
            <v>Version 9</v>
          </cell>
          <cell r="P100">
            <v>120</v>
          </cell>
          <cell r="Q100" t="str">
            <v>34</v>
          </cell>
          <cell r="R100" t="str">
            <v>14</v>
          </cell>
          <cell r="S100" t="str">
            <v>G9E321032EED</v>
          </cell>
          <cell r="V100" t="str">
            <v>1FDBF2A66HEE33676</v>
          </cell>
          <cell r="W100" t="str">
            <v>America/New_York</v>
          </cell>
          <cell r="Y100">
            <v>44622.751864155092</v>
          </cell>
          <cell r="Z100">
            <v>44623.232720636574</v>
          </cell>
          <cell r="AA100" t="str">
            <v>OK</v>
          </cell>
          <cell r="AJ100" t="str">
            <v>Ford</v>
          </cell>
          <cell r="AK100" t="str">
            <v>F-Series</v>
          </cell>
          <cell r="AL100" t="str">
            <v>2017</v>
          </cell>
        </row>
        <row r="101">
          <cell r="A101" t="str">
            <v>- 547147</v>
          </cell>
          <cell r="C101" t="str">
            <v>5FR1</v>
          </cell>
          <cell r="D101" t="str">
            <v>JXC03ZA@FPL.COM</v>
          </cell>
          <cell r="F101" t="str">
            <v>Stopped</v>
          </cell>
          <cell r="H101" t="str">
            <v>14262 SW 294th St, Homestead, FL 33033, USA</v>
          </cell>
          <cell r="K101">
            <v>67457.296875</v>
          </cell>
          <cell r="L101">
            <v>108.96499390046296</v>
          </cell>
          <cell r="M101">
            <v>43725.644378854166</v>
          </cell>
          <cell r="N101">
            <v>54788.791666666664</v>
          </cell>
          <cell r="O101" t="str">
            <v>Version 9</v>
          </cell>
          <cell r="P101">
            <v>120</v>
          </cell>
          <cell r="Q101" t="str">
            <v>34</v>
          </cell>
          <cell r="R101" t="str">
            <v>14</v>
          </cell>
          <cell r="S101" t="str">
            <v>G9DE21032FCF</v>
          </cell>
          <cell r="V101" t="str">
            <v>1FDBF2A64HEE26791</v>
          </cell>
          <cell r="W101" t="str">
            <v>America/New_York</v>
          </cell>
          <cell r="Y101">
            <v>44622.689989895836</v>
          </cell>
          <cell r="Z101">
            <v>44623.233334803241</v>
          </cell>
          <cell r="AA101" t="str">
            <v>OK</v>
          </cell>
          <cell r="AJ101" t="str">
            <v>Ford</v>
          </cell>
          <cell r="AK101" t="str">
            <v>F-Series</v>
          </cell>
          <cell r="AL101" t="str">
            <v>2017</v>
          </cell>
        </row>
        <row r="102">
          <cell r="A102" t="str">
            <v>- 547148</v>
          </cell>
          <cell r="C102" t="str">
            <v>5FR1</v>
          </cell>
          <cell r="D102" t="str">
            <v>FXP073O@FPL.COM</v>
          </cell>
          <cell r="F102" t="str">
            <v>Stopped</v>
          </cell>
          <cell r="K102">
            <v>65843.4140625</v>
          </cell>
          <cell r="L102">
            <v>91.925397604166662</v>
          </cell>
          <cell r="M102">
            <v>43725.644378854166</v>
          </cell>
          <cell r="N102">
            <v>44313.394188171296</v>
          </cell>
          <cell r="O102" t="str">
            <v>OldGeotab</v>
          </cell>
          <cell r="P102">
            <v>0</v>
          </cell>
          <cell r="Q102" t="str">
            <v>31</v>
          </cell>
          <cell r="R102" t="str">
            <v>43</v>
          </cell>
          <cell r="S102" t="str">
            <v>000-000-0000</v>
          </cell>
          <cell r="V102" t="str">
            <v>CHECK COMMENTS</v>
          </cell>
          <cell r="W102" t="str">
            <v>America/New_York</v>
          </cell>
          <cell r="Y102">
            <v>44313.392569444448</v>
          </cell>
          <cell r="Z102">
            <v>44313.393425925926</v>
          </cell>
          <cell r="AA102" t="str">
            <v>Device is not downloading data</v>
          </cell>
        </row>
        <row r="103">
          <cell r="A103" t="str">
            <v>- 547148</v>
          </cell>
          <cell r="C103" t="str">
            <v>5FR1</v>
          </cell>
          <cell r="F103" t="str">
            <v>Stopped</v>
          </cell>
          <cell r="K103">
            <v>67705.140625</v>
          </cell>
          <cell r="L103">
            <v>4.5634010763888888</v>
          </cell>
          <cell r="M103">
            <v>44313.394187615741</v>
          </cell>
          <cell r="N103">
            <v>44473.549369270833</v>
          </cell>
          <cell r="O103" t="str">
            <v>OldGeotab</v>
          </cell>
          <cell r="P103">
            <v>0</v>
          </cell>
          <cell r="Q103" t="str">
            <v>32</v>
          </cell>
          <cell r="R103" t="str">
            <v>42</v>
          </cell>
          <cell r="S103" t="str">
            <v>000-000-0000</v>
          </cell>
          <cell r="V103" t="str">
            <v>CHECK COMMENTS</v>
          </cell>
          <cell r="W103" t="str">
            <v>America/New_York</v>
          </cell>
          <cell r="X103" t="str">
            <v>Device Id - G97221032E7C VIN Number - 1FDBF2A68HEE33677</v>
          </cell>
          <cell r="Y103">
            <v>44336.570810185185</v>
          </cell>
          <cell r="Z103">
            <v>44337.979826388888</v>
          </cell>
          <cell r="AA103" t="str">
            <v>Device is not downloading data</v>
          </cell>
        </row>
        <row r="104">
          <cell r="A104" t="str">
            <v>- 547149</v>
          </cell>
          <cell r="C104" t="str">
            <v>5FR1</v>
          </cell>
          <cell r="D104" t="str">
            <v>TXB0685@FPL.COM</v>
          </cell>
          <cell r="F104" t="str">
            <v>Stopped</v>
          </cell>
          <cell r="H104" t="str">
            <v>17333 SW 107th Ave, Perrine, FL 33157, USA</v>
          </cell>
          <cell r="K104">
            <v>41739.98828125</v>
          </cell>
          <cell r="L104">
            <v>80.58424160879629</v>
          </cell>
          <cell r="M104">
            <v>43725.644378854166</v>
          </cell>
          <cell r="N104">
            <v>54788.791666666664</v>
          </cell>
          <cell r="O104" t="str">
            <v>Version 9</v>
          </cell>
          <cell r="P104">
            <v>120</v>
          </cell>
          <cell r="Q104" t="str">
            <v>34</v>
          </cell>
          <cell r="R104" t="str">
            <v>14</v>
          </cell>
          <cell r="S104" t="str">
            <v>G9F52107C41D</v>
          </cell>
          <cell r="V104" t="str">
            <v>1FDBF2A66HEE26792</v>
          </cell>
          <cell r="W104" t="str">
            <v>America/New_York</v>
          </cell>
          <cell r="Y104">
            <v>44622.626551655092</v>
          </cell>
          <cell r="Z104">
            <v>44623.232628043981</v>
          </cell>
          <cell r="AA104" t="str">
            <v>OK</v>
          </cell>
          <cell r="AJ104" t="str">
            <v>Ford</v>
          </cell>
          <cell r="AK104" t="str">
            <v>F-Series</v>
          </cell>
          <cell r="AL104" t="str">
            <v>2017</v>
          </cell>
        </row>
        <row r="105">
          <cell r="A105" t="str">
            <v>- 547150</v>
          </cell>
          <cell r="C105" t="str">
            <v>5FR1</v>
          </cell>
          <cell r="D105" t="str">
            <v>BXW0YAN@FPL.COM</v>
          </cell>
          <cell r="F105" t="str">
            <v>Stopped</v>
          </cell>
          <cell r="H105" t="str">
            <v>361 Melton Dr, Fort Pierce, FL 34982, USA</v>
          </cell>
          <cell r="K105">
            <v>5978125</v>
          </cell>
          <cell r="L105">
            <v>135.70075378472222</v>
          </cell>
          <cell r="M105">
            <v>43725.644378854166</v>
          </cell>
          <cell r="N105">
            <v>54788.791666666664</v>
          </cell>
          <cell r="O105" t="str">
            <v>Version 9</v>
          </cell>
          <cell r="P105">
            <v>120</v>
          </cell>
          <cell r="Q105" t="str">
            <v>34</v>
          </cell>
          <cell r="R105" t="str">
            <v>14</v>
          </cell>
          <cell r="S105" t="str">
            <v>G98D2107C465</v>
          </cell>
          <cell r="V105" t="str">
            <v>1FDBF2A6XHEE33681</v>
          </cell>
          <cell r="W105" t="str">
            <v>America/New_York</v>
          </cell>
          <cell r="Y105">
            <v>44622.685093321757</v>
          </cell>
          <cell r="Z105">
            <v>44623.228206747684</v>
          </cell>
          <cell r="AA105" t="str">
            <v>OK</v>
          </cell>
          <cell r="AJ105" t="str">
            <v>Ford</v>
          </cell>
          <cell r="AK105" t="str">
            <v>F-Series</v>
          </cell>
          <cell r="AL105" t="str">
            <v>2017</v>
          </cell>
        </row>
        <row r="106">
          <cell r="A106" t="str">
            <v>- 547151</v>
          </cell>
          <cell r="C106" t="str">
            <v>5FR1</v>
          </cell>
          <cell r="D106" t="str">
            <v>JXM06SA@FPL.COM</v>
          </cell>
          <cell r="F106" t="str">
            <v>Stopped</v>
          </cell>
          <cell r="H106" t="str">
            <v>1344 SW 119th Ave, Pembroke Pines, FL 33025, USA</v>
          </cell>
          <cell r="K106">
            <v>53765.38671875</v>
          </cell>
          <cell r="L106">
            <v>138.71106062499999</v>
          </cell>
          <cell r="M106">
            <v>43725.644378854166</v>
          </cell>
          <cell r="N106">
            <v>54788.791666666664</v>
          </cell>
          <cell r="O106" t="str">
            <v>Version 9</v>
          </cell>
          <cell r="P106">
            <v>120</v>
          </cell>
          <cell r="Q106" t="str">
            <v>34</v>
          </cell>
          <cell r="R106" t="str">
            <v>14</v>
          </cell>
          <cell r="S106" t="str">
            <v>G9CF21032FDE</v>
          </cell>
          <cell r="V106" t="str">
            <v>1FDBF2A6XHEE33678</v>
          </cell>
          <cell r="W106" t="str">
            <v>America/New_York</v>
          </cell>
          <cell r="Y106">
            <v>44622.701216006943</v>
          </cell>
          <cell r="Z106">
            <v>44623.223519247687</v>
          </cell>
          <cell r="AA106" t="str">
            <v>OK</v>
          </cell>
          <cell r="AJ106" t="str">
            <v>Ford</v>
          </cell>
          <cell r="AK106" t="str">
            <v>F-Series</v>
          </cell>
          <cell r="AL106" t="str">
            <v>2017</v>
          </cell>
        </row>
        <row r="107">
          <cell r="A107" t="str">
            <v>- 547152</v>
          </cell>
          <cell r="C107" t="str">
            <v>5FR1</v>
          </cell>
          <cell r="D107" t="str">
            <v>JXC03KS@fpl.com</v>
          </cell>
          <cell r="F107" t="str">
            <v>Stopped</v>
          </cell>
          <cell r="H107" t="str">
            <v>10310 NW 30th Ct, Miami, FL 33147, USA</v>
          </cell>
          <cell r="K107">
            <v>57107.12109375</v>
          </cell>
          <cell r="L107">
            <v>114.72120751157408</v>
          </cell>
          <cell r="M107">
            <v>43725.644378854166</v>
          </cell>
          <cell r="N107">
            <v>54788.791666666664</v>
          </cell>
          <cell r="O107" t="str">
            <v>Version 9</v>
          </cell>
          <cell r="P107">
            <v>120</v>
          </cell>
          <cell r="Q107" t="str">
            <v>34</v>
          </cell>
          <cell r="R107" t="str">
            <v>14</v>
          </cell>
          <cell r="S107" t="str">
            <v>G9CC2107C424</v>
          </cell>
          <cell r="V107" t="str">
            <v>1FDBF2A61HEE33679</v>
          </cell>
          <cell r="W107" t="str">
            <v>America/New_York</v>
          </cell>
          <cell r="Y107">
            <v>44622.721979895832</v>
          </cell>
          <cell r="Z107">
            <v>44623.223461377318</v>
          </cell>
          <cell r="AA107" t="str">
            <v>OK</v>
          </cell>
          <cell r="AJ107" t="str">
            <v>Ford</v>
          </cell>
          <cell r="AK107" t="str">
            <v>F-Series</v>
          </cell>
          <cell r="AL107" t="str">
            <v>2017</v>
          </cell>
        </row>
        <row r="108">
          <cell r="A108" t="str">
            <v>- 548074</v>
          </cell>
          <cell r="C108" t="str">
            <v>5FR1</v>
          </cell>
          <cell r="D108" t="str">
            <v>XXW0J3C@fpl.com</v>
          </cell>
          <cell r="F108" t="str">
            <v>Stopped</v>
          </cell>
          <cell r="H108" t="str">
            <v>4001 NW 97th Ave STE 301-G, Doral, FL 33178, USA</v>
          </cell>
          <cell r="K108">
            <v>37360.5625</v>
          </cell>
          <cell r="L108">
            <v>26.699669953703705</v>
          </cell>
          <cell r="M108">
            <v>43725.644378854166</v>
          </cell>
          <cell r="N108">
            <v>54788.791666666664</v>
          </cell>
          <cell r="O108" t="str">
            <v>Version 9</v>
          </cell>
          <cell r="P108">
            <v>120</v>
          </cell>
          <cell r="Q108" t="str">
            <v>34</v>
          </cell>
          <cell r="R108" t="str">
            <v>14</v>
          </cell>
          <cell r="S108" t="str">
            <v>G92421032F35</v>
          </cell>
          <cell r="V108" t="str">
            <v>1FTBF2A65JEC45614</v>
          </cell>
          <cell r="W108" t="str">
            <v>America/New_York</v>
          </cell>
          <cell r="Y108">
            <v>44618.343253043982</v>
          </cell>
          <cell r="Z108">
            <v>44622.309584062503</v>
          </cell>
          <cell r="AA108" t="str">
            <v>OK</v>
          </cell>
          <cell r="AJ108" t="str">
            <v>Ford</v>
          </cell>
          <cell r="AK108" t="str">
            <v>F-Series</v>
          </cell>
          <cell r="AL108" t="str">
            <v>2018</v>
          </cell>
        </row>
        <row r="109">
          <cell r="A109" t="str">
            <v>- 548611</v>
          </cell>
          <cell r="C109" t="str">
            <v>5FR1</v>
          </cell>
          <cell r="D109" t="str">
            <v>MXW0U9T@FPL.COM</v>
          </cell>
          <cell r="F109" t="str">
            <v>Stopped</v>
          </cell>
          <cell r="H109" t="str">
            <v>1485 40th Ave, Vero Beach, FL 32960, USA</v>
          </cell>
          <cell r="K109">
            <v>72613.7109375</v>
          </cell>
          <cell r="L109">
            <v>155.28962988425926</v>
          </cell>
          <cell r="M109">
            <v>43725.644378865742</v>
          </cell>
          <cell r="N109">
            <v>54788.791666666664</v>
          </cell>
          <cell r="O109" t="str">
            <v>Version 9</v>
          </cell>
          <cell r="P109">
            <v>120</v>
          </cell>
          <cell r="Q109" t="str">
            <v>34</v>
          </cell>
          <cell r="R109" t="str">
            <v>14</v>
          </cell>
          <cell r="S109" t="str">
            <v>G9752107BBE4</v>
          </cell>
          <cell r="V109" t="str">
            <v>1FDBF2A63JEC92880</v>
          </cell>
          <cell r="W109" t="str">
            <v>America/New_York</v>
          </cell>
          <cell r="Y109">
            <v>44622.770394247687</v>
          </cell>
          <cell r="Z109">
            <v>44623.230301655094</v>
          </cell>
          <cell r="AA109" t="str">
            <v>OK</v>
          </cell>
          <cell r="AJ109" t="str">
            <v>Ford</v>
          </cell>
          <cell r="AK109" t="str">
            <v>F-Series</v>
          </cell>
          <cell r="AL109" t="str">
            <v>2018</v>
          </cell>
        </row>
        <row r="110">
          <cell r="A110" t="str">
            <v>- 548612</v>
          </cell>
          <cell r="C110" t="str">
            <v>5FR1</v>
          </cell>
          <cell r="D110" t="str">
            <v>CXM0T8R@FPL.COM</v>
          </cell>
          <cell r="F110" t="str">
            <v>Stopped</v>
          </cell>
          <cell r="H110" t="str">
            <v>772 Adolph Ln, Cocoa, FL 32927, USA</v>
          </cell>
          <cell r="K110">
            <v>99744.3671875</v>
          </cell>
          <cell r="L110">
            <v>109.32193891203704</v>
          </cell>
          <cell r="M110">
            <v>43725.644378854166</v>
          </cell>
          <cell r="N110">
            <v>54788.791666666664</v>
          </cell>
          <cell r="O110" t="str">
            <v>Version 9</v>
          </cell>
          <cell r="P110">
            <v>120</v>
          </cell>
          <cell r="Q110" t="str">
            <v>34</v>
          </cell>
          <cell r="R110" t="str">
            <v>14</v>
          </cell>
          <cell r="S110" t="str">
            <v>G98121032E8F</v>
          </cell>
          <cell r="V110" t="str">
            <v>1FDBF2A65JEC92881</v>
          </cell>
          <cell r="W110" t="str">
            <v>America/New_York</v>
          </cell>
          <cell r="Y110">
            <v>44622.654214432871</v>
          </cell>
          <cell r="Z110">
            <v>44623.239538506947</v>
          </cell>
          <cell r="AA110" t="str">
            <v>OK</v>
          </cell>
          <cell r="AJ110" t="str">
            <v>Ford</v>
          </cell>
          <cell r="AK110" t="str">
            <v>F-Series</v>
          </cell>
          <cell r="AL110" t="str">
            <v>2018</v>
          </cell>
        </row>
        <row r="111">
          <cell r="A111" t="str">
            <v>- 548613</v>
          </cell>
          <cell r="C111" t="str">
            <v>5FR1</v>
          </cell>
          <cell r="D111" t="str">
            <v>EAM00T6@FPL.COM</v>
          </cell>
          <cell r="F111" t="str">
            <v>Stopped</v>
          </cell>
          <cell r="H111" t="str">
            <v>12755 SW 207th Terrace, Miami, FL 33177, USA</v>
          </cell>
          <cell r="K111">
            <v>75371.0859375</v>
          </cell>
          <cell r="L111">
            <v>100.24099413194445</v>
          </cell>
          <cell r="M111">
            <v>43725.644378854166</v>
          </cell>
          <cell r="N111">
            <v>54788.791666666664</v>
          </cell>
          <cell r="O111" t="str">
            <v>Version 9</v>
          </cell>
          <cell r="P111">
            <v>120</v>
          </cell>
          <cell r="Q111" t="str">
            <v>34</v>
          </cell>
          <cell r="R111" t="str">
            <v>14</v>
          </cell>
          <cell r="S111" t="str">
            <v>G9C8210334DC</v>
          </cell>
          <cell r="V111" t="str">
            <v>1FDBF2A67JEC92882</v>
          </cell>
          <cell r="W111" t="str">
            <v>America/New_York</v>
          </cell>
          <cell r="Y111">
            <v>44622.643345636578</v>
          </cell>
          <cell r="Z111">
            <v>44623.228484525462</v>
          </cell>
          <cell r="AA111" t="str">
            <v>OK</v>
          </cell>
          <cell r="AJ111" t="str">
            <v>Ford</v>
          </cell>
          <cell r="AK111" t="str">
            <v>F-Series</v>
          </cell>
          <cell r="AL111" t="str">
            <v>2018</v>
          </cell>
        </row>
        <row r="112">
          <cell r="A112" t="str">
            <v>- 548614</v>
          </cell>
          <cell r="C112" t="str">
            <v>5FR1</v>
          </cell>
          <cell r="D112" t="str">
            <v>MXP09K8@FPL.COM</v>
          </cell>
          <cell r="F112" t="str">
            <v>Stopped</v>
          </cell>
          <cell r="H112" t="str">
            <v>11812 SW 37th Terrace, Miami, FL 33175, USA</v>
          </cell>
          <cell r="K112">
            <v>40642.02734375</v>
          </cell>
          <cell r="L112">
            <v>124.71331008101852</v>
          </cell>
          <cell r="M112">
            <v>43725.644378854166</v>
          </cell>
          <cell r="N112">
            <v>54788.791666666664</v>
          </cell>
          <cell r="O112" t="str">
            <v>Version 9</v>
          </cell>
          <cell r="P112">
            <v>120</v>
          </cell>
          <cell r="Q112" t="str">
            <v>34</v>
          </cell>
          <cell r="R112" t="str">
            <v>14</v>
          </cell>
          <cell r="S112" t="str">
            <v>G90321032F12</v>
          </cell>
          <cell r="V112" t="str">
            <v>1FDBF2A69JEC92883</v>
          </cell>
          <cell r="W112" t="str">
            <v>America/New_York</v>
          </cell>
          <cell r="Y112">
            <v>44622.777905821757</v>
          </cell>
          <cell r="Z112">
            <v>44623.238947488426</v>
          </cell>
          <cell r="AA112" t="str">
            <v>OK</v>
          </cell>
          <cell r="AJ112" t="str">
            <v>Ford</v>
          </cell>
          <cell r="AK112" t="str">
            <v>F-Series</v>
          </cell>
          <cell r="AL112" t="str">
            <v>2018</v>
          </cell>
        </row>
        <row r="113">
          <cell r="A113" t="str">
            <v>- 548615</v>
          </cell>
          <cell r="C113" t="str">
            <v>5FR1</v>
          </cell>
          <cell r="D113" t="str">
            <v>Michael.Mandado@FPL.COM</v>
          </cell>
          <cell r="F113" t="str">
            <v>Stopped</v>
          </cell>
          <cell r="H113" t="str">
            <v>15063 SW 35th Terrace, Miami, FL 33185, USA</v>
          </cell>
          <cell r="K113">
            <v>36442.80078125</v>
          </cell>
          <cell r="L113">
            <v>72.304059097222222</v>
          </cell>
          <cell r="M113">
            <v>43725.644378854166</v>
          </cell>
          <cell r="N113">
            <v>54788.791666666664</v>
          </cell>
          <cell r="O113" t="str">
            <v>Version 9</v>
          </cell>
          <cell r="P113">
            <v>120</v>
          </cell>
          <cell r="Q113" t="str">
            <v>34</v>
          </cell>
          <cell r="R113" t="str">
            <v>14</v>
          </cell>
          <cell r="S113" t="str">
            <v>G9AE21032EA0</v>
          </cell>
          <cell r="V113" t="str">
            <v>1FDBF2A60JEC92884</v>
          </cell>
          <cell r="W113" t="str">
            <v>America/New_York</v>
          </cell>
          <cell r="Y113">
            <v>44622.693658136574</v>
          </cell>
          <cell r="Z113">
            <v>44623.237037766201</v>
          </cell>
          <cell r="AA113" t="str">
            <v>OK</v>
          </cell>
          <cell r="AJ113" t="str">
            <v>Ford</v>
          </cell>
          <cell r="AK113" t="str">
            <v>F-Series</v>
          </cell>
          <cell r="AL113" t="str">
            <v>2018</v>
          </cell>
        </row>
        <row r="114">
          <cell r="A114" t="str">
            <v>- 596641</v>
          </cell>
          <cell r="C114" t="str">
            <v>5FR1</v>
          </cell>
          <cell r="F114" t="str">
            <v>Stopped</v>
          </cell>
          <cell r="H114" t="str">
            <v>5851 S US Hwy 1, Fort Pierce, FL 34982, USA</v>
          </cell>
          <cell r="K114">
            <v>125147.984375</v>
          </cell>
          <cell r="L114">
            <v>49.69349584490741</v>
          </cell>
          <cell r="M114">
            <v>43725.644378854166</v>
          </cell>
          <cell r="N114">
            <v>54788.791666666664</v>
          </cell>
          <cell r="O114" t="str">
            <v>Version 9</v>
          </cell>
          <cell r="P114">
            <v>120</v>
          </cell>
          <cell r="Q114" t="str">
            <v>34</v>
          </cell>
          <cell r="R114" t="str">
            <v>14</v>
          </cell>
          <cell r="S114" t="str">
            <v>G9EC2107C404</v>
          </cell>
          <cell r="V114" t="str">
            <v>3D6WP2ET5BG596641</v>
          </cell>
          <cell r="W114" t="str">
            <v>America/New_York</v>
          </cell>
          <cell r="Y114">
            <v>44588.65629702546</v>
          </cell>
          <cell r="Z114">
            <v>44622.370718321756</v>
          </cell>
          <cell r="AA114" t="str">
            <v>OK</v>
          </cell>
          <cell r="AJ114" t="str">
            <v>Dodge</v>
          </cell>
          <cell r="AK114" t="str">
            <v>Ram Pickup Heavy Duty</v>
          </cell>
          <cell r="AL114" t="str">
            <v>2011</v>
          </cell>
        </row>
        <row r="115">
          <cell r="A115" t="str">
            <v>- 644896</v>
          </cell>
          <cell r="C115" t="str">
            <v>5FR1</v>
          </cell>
          <cell r="F115" t="str">
            <v>Stopped</v>
          </cell>
          <cell r="K115">
            <v>221196.84375</v>
          </cell>
          <cell r="L115">
            <v>140.85468024305555</v>
          </cell>
          <cell r="M115">
            <v>43725.644378854166</v>
          </cell>
          <cell r="N115">
            <v>44599.424701643518</v>
          </cell>
          <cell r="O115" t="str">
            <v>Version 9</v>
          </cell>
          <cell r="P115">
            <v>120</v>
          </cell>
          <cell r="Q115" t="str">
            <v>33</v>
          </cell>
          <cell r="R115" t="str">
            <v>45</v>
          </cell>
          <cell r="S115" t="str">
            <v>000-000-0000</v>
          </cell>
          <cell r="W115" t="str">
            <v>America/New_York</v>
          </cell>
          <cell r="X115" t="str">
            <v>Device Id - G9152107BB84 VIN Number - 1FDRF3G61EEA87284</v>
          </cell>
          <cell r="Y115">
            <v>44512.726120520834</v>
          </cell>
          <cell r="Z115">
            <v>44512.72620153935</v>
          </cell>
          <cell r="AA115" t="str">
            <v>Device is not downloading data</v>
          </cell>
        </row>
        <row r="116">
          <cell r="A116" t="str">
            <v>- 644897</v>
          </cell>
          <cell r="C116" t="str">
            <v>5FR1</v>
          </cell>
          <cell r="D116" t="str">
            <v>JXD0OQR@FPL.COM</v>
          </cell>
          <cell r="F116" t="str">
            <v>Stopped</v>
          </cell>
          <cell r="H116" t="str">
            <v>11530 SW 147th Ave, Miami, FL 33196, USA</v>
          </cell>
          <cell r="K116">
            <v>92776.75</v>
          </cell>
          <cell r="L116">
            <v>130.81733857638889</v>
          </cell>
          <cell r="M116">
            <v>43725.644378854166</v>
          </cell>
          <cell r="N116">
            <v>54788.791666666664</v>
          </cell>
          <cell r="O116" t="str">
            <v>Version 9</v>
          </cell>
          <cell r="P116">
            <v>120</v>
          </cell>
          <cell r="Q116" t="str">
            <v>34</v>
          </cell>
          <cell r="R116" t="str">
            <v>14</v>
          </cell>
          <cell r="S116" t="str">
            <v>G9F421032EFA</v>
          </cell>
          <cell r="V116" t="str">
            <v>1FDRF3G63EEA87285</v>
          </cell>
          <cell r="W116" t="str">
            <v>America/New_York</v>
          </cell>
          <cell r="Y116">
            <v>44622.84380934028</v>
          </cell>
          <cell r="Z116">
            <v>44623.222582488423</v>
          </cell>
          <cell r="AA116" t="str">
            <v>OK</v>
          </cell>
          <cell r="AJ116" t="str">
            <v>Ford</v>
          </cell>
          <cell r="AK116" t="str">
            <v>F-Series</v>
          </cell>
          <cell r="AL116" t="str">
            <v>2014</v>
          </cell>
        </row>
        <row r="117">
          <cell r="A117" t="str">
            <v>- 644898</v>
          </cell>
          <cell r="C117" t="str">
            <v>5FR1</v>
          </cell>
          <cell r="F117" t="str">
            <v>Stopped</v>
          </cell>
          <cell r="H117" t="str">
            <v>9851 E Guava St, Palmetto Bay, FL 33157, USA</v>
          </cell>
          <cell r="K117">
            <v>188303.75</v>
          </cell>
          <cell r="L117">
            <v>113.41633755787036</v>
          </cell>
          <cell r="M117">
            <v>43725.644378854166</v>
          </cell>
          <cell r="N117">
            <v>54788.791666666664</v>
          </cell>
          <cell r="O117" t="str">
            <v>Version 9</v>
          </cell>
          <cell r="P117">
            <v>120</v>
          </cell>
          <cell r="Q117" t="str">
            <v>35</v>
          </cell>
          <cell r="R117" t="str">
            <v>17</v>
          </cell>
          <cell r="S117" t="str">
            <v>G9F521032EFB</v>
          </cell>
          <cell r="V117" t="str">
            <v>1FDRF3G65EEA87286</v>
          </cell>
          <cell r="W117" t="str">
            <v>America/New_York</v>
          </cell>
          <cell r="Y117">
            <v>44622.734630358798</v>
          </cell>
          <cell r="Z117">
            <v>44623.236065543984</v>
          </cell>
          <cell r="AA117" t="str">
            <v>OK</v>
          </cell>
          <cell r="AJ117" t="str">
            <v>Ford</v>
          </cell>
          <cell r="AK117" t="str">
            <v>F-Series</v>
          </cell>
          <cell r="AL117" t="str">
            <v>2014</v>
          </cell>
        </row>
        <row r="118">
          <cell r="A118" t="str">
            <v>- 648833</v>
          </cell>
          <cell r="C118" t="str">
            <v>5FR1</v>
          </cell>
          <cell r="D118" t="str">
            <v>JXG00IP@FPL.COM</v>
          </cell>
          <cell r="F118" t="str">
            <v>Stopped</v>
          </cell>
          <cell r="H118" t="str">
            <v>16102 SW 104th Terrace, Miami, FL 33196, USA</v>
          </cell>
          <cell r="K118">
            <v>132315.96875</v>
          </cell>
          <cell r="L118">
            <v>100.7868880324074</v>
          </cell>
          <cell r="M118">
            <v>43725.644378854166</v>
          </cell>
          <cell r="N118">
            <v>54788.791666666664</v>
          </cell>
          <cell r="O118" t="str">
            <v>Version 9</v>
          </cell>
          <cell r="P118">
            <v>120</v>
          </cell>
          <cell r="Q118" t="str">
            <v>35</v>
          </cell>
          <cell r="R118" t="str">
            <v>17</v>
          </cell>
          <cell r="S118" t="str">
            <v>G9D421032EDA</v>
          </cell>
          <cell r="V118" t="str">
            <v>1D7RE3BK0BS648833</v>
          </cell>
          <cell r="W118" t="str">
            <v>America/New_York</v>
          </cell>
          <cell r="Y118">
            <v>44622.714236840278</v>
          </cell>
          <cell r="Z118">
            <v>44623.236945173609</v>
          </cell>
          <cell r="AA118" t="str">
            <v>OK</v>
          </cell>
          <cell r="AJ118" t="str">
            <v>Dodge</v>
          </cell>
          <cell r="AK118" t="str">
            <v>Dakota</v>
          </cell>
          <cell r="AL118" t="str">
            <v>2011</v>
          </cell>
        </row>
        <row r="119">
          <cell r="A119" t="str">
            <v>- 714322</v>
          </cell>
          <cell r="C119" t="str">
            <v>5FR1</v>
          </cell>
          <cell r="F119" t="str">
            <v>Stopped</v>
          </cell>
          <cell r="H119" t="str">
            <v>4001 NW 97th Ave STE 301-G, Doral, FL 33178, USA</v>
          </cell>
          <cell r="K119">
            <v>20869.623046875</v>
          </cell>
          <cell r="L119">
            <v>78.469446053240745</v>
          </cell>
          <cell r="M119">
            <v>43725.644378854166</v>
          </cell>
          <cell r="N119">
            <v>54788.791666666664</v>
          </cell>
          <cell r="O119" t="str">
            <v>Version 9</v>
          </cell>
          <cell r="P119">
            <v>120</v>
          </cell>
          <cell r="Q119" t="str">
            <v>35</v>
          </cell>
          <cell r="R119" t="str">
            <v>17</v>
          </cell>
          <cell r="S119" t="str">
            <v>G91C21033309</v>
          </cell>
          <cell r="V119" t="str">
            <v>5TETU4GN2AZ714322</v>
          </cell>
          <cell r="W119" t="str">
            <v>America/New_York</v>
          </cell>
          <cell r="Y119">
            <v>44618.494132673608</v>
          </cell>
          <cell r="Z119">
            <v>44622.461493784722</v>
          </cell>
          <cell r="AA119" t="str">
            <v>OK</v>
          </cell>
          <cell r="AJ119" t="str">
            <v>Toyota</v>
          </cell>
          <cell r="AK119" t="str">
            <v>Tacoma</v>
          </cell>
          <cell r="AL119" t="str">
            <v>2010</v>
          </cell>
        </row>
        <row r="120">
          <cell r="A120" t="str">
            <v>- 745544</v>
          </cell>
          <cell r="C120" t="str">
            <v>5FR1</v>
          </cell>
          <cell r="F120" t="str">
            <v>Stopped</v>
          </cell>
          <cell r="H120" t="str">
            <v>420 Market Pl #157, Port St. Lucie, FL 34986, USA</v>
          </cell>
          <cell r="K120">
            <v>47849.43359375</v>
          </cell>
          <cell r="L120">
            <v>118.91666666666667</v>
          </cell>
          <cell r="M120">
            <v>43725.644378854166</v>
          </cell>
          <cell r="N120">
            <v>54788.791666666664</v>
          </cell>
          <cell r="O120" t="str">
            <v>Version 9</v>
          </cell>
          <cell r="P120">
            <v>120</v>
          </cell>
          <cell r="Q120" t="str">
            <v>35</v>
          </cell>
          <cell r="R120" t="str">
            <v>17</v>
          </cell>
          <cell r="S120" t="str">
            <v>G95421032F45</v>
          </cell>
          <cell r="V120" t="str">
            <v>3C7WRKBL6FG710580</v>
          </cell>
          <cell r="W120" t="str">
            <v>America/New_York</v>
          </cell>
          <cell r="Y120">
            <v>44622.377940543978</v>
          </cell>
          <cell r="Z120">
            <v>44623.23210721065</v>
          </cell>
          <cell r="AA120" t="str">
            <v>OK</v>
          </cell>
          <cell r="AJ120" t="str">
            <v>Dodge</v>
          </cell>
          <cell r="AK120" t="str">
            <v>Ram 4500</v>
          </cell>
          <cell r="AL120" t="str">
            <v>2015</v>
          </cell>
        </row>
        <row r="121">
          <cell r="A121" t="str">
            <v>- 745547</v>
          </cell>
          <cell r="C121" t="str">
            <v>5FR1</v>
          </cell>
          <cell r="D121" t="str">
            <v>JXR00TQ@FPL.COM</v>
          </cell>
          <cell r="F121" t="str">
            <v>Stopped</v>
          </cell>
          <cell r="H121" t="str">
            <v>2700 Croton Rd, Melbourne, FL 32935, USA</v>
          </cell>
          <cell r="K121">
            <v>140914</v>
          </cell>
          <cell r="L121">
            <v>250.21666666666667</v>
          </cell>
          <cell r="M121">
            <v>43725.644378854166</v>
          </cell>
          <cell r="N121">
            <v>54788.791666666664</v>
          </cell>
          <cell r="O121" t="str">
            <v>Version 9</v>
          </cell>
          <cell r="P121">
            <v>120</v>
          </cell>
          <cell r="Q121" t="str">
            <v>35</v>
          </cell>
          <cell r="R121" t="str">
            <v>17</v>
          </cell>
          <cell r="S121" t="str">
            <v>G9C021032FD1</v>
          </cell>
          <cell r="V121" t="str">
            <v>3C7WRKBL8FG710581</v>
          </cell>
          <cell r="W121" t="str">
            <v>America/New_York</v>
          </cell>
          <cell r="Y121">
            <v>44622.634676655092</v>
          </cell>
          <cell r="Z121">
            <v>44623.241077118058</v>
          </cell>
          <cell r="AA121" t="str">
            <v>OK</v>
          </cell>
          <cell r="AJ121" t="str">
            <v>Dodge</v>
          </cell>
          <cell r="AK121" t="str">
            <v>Ram 4500</v>
          </cell>
          <cell r="AL121" t="str">
            <v>2015</v>
          </cell>
        </row>
        <row r="122">
          <cell r="A122" t="str">
            <v>- 764980</v>
          </cell>
          <cell r="C122" t="str">
            <v>5FR1</v>
          </cell>
          <cell r="D122" t="str">
            <v>VLF08DH@FPL.COM</v>
          </cell>
          <cell r="F122" t="str">
            <v>Driving</v>
          </cell>
          <cell r="H122" t="str">
            <v>410 Garfield St SW, Palm Bay, FL 32908, USA</v>
          </cell>
          <cell r="K122">
            <v>64281.109375</v>
          </cell>
          <cell r="L122">
            <v>167.97674695601853</v>
          </cell>
          <cell r="M122">
            <v>43725.644378854166</v>
          </cell>
          <cell r="N122">
            <v>54788.791666666664</v>
          </cell>
          <cell r="O122" t="str">
            <v>Version 9</v>
          </cell>
          <cell r="P122">
            <v>120</v>
          </cell>
          <cell r="Q122" t="str">
            <v>35</v>
          </cell>
          <cell r="R122" t="str">
            <v>17</v>
          </cell>
          <cell r="S122" t="str">
            <v>G92721033433</v>
          </cell>
          <cell r="V122" t="str">
            <v>3C7WRKBL7EG327536</v>
          </cell>
          <cell r="W122" t="str">
            <v>America/New_York</v>
          </cell>
          <cell r="Y122">
            <v>44623.24181712963</v>
          </cell>
          <cell r="Z122">
            <v>44623.24181712963</v>
          </cell>
          <cell r="AA122" t="str">
            <v>OK</v>
          </cell>
          <cell r="AJ122" t="str">
            <v>Dodge</v>
          </cell>
          <cell r="AK122" t="str">
            <v>Ram 4500</v>
          </cell>
          <cell r="AL122" t="str">
            <v>2014</v>
          </cell>
        </row>
        <row r="123">
          <cell r="A123" t="str">
            <v>- 764981</v>
          </cell>
          <cell r="C123" t="str">
            <v>5FR1</v>
          </cell>
          <cell r="F123" t="str">
            <v>Stopped</v>
          </cell>
          <cell r="H123" t="str">
            <v>5490 W 7th Ct, Hialeah, FL 33012, USA</v>
          </cell>
          <cell r="K123">
            <v>73148.8125</v>
          </cell>
          <cell r="L123">
            <v>229.57499999999999</v>
          </cell>
          <cell r="M123">
            <v>43725.644378854166</v>
          </cell>
          <cell r="N123">
            <v>54788.791666666664</v>
          </cell>
          <cell r="O123" t="str">
            <v>Version 9</v>
          </cell>
          <cell r="P123">
            <v>120</v>
          </cell>
          <cell r="Q123" t="str">
            <v>34</v>
          </cell>
          <cell r="R123" t="str">
            <v>15</v>
          </cell>
          <cell r="S123" t="str">
            <v>G9DB21032ED5</v>
          </cell>
          <cell r="V123" t="str">
            <v>3C7WRKBL5EG327535</v>
          </cell>
          <cell r="W123" t="str">
            <v>America/New_York</v>
          </cell>
          <cell r="Y123">
            <v>44622.713507673609</v>
          </cell>
          <cell r="Z123">
            <v>44623.236655821762</v>
          </cell>
          <cell r="AA123" t="str">
            <v>OK</v>
          </cell>
          <cell r="AJ123" t="str">
            <v>Dodge</v>
          </cell>
          <cell r="AK123" t="str">
            <v>Ram 4500</v>
          </cell>
          <cell r="AL123" t="str">
            <v>2014</v>
          </cell>
        </row>
        <row r="124">
          <cell r="A124" t="str">
            <v>- 788694</v>
          </cell>
          <cell r="C124" t="str">
            <v>5FR1</v>
          </cell>
          <cell r="F124" t="str">
            <v>Stopped</v>
          </cell>
          <cell r="H124" t="str">
            <v>4045 NW 97th Ave, Doral, FL 33178, USA</v>
          </cell>
          <cell r="K124">
            <v>1852.3074951171875</v>
          </cell>
          <cell r="L124">
            <v>4.2125000000000004</v>
          </cell>
          <cell r="M124">
            <v>43725.644378854166</v>
          </cell>
          <cell r="N124">
            <v>54788.791666666664</v>
          </cell>
          <cell r="O124" t="str">
            <v>Version 9</v>
          </cell>
          <cell r="P124">
            <v>120</v>
          </cell>
          <cell r="Q124" t="str">
            <v>34</v>
          </cell>
          <cell r="R124" t="str">
            <v>14</v>
          </cell>
          <cell r="S124" t="str">
            <v>G96C21032F7D</v>
          </cell>
          <cell r="V124" t="str">
            <v>1FDUF5GY4JEC92891</v>
          </cell>
          <cell r="W124" t="str">
            <v>America/New_York</v>
          </cell>
          <cell r="Y124">
            <v>44616.99495443287</v>
          </cell>
          <cell r="Z124">
            <v>44622.874144247682</v>
          </cell>
          <cell r="AA124" t="str">
            <v>OK</v>
          </cell>
          <cell r="AJ124" t="str">
            <v>Ford</v>
          </cell>
          <cell r="AK124" t="str">
            <v>F-Series</v>
          </cell>
          <cell r="AL124" t="str">
            <v>2018</v>
          </cell>
        </row>
        <row r="125">
          <cell r="A125" t="str">
            <v>- 868991</v>
          </cell>
          <cell r="C125" t="str">
            <v>5FR1</v>
          </cell>
          <cell r="D125" t="str">
            <v>DXA00N8@FPL.COM</v>
          </cell>
          <cell r="F125" t="str">
            <v>Stopped</v>
          </cell>
          <cell r="H125" t="str">
            <v>4045 NW 97th Ave, Doral, FL 33178, USA</v>
          </cell>
          <cell r="K125">
            <v>47853.28515625</v>
          </cell>
          <cell r="L125">
            <v>152.70416666666668</v>
          </cell>
          <cell r="M125">
            <v>43725.647649814811</v>
          </cell>
          <cell r="N125">
            <v>54788.791666666664</v>
          </cell>
          <cell r="O125" t="str">
            <v>Version 9</v>
          </cell>
          <cell r="P125">
            <v>120</v>
          </cell>
          <cell r="Q125" t="str">
            <v>35</v>
          </cell>
          <cell r="R125" t="str">
            <v>17</v>
          </cell>
          <cell r="S125" t="str">
            <v>G9182101AC92</v>
          </cell>
          <cell r="V125" t="str">
            <v>1HTMKSTN5JH056021</v>
          </cell>
          <cell r="W125" t="str">
            <v>America/New_York</v>
          </cell>
          <cell r="Y125">
            <v>44622.671019247682</v>
          </cell>
          <cell r="Z125">
            <v>44623.235185914353</v>
          </cell>
          <cell r="AA125" t="str">
            <v>OK</v>
          </cell>
          <cell r="AJ125" t="str">
            <v>International</v>
          </cell>
          <cell r="AK125" t="str">
            <v>DuraStar 4400</v>
          </cell>
          <cell r="AL125" t="str">
            <v>2018</v>
          </cell>
        </row>
        <row r="126">
          <cell r="A126" t="str">
            <v>- 868992</v>
          </cell>
          <cell r="C126" t="str">
            <v>5FR1</v>
          </cell>
          <cell r="D126" t="str">
            <v>EXA05V9@FPL.COM</v>
          </cell>
          <cell r="F126" t="str">
            <v>Stopped</v>
          </cell>
          <cell r="H126" t="str">
            <v>8140 NW 93rd St, Medley, FL 33166, USA</v>
          </cell>
          <cell r="K126">
            <v>33751.765625</v>
          </cell>
          <cell r="L126">
            <v>118.74166666666666</v>
          </cell>
          <cell r="M126">
            <v>43725.647649814811</v>
          </cell>
          <cell r="N126">
            <v>54788.791666666664</v>
          </cell>
          <cell r="O126" t="str">
            <v>Version 9</v>
          </cell>
          <cell r="P126">
            <v>120</v>
          </cell>
          <cell r="Q126" t="str">
            <v>35</v>
          </cell>
          <cell r="R126" t="str">
            <v>17</v>
          </cell>
          <cell r="S126" t="str">
            <v>G9492101ACC3</v>
          </cell>
          <cell r="V126" t="str">
            <v>1HTMKSTN7JH056022</v>
          </cell>
          <cell r="W126" t="str">
            <v>America/New_York</v>
          </cell>
          <cell r="Y126">
            <v>44620.709769247682</v>
          </cell>
          <cell r="Z126">
            <v>44623.232234525465</v>
          </cell>
          <cell r="AA126" t="str">
            <v>OK</v>
          </cell>
          <cell r="AJ126" t="str">
            <v>International</v>
          </cell>
          <cell r="AK126" t="str">
            <v>DuraStar 4400</v>
          </cell>
          <cell r="AL126" t="str">
            <v>2018</v>
          </cell>
        </row>
        <row r="127">
          <cell r="A127" t="str">
            <v>- 869083</v>
          </cell>
          <cell r="C127" t="str">
            <v>5FR1</v>
          </cell>
          <cell r="D127" t="str">
            <v>RNK0Z31@FPL.COM</v>
          </cell>
          <cell r="F127" t="str">
            <v>Stopped</v>
          </cell>
          <cell r="H127" t="str">
            <v>4190 US-1, Rockledge, FL 32955, USA</v>
          </cell>
          <cell r="K127">
            <v>36559.6796875</v>
          </cell>
          <cell r="L127">
            <v>9.65</v>
          </cell>
          <cell r="M127">
            <v>43725.644378854166</v>
          </cell>
          <cell r="N127">
            <v>54788.791666666664</v>
          </cell>
          <cell r="O127" t="str">
            <v>Version 9</v>
          </cell>
          <cell r="P127">
            <v>120</v>
          </cell>
          <cell r="Q127" t="str">
            <v>34</v>
          </cell>
          <cell r="R127" t="str">
            <v>14</v>
          </cell>
          <cell r="S127" t="str">
            <v>G98521032F94</v>
          </cell>
          <cell r="V127" t="str">
            <v>1FDXW7DX4KDF01347</v>
          </cell>
          <cell r="W127" t="str">
            <v>America/New_York</v>
          </cell>
          <cell r="Y127">
            <v>44617.708229895834</v>
          </cell>
          <cell r="Z127">
            <v>44622.629734525464</v>
          </cell>
          <cell r="AA127" t="str">
            <v>OK</v>
          </cell>
          <cell r="AJ127" t="str">
            <v>Ford</v>
          </cell>
          <cell r="AK127" t="str">
            <v>F-Super Duty Diesel</v>
          </cell>
          <cell r="AL127" t="str">
            <v>2019</v>
          </cell>
        </row>
        <row r="128">
          <cell r="A128" t="str">
            <v>- 869084</v>
          </cell>
          <cell r="C128" t="str">
            <v>5FR1</v>
          </cell>
          <cell r="F128" t="str">
            <v>Stopped</v>
          </cell>
          <cell r="H128" t="str">
            <v>4190 US-1, Rockledge, FL 32955, USA</v>
          </cell>
          <cell r="K128">
            <v>14482.9814453125</v>
          </cell>
          <cell r="L128">
            <v>37.579166666666666</v>
          </cell>
          <cell r="M128">
            <v>43725.644378854166</v>
          </cell>
          <cell r="N128">
            <v>54788.791666666664</v>
          </cell>
          <cell r="O128" t="str">
            <v>Version 9</v>
          </cell>
          <cell r="P128">
            <v>120</v>
          </cell>
          <cell r="Q128" t="str">
            <v>35</v>
          </cell>
          <cell r="R128" t="str">
            <v>17</v>
          </cell>
          <cell r="S128" t="str">
            <v>G91721032F06</v>
          </cell>
          <cell r="V128" t="str">
            <v>1FDXW7DX0KDF01345</v>
          </cell>
          <cell r="W128" t="str">
            <v>America/New_York</v>
          </cell>
          <cell r="Y128">
            <v>44622.678472951389</v>
          </cell>
          <cell r="Z128">
            <v>44623.223449803241</v>
          </cell>
          <cell r="AA128" t="str">
            <v>OK</v>
          </cell>
          <cell r="AJ128" t="str">
            <v>Ford</v>
          </cell>
          <cell r="AK128" t="str">
            <v>F-Super Duty Diesel</v>
          </cell>
          <cell r="AL128" t="str">
            <v>2019</v>
          </cell>
        </row>
        <row r="129">
          <cell r="A129" t="str">
            <v>- 869085</v>
          </cell>
          <cell r="C129" t="str">
            <v>5FR1</v>
          </cell>
          <cell r="D129" t="str">
            <v>JXP09Q5@FPL.COM</v>
          </cell>
          <cell r="F129" t="str">
            <v>Stopped</v>
          </cell>
          <cell r="H129" t="str">
            <v>4045 NW 97th Ave, Doral, FL 33178, USA</v>
          </cell>
          <cell r="K129">
            <v>31969.919921875</v>
          </cell>
          <cell r="L129">
            <v>113.625</v>
          </cell>
          <cell r="M129">
            <v>43725.644378854166</v>
          </cell>
          <cell r="N129">
            <v>54788.791666666664</v>
          </cell>
          <cell r="O129" t="str">
            <v>Version 9</v>
          </cell>
          <cell r="P129">
            <v>120</v>
          </cell>
          <cell r="Q129" t="str">
            <v>35</v>
          </cell>
          <cell r="R129" t="str">
            <v>17</v>
          </cell>
          <cell r="S129" t="str">
            <v>G9F321032FE2</v>
          </cell>
          <cell r="V129" t="str">
            <v>1FDXW7DX2KDF01346</v>
          </cell>
          <cell r="W129" t="str">
            <v>America/New_York</v>
          </cell>
          <cell r="Y129">
            <v>44622.686817858797</v>
          </cell>
          <cell r="Z129">
            <v>44623.230996099534</v>
          </cell>
          <cell r="AA129" t="str">
            <v>OK</v>
          </cell>
          <cell r="AJ129" t="str">
            <v>Ford</v>
          </cell>
          <cell r="AK129" t="str">
            <v>F-Super Duty Diesel</v>
          </cell>
          <cell r="AL129" t="str">
            <v>2019</v>
          </cell>
        </row>
        <row r="130">
          <cell r="A130" t="str">
            <v>'- 113576'</v>
          </cell>
          <cell r="C130" t="str">
            <v>5FR1</v>
          </cell>
          <cell r="F130" t="str">
            <v>Stopped</v>
          </cell>
          <cell r="K130">
            <v>92043.03125</v>
          </cell>
          <cell r="L130">
            <v>4.136392777777778</v>
          </cell>
          <cell r="M130">
            <v>43725.644378865742</v>
          </cell>
          <cell r="N130">
            <v>43913.727982129632</v>
          </cell>
          <cell r="O130" t="str">
            <v>OldGeotab</v>
          </cell>
          <cell r="P130">
            <v>0</v>
          </cell>
          <cell r="Q130" t="str">
            <v>25</v>
          </cell>
          <cell r="R130" t="str">
            <v>51</v>
          </cell>
          <cell r="S130" t="str">
            <v>000-000-0000</v>
          </cell>
          <cell r="V130" t="str">
            <v>CHECK COMMENTS</v>
          </cell>
          <cell r="W130" t="str">
            <v>America/New_York</v>
          </cell>
          <cell r="X130" t="str">
            <v>G9CA21032FDB, VIN # 1GCDSCF91C8113576</v>
          </cell>
          <cell r="Y130">
            <v>43879.776888043983</v>
          </cell>
          <cell r="Z130">
            <v>43881.741390358795</v>
          </cell>
          <cell r="AA130" t="str">
            <v>Device is not downloading data</v>
          </cell>
        </row>
        <row r="131">
          <cell r="A131" t="str">
            <v>'- 14077'</v>
          </cell>
          <cell r="C131" t="str">
            <v>5FR1</v>
          </cell>
          <cell r="F131" t="str">
            <v>Stopped</v>
          </cell>
          <cell r="K131">
            <v>30830.63671875</v>
          </cell>
          <cell r="L131">
            <v>4.247671111111111</v>
          </cell>
          <cell r="M131">
            <v>43725.644378854166</v>
          </cell>
          <cell r="N131">
            <v>43913.728726111112</v>
          </cell>
          <cell r="O131" t="str">
            <v>OldGeotab</v>
          </cell>
          <cell r="P131">
            <v>0</v>
          </cell>
          <cell r="Q131" t="str">
            <v>25</v>
          </cell>
          <cell r="R131" t="str">
            <v>51</v>
          </cell>
          <cell r="S131" t="str">
            <v>000-000-0000</v>
          </cell>
          <cell r="V131" t="str">
            <v>CHECK COMMENTS</v>
          </cell>
          <cell r="W131" t="str">
            <v>America/New_York</v>
          </cell>
          <cell r="X131" t="str">
            <v>G9142107C3FD, VIN # 1G1PK5SB8E7430418</v>
          </cell>
          <cell r="Y131">
            <v>43868.626192858799</v>
          </cell>
          <cell r="Z131">
            <v>43874.559306284726</v>
          </cell>
          <cell r="AA131" t="str">
            <v>Device is not downloading data</v>
          </cell>
        </row>
        <row r="132">
          <cell r="A132" t="str">
            <v>'- 14078'</v>
          </cell>
          <cell r="C132" t="str">
            <v>5FR1</v>
          </cell>
          <cell r="F132" t="str">
            <v>Stopped</v>
          </cell>
          <cell r="K132">
            <v>35903.63671875</v>
          </cell>
          <cell r="L132">
            <v>5.0768510648148144</v>
          </cell>
          <cell r="M132">
            <v>43725.644378854166</v>
          </cell>
          <cell r="N132">
            <v>43913.72976574074</v>
          </cell>
          <cell r="O132" t="str">
            <v>OldGeotab</v>
          </cell>
          <cell r="P132">
            <v>0</v>
          </cell>
          <cell r="Q132" t="str">
            <v>25</v>
          </cell>
          <cell r="R132" t="str">
            <v>51</v>
          </cell>
          <cell r="S132" t="str">
            <v>000-000-0000</v>
          </cell>
          <cell r="V132" t="str">
            <v>CHECK COMMENTS</v>
          </cell>
          <cell r="W132" t="str">
            <v>America/New_York</v>
          </cell>
          <cell r="X132" t="str">
            <v>G9AD21032EA3, VIN # 1G1PK5SB4E7435311</v>
          </cell>
          <cell r="Y132">
            <v>43878.484665081021</v>
          </cell>
          <cell r="Z132">
            <v>43881.444919710651</v>
          </cell>
          <cell r="AA132" t="str">
            <v>Device is not downloading data</v>
          </cell>
        </row>
        <row r="133">
          <cell r="A133" t="str">
            <v>'- 156831'</v>
          </cell>
          <cell r="C133" t="str">
            <v>5FR1</v>
          </cell>
          <cell r="F133" t="str">
            <v>Stopped</v>
          </cell>
          <cell r="K133">
            <v>35825.77734375</v>
          </cell>
          <cell r="L133">
            <v>1.2456607407407407</v>
          </cell>
          <cell r="M133">
            <v>43725.644378854166</v>
          </cell>
          <cell r="N133">
            <v>43913.730473298609</v>
          </cell>
          <cell r="O133" t="str">
            <v>OldGeotab</v>
          </cell>
          <cell r="P133">
            <v>0</v>
          </cell>
          <cell r="Q133" t="str">
            <v>25</v>
          </cell>
          <cell r="R133" t="str">
            <v>51</v>
          </cell>
          <cell r="S133" t="str">
            <v>000-000-0000</v>
          </cell>
          <cell r="V133" t="str">
            <v>CHECK COMMENTS</v>
          </cell>
          <cell r="W133" t="str">
            <v>America/New_York</v>
          </cell>
          <cell r="X133" t="str">
            <v>G97521032E7B, VIN # 1FAHP3F27CL156831</v>
          </cell>
          <cell r="Y133">
            <v>43889.546053969905</v>
          </cell>
          <cell r="Z133">
            <v>43889.569074803243</v>
          </cell>
          <cell r="AA133" t="str">
            <v>Device is not downloading data</v>
          </cell>
        </row>
        <row r="134">
          <cell r="A134" t="str">
            <v>'- 172993'</v>
          </cell>
          <cell r="C134" t="str">
            <v>5FR1</v>
          </cell>
          <cell r="F134" t="str">
            <v>Stopped</v>
          </cell>
          <cell r="K134">
            <v>96040.75</v>
          </cell>
          <cell r="L134">
            <v>1.2225419444444445</v>
          </cell>
          <cell r="M134">
            <v>43725.644378865742</v>
          </cell>
          <cell r="N134">
            <v>43913.727579768522</v>
          </cell>
          <cell r="O134" t="str">
            <v>OldGeotab</v>
          </cell>
          <cell r="P134">
            <v>0</v>
          </cell>
          <cell r="Q134" t="str">
            <v>25</v>
          </cell>
          <cell r="R134" t="str">
            <v>51</v>
          </cell>
          <cell r="S134" t="str">
            <v>000-000-0000</v>
          </cell>
          <cell r="V134" t="str">
            <v>CHECK COMMENTS</v>
          </cell>
          <cell r="W134" t="str">
            <v>America/New_York</v>
          </cell>
          <cell r="X134" t="str">
            <v>G9D22107C43A, VIN # 1D7CE3GK1AS172993</v>
          </cell>
          <cell r="Y134">
            <v>43879.7748965625</v>
          </cell>
          <cell r="Z134">
            <v>43881.719942858799</v>
          </cell>
          <cell r="AA134" t="str">
            <v>Device is not downloading data</v>
          </cell>
        </row>
        <row r="135">
          <cell r="A135" t="str">
            <v>'- 193151'</v>
          </cell>
          <cell r="C135" t="str">
            <v>5FR1</v>
          </cell>
          <cell r="F135" t="str">
            <v>Stopped</v>
          </cell>
          <cell r="K135">
            <v>105961.6875</v>
          </cell>
          <cell r="L135">
            <v>1.4716070138888888</v>
          </cell>
          <cell r="M135">
            <v>43725.644378865742</v>
          </cell>
          <cell r="N135">
            <v>43913.729068622684</v>
          </cell>
          <cell r="O135" t="str">
            <v>OldGeotab</v>
          </cell>
          <cell r="P135">
            <v>0</v>
          </cell>
          <cell r="Q135" t="str">
            <v>25</v>
          </cell>
          <cell r="R135" t="str">
            <v>51</v>
          </cell>
          <cell r="S135" t="str">
            <v>000-000-0000</v>
          </cell>
          <cell r="V135" t="str">
            <v>CHECK COMMENTS</v>
          </cell>
          <cell r="W135" t="str">
            <v>America/New_York</v>
          </cell>
          <cell r="X135" t="str">
            <v>G9D521032EDB, VIN # 1GC2CVCB2DZ193151</v>
          </cell>
          <cell r="Y135">
            <v>43879.771713692127</v>
          </cell>
          <cell r="Z135">
            <v>43881.733658136574</v>
          </cell>
          <cell r="AA135" t="str">
            <v>Device is not downloading data</v>
          </cell>
        </row>
        <row r="136">
          <cell r="A136" t="str">
            <v>'- 424097'</v>
          </cell>
          <cell r="C136" t="str">
            <v>5FR1</v>
          </cell>
          <cell r="F136" t="str">
            <v>Stopped</v>
          </cell>
          <cell r="K136">
            <v>84920.8125</v>
          </cell>
          <cell r="L136">
            <v>4.0248129050925927</v>
          </cell>
          <cell r="M136">
            <v>43725.644378865742</v>
          </cell>
          <cell r="N136">
            <v>43913.728411701391</v>
          </cell>
          <cell r="O136" t="str">
            <v>OldGeotab</v>
          </cell>
          <cell r="P136">
            <v>0</v>
          </cell>
          <cell r="Q136" t="str">
            <v>25</v>
          </cell>
          <cell r="R136" t="str">
            <v>51</v>
          </cell>
          <cell r="S136" t="str">
            <v>000-000-0000</v>
          </cell>
          <cell r="V136" t="str">
            <v>CHECK COMMENTS</v>
          </cell>
          <cell r="W136" t="str">
            <v>America/New_York</v>
          </cell>
          <cell r="X136" t="str">
            <v>G9D021032FC1, VIN # 1FTEX1CM9EKF29433</v>
          </cell>
          <cell r="Y136">
            <v>43879.774595636576</v>
          </cell>
          <cell r="Z136">
            <v>43881.721146562501</v>
          </cell>
          <cell r="AA136" t="str">
            <v>Device is not downloading data</v>
          </cell>
        </row>
        <row r="137">
          <cell r="A137" t="str">
            <v>'- 428778'</v>
          </cell>
          <cell r="C137" t="str">
            <v>5FR1</v>
          </cell>
          <cell r="F137" t="str">
            <v>Stopped</v>
          </cell>
          <cell r="K137">
            <v>96198.265625</v>
          </cell>
          <cell r="L137">
            <v>2.7402794444444445</v>
          </cell>
          <cell r="M137">
            <v>43725.644378854166</v>
          </cell>
          <cell r="N137">
            <v>43913.72942689815</v>
          </cell>
          <cell r="O137" t="str">
            <v>OldGeotab</v>
          </cell>
          <cell r="P137">
            <v>0</v>
          </cell>
          <cell r="Q137" t="str">
            <v>25</v>
          </cell>
          <cell r="R137" t="str">
            <v>51</v>
          </cell>
          <cell r="S137" t="str">
            <v>000-000-0000</v>
          </cell>
          <cell r="V137" t="str">
            <v>CHECK COMMENTS</v>
          </cell>
          <cell r="W137" t="str">
            <v>America/New_York</v>
          </cell>
          <cell r="X137" t="str">
            <v>G91521032E1B, VIN # 3FAHP0GA1CR428778</v>
          </cell>
          <cell r="Y137">
            <v>43875.713310914354</v>
          </cell>
          <cell r="Z137">
            <v>43881.548137303238</v>
          </cell>
          <cell r="AA137" t="str">
            <v>Device is not downloading data</v>
          </cell>
        </row>
        <row r="138">
          <cell r="A138" t="str">
            <v>'- 435079'</v>
          </cell>
          <cell r="C138" t="str">
            <v>5FR1</v>
          </cell>
          <cell r="F138" t="str">
            <v>Stopped</v>
          </cell>
          <cell r="K138">
            <v>56135.54296875</v>
          </cell>
          <cell r="L138">
            <v>267.375</v>
          </cell>
          <cell r="M138">
            <v>43725.644378854166</v>
          </cell>
          <cell r="N138">
            <v>44175.566363379628</v>
          </cell>
          <cell r="O138" t="str">
            <v>OldGeotab</v>
          </cell>
          <cell r="P138">
            <v>0</v>
          </cell>
          <cell r="Q138" t="str">
            <v>30</v>
          </cell>
          <cell r="R138" t="str">
            <v>42</v>
          </cell>
          <cell r="S138" t="str">
            <v>000-000-0000</v>
          </cell>
          <cell r="V138" t="str">
            <v>CHECK COMMENTS</v>
          </cell>
          <cell r="W138" t="str">
            <v>America/New_York</v>
          </cell>
          <cell r="X138" t="str">
            <v>1GCNCPEC6FZ384573</v>
          </cell>
          <cell r="Y138">
            <v>44175.558924340279</v>
          </cell>
          <cell r="Z138">
            <v>44175.564989155093</v>
          </cell>
          <cell r="AA138" t="str">
            <v>Device is not downloading data</v>
          </cell>
        </row>
        <row r="139">
          <cell r="A139" t="str">
            <v>'- 438008'</v>
          </cell>
          <cell r="C139" t="str">
            <v>5FR1</v>
          </cell>
          <cell r="K139">
            <v>0</v>
          </cell>
          <cell r="L139">
            <v>0</v>
          </cell>
          <cell r="M139">
            <v>44368.759774224534</v>
          </cell>
          <cell r="N139">
            <v>54788.791666666664</v>
          </cell>
          <cell r="O139" t="str">
            <v>Version 9</v>
          </cell>
          <cell r="P139">
            <v>120</v>
          </cell>
          <cell r="Q139" t="str">
            <v>0</v>
          </cell>
          <cell r="R139" t="str">
            <v>0</v>
          </cell>
          <cell r="S139" t="str">
            <v>G91021032E1E</v>
          </cell>
          <cell r="W139" t="str">
            <v>America/New_York</v>
          </cell>
        </row>
        <row r="140">
          <cell r="A140" t="str">
            <v>AAQ0GC5 - 14076</v>
          </cell>
          <cell r="C140" t="str">
            <v>5FR1, JXV0QAR</v>
          </cell>
          <cell r="F140" t="str">
            <v>Stopped</v>
          </cell>
          <cell r="K140">
            <v>19761.474609375</v>
          </cell>
          <cell r="L140">
            <v>2.393671886574074</v>
          </cell>
          <cell r="M140">
            <v>43725.644378865742</v>
          </cell>
          <cell r="N140">
            <v>43913.730732974538</v>
          </cell>
          <cell r="O140" t="str">
            <v>OldGeotab</v>
          </cell>
          <cell r="P140">
            <v>0</v>
          </cell>
          <cell r="Q140" t="str">
            <v>26</v>
          </cell>
          <cell r="R140" t="str">
            <v>79</v>
          </cell>
          <cell r="S140" t="str">
            <v>000-000-0000</v>
          </cell>
          <cell r="V140" t="str">
            <v>CHECK COMMENTS</v>
          </cell>
          <cell r="W140" t="str">
            <v>America/New_York</v>
          </cell>
          <cell r="X140" t="str">
            <v>G99E21032E90, VIN # 1G1PK5SB7E7436694</v>
          </cell>
          <cell r="Y140">
            <v>43896.449074074073</v>
          </cell>
          <cell r="Z140">
            <v>43896.496527777781</v>
          </cell>
          <cell r="AA140" t="str">
            <v>Device is not downloading data</v>
          </cell>
        </row>
        <row r="141">
          <cell r="A141" t="str">
            <v>BXH0VH4 - 438008</v>
          </cell>
          <cell r="C141" t="str">
            <v>5FR1</v>
          </cell>
          <cell r="F141" t="str">
            <v>Stopped</v>
          </cell>
          <cell r="K141">
            <v>30154.5234375</v>
          </cell>
          <cell r="L141">
            <v>62.48131015046296</v>
          </cell>
          <cell r="M141">
            <v>43725.644378865742</v>
          </cell>
          <cell r="N141">
            <v>44368.759764189817</v>
          </cell>
          <cell r="O141" t="str">
            <v>OldGeotab</v>
          </cell>
          <cell r="P141">
            <v>0</v>
          </cell>
          <cell r="Q141" t="str">
            <v>31</v>
          </cell>
          <cell r="R141" t="str">
            <v>44</v>
          </cell>
          <cell r="S141" t="str">
            <v>000-000-0000</v>
          </cell>
          <cell r="V141" t="str">
            <v>CHECK COMMENTS</v>
          </cell>
          <cell r="W141" t="str">
            <v>America/New_York</v>
          </cell>
          <cell r="X141" t="str">
            <v>Device Id - G91021032E1E VIN Number - 1FTFX1E52JKF23185</v>
          </cell>
          <cell r="Y141">
            <v>44320.302731481483</v>
          </cell>
          <cell r="Z141">
            <v>44320.979780092595</v>
          </cell>
          <cell r="AA141" t="str">
            <v>Device is not downloading data</v>
          </cell>
        </row>
        <row r="142">
          <cell r="A142" t="str">
            <v>BXH0VH4 - 438008</v>
          </cell>
          <cell r="C142" t="str">
            <v>5FR1</v>
          </cell>
          <cell r="F142" t="str">
            <v>Stopped</v>
          </cell>
          <cell r="H142" t="str">
            <v>5544 Porada Dr, Melbourne, FL 32940, USA</v>
          </cell>
          <cell r="K142">
            <v>41966.7890625</v>
          </cell>
          <cell r="L142">
            <v>33.077523252314812</v>
          </cell>
          <cell r="M142">
            <v>44155.418989872684</v>
          </cell>
          <cell r="N142">
            <v>54788.791666666664</v>
          </cell>
          <cell r="O142" t="str">
            <v>Version 9</v>
          </cell>
          <cell r="P142">
            <v>120</v>
          </cell>
          <cell r="Q142" t="str">
            <v>34</v>
          </cell>
          <cell r="R142" t="str">
            <v>14</v>
          </cell>
          <cell r="S142" t="str">
            <v>G90121155F52</v>
          </cell>
          <cell r="V142" t="str">
            <v>1FTFX1E52JKF23185</v>
          </cell>
          <cell r="W142" t="str">
            <v>America/New_York</v>
          </cell>
          <cell r="Y142">
            <v>44622.62304471065</v>
          </cell>
          <cell r="Z142">
            <v>44623.228912766201</v>
          </cell>
          <cell r="AA142" t="str">
            <v>OK</v>
          </cell>
          <cell r="AJ142" t="str">
            <v>Ford</v>
          </cell>
          <cell r="AK142" t="str">
            <v>F-Series</v>
          </cell>
          <cell r="AL142" t="str">
            <v>2018</v>
          </cell>
        </row>
        <row r="143">
          <cell r="A143" t="str">
            <v>CXR0ET0 - 141002</v>
          </cell>
          <cell r="C143" t="str">
            <v>5FR1</v>
          </cell>
          <cell r="F143" t="str">
            <v>Stopped</v>
          </cell>
          <cell r="K143">
            <v>135252.6875</v>
          </cell>
          <cell r="L143">
            <v>12.333980520833334</v>
          </cell>
          <cell r="M143">
            <v>43725.644378865742</v>
          </cell>
          <cell r="N143">
            <v>44351.591164560188</v>
          </cell>
          <cell r="O143" t="str">
            <v>OldGeotab</v>
          </cell>
          <cell r="P143">
            <v>0</v>
          </cell>
          <cell r="Q143" t="str">
            <v>32</v>
          </cell>
          <cell r="R143" t="str">
            <v>43</v>
          </cell>
          <cell r="S143" t="str">
            <v>000-000-0000</v>
          </cell>
          <cell r="V143" t="str">
            <v>CHECK COMMENTS</v>
          </cell>
          <cell r="W143" t="str">
            <v>America/New_York</v>
          </cell>
          <cell r="X143" t="str">
            <v>Device Id - G9F821032DF7 VIN Number - 1G1PC5SB4E7178647</v>
          </cell>
          <cell r="Y143">
            <v>44351.438287766206</v>
          </cell>
          <cell r="Z143">
            <v>44351.564722951392</v>
          </cell>
          <cell r="AA143" t="str">
            <v>Device is not downloading data</v>
          </cell>
        </row>
        <row r="144">
          <cell r="A144" t="str">
            <v>EYM0TZD - 179732</v>
          </cell>
          <cell r="C144" t="str">
            <v>5FR1</v>
          </cell>
          <cell r="F144" t="str">
            <v>Stopped</v>
          </cell>
          <cell r="K144">
            <v>139182.171875</v>
          </cell>
          <cell r="L144">
            <v>35.869012303240744</v>
          </cell>
          <cell r="M144">
            <v>43725.644378865742</v>
          </cell>
          <cell r="N144">
            <v>44372.590995046296</v>
          </cell>
          <cell r="O144" t="str">
            <v>OldGeotab</v>
          </cell>
          <cell r="P144">
            <v>0</v>
          </cell>
          <cell r="Q144" t="str">
            <v>32</v>
          </cell>
          <cell r="R144" t="str">
            <v>42</v>
          </cell>
          <cell r="S144" t="str">
            <v>000-000-0000</v>
          </cell>
          <cell r="V144" t="str">
            <v>CHECK COMMENTS</v>
          </cell>
          <cell r="W144" t="str">
            <v>America/New_York</v>
          </cell>
          <cell r="X144" t="str">
            <v>Device Id - G90221032E0C VIN Number - 3FA6P0G76DR179732</v>
          </cell>
          <cell r="Y144">
            <v>44372.356449999999</v>
          </cell>
          <cell r="Z144">
            <v>44372.356912962961</v>
          </cell>
          <cell r="AA144" t="str">
            <v>Device is not downloading data</v>
          </cell>
        </row>
        <row r="145">
          <cell r="A145" t="str">
            <v>EYM0TZD - 221003</v>
          </cell>
          <cell r="C145" t="str">
            <v>5FR1</v>
          </cell>
          <cell r="D145" t="str">
            <v>EYM0TZD</v>
          </cell>
          <cell r="F145" t="str">
            <v>Stopped</v>
          </cell>
          <cell r="H145" t="str">
            <v>7019 SW 115th Pl, Miami, FL 33173, USA</v>
          </cell>
          <cell r="K145">
            <v>7731.16259765625</v>
          </cell>
          <cell r="L145">
            <v>7.3780907291666669</v>
          </cell>
          <cell r="M145">
            <v>44155.418989861108</v>
          </cell>
          <cell r="N145">
            <v>54788.791666666664</v>
          </cell>
          <cell r="O145" t="str">
            <v>Version 9</v>
          </cell>
          <cell r="P145">
            <v>120</v>
          </cell>
          <cell r="Q145" t="str">
            <v>34</v>
          </cell>
          <cell r="R145" t="str">
            <v>14</v>
          </cell>
          <cell r="S145" t="str">
            <v>G9252115B8AF</v>
          </cell>
          <cell r="V145" t="str">
            <v>2T3RWRFV2MW112636</v>
          </cell>
          <cell r="W145" t="str">
            <v>America/New_York</v>
          </cell>
          <cell r="Y145">
            <v>44622.719422025461</v>
          </cell>
          <cell r="Z145">
            <v>44623.221910451386</v>
          </cell>
          <cell r="AA145" t="str">
            <v>OK</v>
          </cell>
          <cell r="AJ145" t="str">
            <v>Toyota</v>
          </cell>
          <cell r="AK145" t="str">
            <v>RAV4 Hybrid</v>
          </cell>
          <cell r="AL145" t="str">
            <v>2021</v>
          </cell>
        </row>
        <row r="146">
          <cell r="A146" t="str">
            <v>FCS0W9I - 222000</v>
          </cell>
          <cell r="C146" t="str">
            <v>5FR1</v>
          </cell>
          <cell r="F146" t="str">
            <v>Stopped</v>
          </cell>
          <cell r="H146" t="str">
            <v>4225 SW Kazan St, Port St. Lucie, FL 34953, USA</v>
          </cell>
          <cell r="K146">
            <v>53297.92578125</v>
          </cell>
          <cell r="L146">
            <v>48.037500000000001</v>
          </cell>
          <cell r="M146">
            <v>43725.644378854166</v>
          </cell>
          <cell r="N146">
            <v>54788.791666666664</v>
          </cell>
          <cell r="O146" t="str">
            <v>Version 9</v>
          </cell>
          <cell r="P146">
            <v>120</v>
          </cell>
          <cell r="Q146" t="str">
            <v>34</v>
          </cell>
          <cell r="R146" t="str">
            <v>14</v>
          </cell>
          <cell r="S146" t="str">
            <v>G92121032E2F</v>
          </cell>
          <cell r="V146" t="str">
            <v>3GNAXNEV1KL190339</v>
          </cell>
          <cell r="W146" t="str">
            <v>America/New_York</v>
          </cell>
          <cell r="Y146">
            <v>44622.729005358793</v>
          </cell>
          <cell r="Z146">
            <v>44623.230718321756</v>
          </cell>
          <cell r="AA146" t="str">
            <v>OK</v>
          </cell>
          <cell r="AJ146" t="str">
            <v>Chevrolet</v>
          </cell>
          <cell r="AK146" t="str">
            <v>Equinox</v>
          </cell>
          <cell r="AL146" t="str">
            <v>2019</v>
          </cell>
        </row>
        <row r="147">
          <cell r="A147" t="str">
            <v>KSH053I - 221007</v>
          </cell>
          <cell r="C147" t="str">
            <v>5FR1</v>
          </cell>
          <cell r="F147" t="str">
            <v>Stopped</v>
          </cell>
          <cell r="H147" t="str">
            <v>11 Starboard Way, Jupiter, FL 33469, USA</v>
          </cell>
          <cell r="K147">
            <v>7059.2119140625</v>
          </cell>
          <cell r="L147">
            <v>4.6124999999999998</v>
          </cell>
          <cell r="M147">
            <v>43969.523068483795</v>
          </cell>
          <cell r="N147">
            <v>54788.791666666664</v>
          </cell>
          <cell r="O147" t="str">
            <v>Version 9</v>
          </cell>
          <cell r="P147">
            <v>120</v>
          </cell>
          <cell r="Q147" t="str">
            <v>34</v>
          </cell>
          <cell r="R147" t="str">
            <v>14</v>
          </cell>
          <cell r="S147" t="str">
            <v>G9E6210E61B0</v>
          </cell>
          <cell r="V147" t="str">
            <v>4T3RWRFV0MU019811</v>
          </cell>
          <cell r="W147" t="str">
            <v>America/New_York</v>
          </cell>
          <cell r="X147" t="str">
            <v>undefined
114873 051820-Nextera</v>
          </cell>
          <cell r="Y147">
            <v>44622.872882673611</v>
          </cell>
          <cell r="Z147">
            <v>44623.228681284723</v>
          </cell>
          <cell r="AA147" t="str">
            <v>OK</v>
          </cell>
          <cell r="AJ147" t="str">
            <v>Toyota</v>
          </cell>
          <cell r="AK147" t="str">
            <v>RAV4 Hybrid</v>
          </cell>
          <cell r="AL147" t="str">
            <v>2021</v>
          </cell>
        </row>
        <row r="148">
          <cell r="A148" t="str">
            <v>MJM0L2R - 141004</v>
          </cell>
          <cell r="C148" t="str">
            <v>5FR1</v>
          </cell>
          <cell r="F148" t="str">
            <v>Stopped</v>
          </cell>
          <cell r="K148">
            <v>164061.25</v>
          </cell>
          <cell r="L148">
            <v>42.759805555555559</v>
          </cell>
          <cell r="M148">
            <v>43725.644378865742</v>
          </cell>
          <cell r="N148">
            <v>44371.716025833332</v>
          </cell>
          <cell r="O148" t="str">
            <v>OldGeotab</v>
          </cell>
          <cell r="P148">
            <v>0</v>
          </cell>
          <cell r="Q148" t="str">
            <v>32</v>
          </cell>
          <cell r="R148" t="str">
            <v>44</v>
          </cell>
          <cell r="S148" t="str">
            <v>000-000-0000</v>
          </cell>
          <cell r="V148" t="str">
            <v>CHECK COMMENTS</v>
          </cell>
          <cell r="W148" t="str">
            <v>America/New_York</v>
          </cell>
          <cell r="X148" t="str">
            <v>Device Id - G92621032E28 VIN Number - 1G1PC5SB1E7179299</v>
          </cell>
          <cell r="Y148">
            <v>44371.675869525461</v>
          </cell>
          <cell r="Z148">
            <v>44371.698311655091</v>
          </cell>
          <cell r="AA148" t="str">
            <v>Device is not downloading data</v>
          </cell>
        </row>
        <row r="149">
          <cell r="A149" t="str">
            <v>MJM0L2R - 221005</v>
          </cell>
          <cell r="C149" t="str">
            <v>5FR1</v>
          </cell>
          <cell r="F149" t="str">
            <v>Stopped</v>
          </cell>
          <cell r="H149" t="str">
            <v>3305 Lakeview Cir, Melbourne, FL 32934, USA</v>
          </cell>
          <cell r="K149">
            <v>10964.8408203125</v>
          </cell>
          <cell r="L149">
            <v>6.3458333333333332</v>
          </cell>
          <cell r="M149">
            <v>43725.644378865742</v>
          </cell>
          <cell r="N149">
            <v>54788.791666666664</v>
          </cell>
          <cell r="O149" t="str">
            <v>Version 9</v>
          </cell>
          <cell r="P149">
            <v>120</v>
          </cell>
          <cell r="Q149" t="str">
            <v>34</v>
          </cell>
          <cell r="R149" t="str">
            <v>14</v>
          </cell>
          <cell r="S149" t="str">
            <v>G96221033377</v>
          </cell>
          <cell r="V149" t="str">
            <v>2T3RWRFVXMW114084</v>
          </cell>
          <cell r="W149" t="str">
            <v>America/New_York</v>
          </cell>
          <cell r="X149" t="str">
            <v>Florida City Gas 100493 072445</v>
          </cell>
          <cell r="Y149">
            <v>44622.721447488424</v>
          </cell>
          <cell r="Z149">
            <v>44623.223125729164</v>
          </cell>
          <cell r="AA149" t="str">
            <v>OK</v>
          </cell>
          <cell r="AJ149" t="str">
            <v>Toyota</v>
          </cell>
          <cell r="AK149" t="str">
            <v>RAV4 Hybrid</v>
          </cell>
          <cell r="AL149" t="str">
            <v>2021</v>
          </cell>
        </row>
        <row r="150">
          <cell r="A150" t="str">
            <v>NXA00O2- 435073</v>
          </cell>
          <cell r="C150" t="str">
            <v>5FR1</v>
          </cell>
          <cell r="F150" t="str">
            <v>Stopped</v>
          </cell>
          <cell r="K150">
            <v>53703.62109375</v>
          </cell>
          <cell r="L150">
            <v>210.50080872685186</v>
          </cell>
          <cell r="M150">
            <v>43725.644378854166</v>
          </cell>
          <cell r="N150">
            <v>44131.874291712964</v>
          </cell>
          <cell r="O150" t="str">
            <v>OldGeotab</v>
          </cell>
          <cell r="P150">
            <v>0</v>
          </cell>
          <cell r="Q150" t="str">
            <v>28</v>
          </cell>
          <cell r="R150" t="str">
            <v>42</v>
          </cell>
          <cell r="S150" t="str">
            <v>000-000-0000</v>
          </cell>
          <cell r="V150" t="str">
            <v>CHECK COMMENTS</v>
          </cell>
          <cell r="W150" t="str">
            <v>America/New_York</v>
          </cell>
          <cell r="X150" t="str">
            <v>Device G99A21032F8B terminated on 10/5/2020 Old VIN = 1GCNCPEC0FZ383256 Made historic on 10/19/2020 - KT</v>
          </cell>
          <cell r="Y150">
            <v>44109.373009988427</v>
          </cell>
          <cell r="Z150">
            <v>44109.478854895831</v>
          </cell>
          <cell r="AA150" t="str">
            <v>Device is not downloading data</v>
          </cell>
        </row>
        <row r="151">
          <cell r="A151" t="str">
            <v>NXR0XG8 - 141008</v>
          </cell>
          <cell r="C151" t="str">
            <v>5FR1</v>
          </cell>
          <cell r="F151" t="str">
            <v>Stopped</v>
          </cell>
          <cell r="K151">
            <v>73134.0234375</v>
          </cell>
          <cell r="L151">
            <v>48.431863113425926</v>
          </cell>
          <cell r="M151">
            <v>43725.644378865742</v>
          </cell>
          <cell r="N151">
            <v>44384.507719814814</v>
          </cell>
          <cell r="O151" t="str">
            <v>OldGeotab</v>
          </cell>
          <cell r="P151">
            <v>0</v>
          </cell>
          <cell r="Q151" t="str">
            <v>32</v>
          </cell>
          <cell r="R151" t="str">
            <v>44</v>
          </cell>
          <cell r="S151" t="str">
            <v>000-000-0000</v>
          </cell>
          <cell r="V151" t="str">
            <v>CHECK COMMENTS</v>
          </cell>
          <cell r="W151" t="str">
            <v>America/New_York</v>
          </cell>
          <cell r="X151" t="str">
            <v>Device Id - G93B21032E35 VIN Number - 1G1PC5SB2E7181658</v>
          </cell>
          <cell r="Y151">
            <v>44377.510660451386</v>
          </cell>
          <cell r="Z151">
            <v>44384.345544710646</v>
          </cell>
          <cell r="AA151" t="str">
            <v>Device is not downloading data</v>
          </cell>
        </row>
        <row r="152">
          <cell r="A152" t="str">
            <v>NXR0XG8 - 221004</v>
          </cell>
          <cell r="C152" t="str">
            <v>5FR1</v>
          </cell>
          <cell r="F152" t="str">
            <v>Stopped</v>
          </cell>
          <cell r="H152" t="str">
            <v>20200 Bel Aire Dr, Cutler Bay, FL 33189, USA</v>
          </cell>
          <cell r="K152">
            <v>8549.8193359375</v>
          </cell>
          <cell r="L152">
            <v>2.066831712962963</v>
          </cell>
          <cell r="M152">
            <v>44155.408365972224</v>
          </cell>
          <cell r="N152">
            <v>54788.791666666664</v>
          </cell>
          <cell r="O152" t="str">
            <v>Version 9</v>
          </cell>
          <cell r="P152">
            <v>120</v>
          </cell>
          <cell r="Q152" t="str">
            <v>36</v>
          </cell>
          <cell r="R152" t="str">
            <v>15</v>
          </cell>
          <cell r="S152" t="str">
            <v>G960211581D1</v>
          </cell>
          <cell r="V152" t="str">
            <v>2T3RWRFV3MW112662</v>
          </cell>
          <cell r="W152" t="str">
            <v>America/New_York</v>
          </cell>
          <cell r="Y152">
            <v>44622.763750729166</v>
          </cell>
          <cell r="Z152">
            <v>44623.224121099534</v>
          </cell>
          <cell r="AA152" t="str">
            <v>OK</v>
          </cell>
          <cell r="AJ152" t="str">
            <v>Toyota</v>
          </cell>
          <cell r="AK152" t="str">
            <v>RAV4 Hybrid</v>
          </cell>
          <cell r="AL152" t="str">
            <v>2021</v>
          </cell>
        </row>
        <row r="153">
          <cell r="A153" t="str">
            <v>PXF0AWC - 141005</v>
          </cell>
          <cell r="C153" t="str">
            <v>5FR1</v>
          </cell>
          <cell r="F153" t="str">
            <v>Stopped</v>
          </cell>
          <cell r="K153">
            <v>46700.70703125</v>
          </cell>
          <cell r="L153">
            <v>9.4213350578703707</v>
          </cell>
          <cell r="M153">
            <v>43725.644378865742</v>
          </cell>
          <cell r="N153">
            <v>44371.716039733794</v>
          </cell>
          <cell r="O153" t="str">
            <v>OldGeotab</v>
          </cell>
          <cell r="P153">
            <v>0</v>
          </cell>
          <cell r="Q153" t="str">
            <v>32</v>
          </cell>
          <cell r="R153" t="str">
            <v>44</v>
          </cell>
          <cell r="S153" t="str">
            <v>000-000-0000</v>
          </cell>
          <cell r="V153" t="str">
            <v>CHECK COMMENTS</v>
          </cell>
          <cell r="W153" t="str">
            <v>America/New_York</v>
          </cell>
          <cell r="X153" t="str">
            <v>Device Id - G99521032E9B VIN Number - 1G1PC5SB2E7180803</v>
          </cell>
          <cell r="Y153">
            <v>44371.674896562501</v>
          </cell>
          <cell r="Z153">
            <v>44371.697199803239</v>
          </cell>
          <cell r="AA153" t="str">
            <v>Device is not downloading data</v>
          </cell>
        </row>
        <row r="154">
          <cell r="A154" t="str">
            <v>PXF0AWC - 221001</v>
          </cell>
          <cell r="C154" t="str">
            <v>5FR1</v>
          </cell>
          <cell r="D154" t="str">
            <v>PXF0AWC@fpl.com</v>
          </cell>
          <cell r="F154" t="str">
            <v>Stopped</v>
          </cell>
          <cell r="H154" t="str">
            <v>4045 NW 97th Ave, Doral, FL 33178, USA</v>
          </cell>
          <cell r="K154">
            <v>3366.46484375</v>
          </cell>
          <cell r="L154">
            <v>2.9083333333333332</v>
          </cell>
          <cell r="M154">
            <v>44155.418989872684</v>
          </cell>
          <cell r="N154">
            <v>54788.791666666664</v>
          </cell>
          <cell r="O154" t="str">
            <v>Version 9</v>
          </cell>
          <cell r="P154">
            <v>120</v>
          </cell>
          <cell r="Q154" t="str">
            <v>34</v>
          </cell>
          <cell r="R154" t="str">
            <v>14</v>
          </cell>
          <cell r="S154" t="str">
            <v>G97921154D04</v>
          </cell>
          <cell r="V154" t="str">
            <v>2T3RWRFV3MW113505</v>
          </cell>
          <cell r="W154" t="str">
            <v>America/New_York</v>
          </cell>
          <cell r="Y154">
            <v>44622.578368784722</v>
          </cell>
          <cell r="Z154">
            <v>44623.22692202546</v>
          </cell>
          <cell r="AA154" t="str">
            <v>OK</v>
          </cell>
          <cell r="AJ154" t="str">
            <v>Toyota</v>
          </cell>
          <cell r="AK154" t="str">
            <v>RAV4 Hybrid</v>
          </cell>
          <cell r="AL154" t="str">
            <v>2021</v>
          </cell>
        </row>
        <row r="155">
          <cell r="A155" t="str">
            <v>RXW03YP - 218959</v>
          </cell>
          <cell r="C155" t="str">
            <v>5FR1, JXV0QAR</v>
          </cell>
          <cell r="F155" t="str">
            <v>Stopped</v>
          </cell>
          <cell r="H155" t="str">
            <v>3082 SW Savona Blvd, Port St. Lucie, FL 34953, USA</v>
          </cell>
          <cell r="K155">
            <v>24070.677734375</v>
          </cell>
          <cell r="L155">
            <v>23.784290300925925</v>
          </cell>
          <cell r="M155">
            <v>43725.644378865742</v>
          </cell>
          <cell r="N155">
            <v>54788.791666666664</v>
          </cell>
          <cell r="O155" t="str">
            <v>Version 9</v>
          </cell>
          <cell r="P155">
            <v>120</v>
          </cell>
          <cell r="Q155" t="str">
            <v>35</v>
          </cell>
          <cell r="R155" t="str">
            <v>17</v>
          </cell>
          <cell r="S155" t="str">
            <v>G9AC21032EA2</v>
          </cell>
          <cell r="V155" t="str">
            <v>1FMCU0GD3JUD22762</v>
          </cell>
          <cell r="W155" t="str">
            <v>America/New_York</v>
          </cell>
          <cell r="Y155">
            <v>44622.715579432872</v>
          </cell>
          <cell r="Z155">
            <v>44623.237975266202</v>
          </cell>
          <cell r="AA155" t="str">
            <v>OK</v>
          </cell>
          <cell r="AJ155" t="str">
            <v>Ford</v>
          </cell>
          <cell r="AK155" t="str">
            <v>Escape</v>
          </cell>
          <cell r="AL155" t="str">
            <v>2018</v>
          </cell>
        </row>
        <row r="156">
          <cell r="A156" t="str">
            <v>TMK0QIW - 221006</v>
          </cell>
          <cell r="C156" t="str">
            <v>5FR1</v>
          </cell>
          <cell r="F156" t="str">
            <v>Stopped</v>
          </cell>
          <cell r="H156" t="str">
            <v>1495 Mulligan Dr, Vero Beach, FL 32966, USA</v>
          </cell>
          <cell r="K156">
            <v>6221.603515625</v>
          </cell>
          <cell r="L156">
            <v>4.2583333333333337</v>
          </cell>
          <cell r="M156">
            <v>44348.951915428239</v>
          </cell>
          <cell r="N156">
            <v>54788.791666666664</v>
          </cell>
          <cell r="O156" t="str">
            <v>Version 9</v>
          </cell>
          <cell r="P156">
            <v>120</v>
          </cell>
          <cell r="Q156" t="str">
            <v>36</v>
          </cell>
          <cell r="R156" t="str">
            <v>15</v>
          </cell>
          <cell r="S156" t="str">
            <v>G948211E97D4</v>
          </cell>
          <cell r="V156" t="str">
            <v>2T3RWRFVXMW114215</v>
          </cell>
          <cell r="W156" t="str">
            <v>America/New_York</v>
          </cell>
          <cell r="Y156">
            <v>44622.708924340281</v>
          </cell>
          <cell r="Z156">
            <v>44623.23279008102</v>
          </cell>
          <cell r="AA156" t="str">
            <v>OK</v>
          </cell>
          <cell r="AJ156" t="str">
            <v>Toyota</v>
          </cell>
          <cell r="AK156" t="str">
            <v>RAV4 Hybrid</v>
          </cell>
          <cell r="AL156" t="str">
            <v>2021</v>
          </cell>
        </row>
        <row r="157">
          <cell r="A157" t="str">
            <v>TXR0NA0 - 000478</v>
          </cell>
          <cell r="C157" t="str">
            <v>5FR1</v>
          </cell>
          <cell r="F157" t="str">
            <v>Stopped</v>
          </cell>
          <cell r="K157">
            <v>15124.1748046875</v>
          </cell>
          <cell r="L157">
            <v>0.227799375</v>
          </cell>
          <cell r="M157">
            <v>43725.644378865742</v>
          </cell>
          <cell r="N157">
            <v>43913.730145104164</v>
          </cell>
          <cell r="O157" t="str">
            <v>OldGeotab</v>
          </cell>
          <cell r="P157">
            <v>0</v>
          </cell>
          <cell r="Q157" t="str">
            <v>26</v>
          </cell>
          <cell r="R157" t="str">
            <v>79</v>
          </cell>
          <cell r="S157" t="str">
            <v>000-000-0000</v>
          </cell>
          <cell r="V157" t="str">
            <v>CHECK COMMENTS</v>
          </cell>
          <cell r="W157" t="str">
            <v>America/New_York</v>
          </cell>
          <cell r="X157" t="str">
            <v>G99021032E9E, VIN # 1HGFA46599L000478</v>
          </cell>
          <cell r="Y157">
            <v>43889.490266932873</v>
          </cell>
          <cell r="Z157">
            <v>43889.533669710647</v>
          </cell>
          <cell r="AA157" t="str">
            <v>Device is not downloading data</v>
          </cell>
        </row>
        <row r="158">
          <cell r="A158" t="str">
            <v>WXR0CK9 - 141007</v>
          </cell>
          <cell r="C158" t="str">
            <v>5FR1</v>
          </cell>
          <cell r="F158" t="str">
            <v>Stopped</v>
          </cell>
          <cell r="K158">
            <v>78849.890625</v>
          </cell>
          <cell r="L158">
            <v>33.712518391203702</v>
          </cell>
          <cell r="M158">
            <v>43725.644378865742</v>
          </cell>
          <cell r="N158">
            <v>44371.716052048614</v>
          </cell>
          <cell r="O158" t="str">
            <v>OldGeotab</v>
          </cell>
          <cell r="P158">
            <v>0</v>
          </cell>
          <cell r="Q158" t="str">
            <v>32</v>
          </cell>
          <cell r="R158" t="str">
            <v>44</v>
          </cell>
          <cell r="S158" t="str">
            <v>000-000-0000</v>
          </cell>
          <cell r="V158" t="str">
            <v>CHECK COMMENTS</v>
          </cell>
          <cell r="W158" t="str">
            <v>America/New_York</v>
          </cell>
          <cell r="X158" t="str">
            <v>Device Id - G97D21032E73 VIN Number - 1G1PC5SB9E7179356</v>
          </cell>
          <cell r="Y158">
            <v>44371.421006944445</v>
          </cell>
          <cell r="Z158">
            <v>44371.697476851848</v>
          </cell>
          <cell r="AA158" t="str">
            <v>Device is not downloading data</v>
          </cell>
        </row>
        <row r="159">
          <cell r="A159" t="str">
            <v>WXR0CK9 - 221002</v>
          </cell>
          <cell r="C159" t="str">
            <v>5FR1</v>
          </cell>
          <cell r="D159" t="str">
            <v>WXR0CK9</v>
          </cell>
          <cell r="F159" t="str">
            <v>Stopped</v>
          </cell>
          <cell r="H159" t="str">
            <v>8531 NW 139th Terrace, Hialeah, FL 33016, USA</v>
          </cell>
          <cell r="K159">
            <v>5981.6298828125</v>
          </cell>
          <cell r="L159">
            <v>4.5958333333333332</v>
          </cell>
          <cell r="M159">
            <v>44348.951904548609</v>
          </cell>
          <cell r="N159">
            <v>54788.791666666664</v>
          </cell>
          <cell r="O159" t="str">
            <v>Version 9</v>
          </cell>
          <cell r="P159">
            <v>120</v>
          </cell>
          <cell r="Q159" t="str">
            <v>36</v>
          </cell>
          <cell r="R159" t="str">
            <v>15</v>
          </cell>
          <cell r="S159" t="str">
            <v>G946211E97DA</v>
          </cell>
          <cell r="V159" t="str">
            <v>2T3RWRFV6MW112414</v>
          </cell>
          <cell r="W159" t="str">
            <v>America/New_York</v>
          </cell>
          <cell r="Y159">
            <v>44622.715868784719</v>
          </cell>
          <cell r="Z159">
            <v>44623.238947488426</v>
          </cell>
          <cell r="AA159" t="str">
            <v>OK</v>
          </cell>
          <cell r="AJ159" t="str">
            <v>Toyota</v>
          </cell>
          <cell r="AK159" t="str">
            <v>RAV4 Hybrid</v>
          </cell>
          <cell r="AL159" t="str">
            <v>2021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85"/>
  <sheetViews>
    <sheetView zoomScale="80" zoomScaleNormal="80" workbookViewId="0">
      <selection activeCell="C30" sqref="C30"/>
    </sheetView>
  </sheetViews>
  <sheetFormatPr defaultRowHeight="15"/>
  <cols>
    <col min="1" max="1" width="39.85546875" bestFit="1" customWidth="1"/>
    <col min="2" max="2" width="20" bestFit="1" customWidth="1"/>
    <col min="3" max="3" width="25.28515625" customWidth="1"/>
    <col min="4" max="4" width="17.42578125" style="2" customWidth="1"/>
    <col min="7" max="7" width="9.85546875" bestFit="1" customWidth="1"/>
    <col min="11" max="11" width="14" bestFit="1" customWidth="1"/>
    <col min="12" max="12" width="9.5703125" customWidth="1"/>
    <col min="17" max="17" width="19.42578125" bestFit="1" customWidth="1"/>
  </cols>
  <sheetData>
    <row r="1" spans="1:5">
      <c r="A1" t="s">
        <v>0</v>
      </c>
      <c r="B1" t="s">
        <v>1</v>
      </c>
      <c r="C1" t="s">
        <v>2</v>
      </c>
      <c r="D1" s="2" t="s">
        <v>3</v>
      </c>
      <c r="E1" t="s">
        <v>103</v>
      </c>
    </row>
    <row r="2" spans="1:5">
      <c r="A2" t="s">
        <v>24</v>
      </c>
      <c r="B2" t="s">
        <v>19</v>
      </c>
      <c r="C2" t="s">
        <v>9</v>
      </c>
      <c r="D2" s="2">
        <v>38480</v>
      </c>
      <c r="E2" s="1">
        <f t="shared" ref="E2:E33" si="0">D2/2080</f>
        <v>18.5</v>
      </c>
    </row>
    <row r="3" spans="1:5">
      <c r="A3" t="s">
        <v>81</v>
      </c>
      <c r="B3" t="s">
        <v>19</v>
      </c>
      <c r="C3" t="s">
        <v>9</v>
      </c>
      <c r="D3" s="2">
        <v>38480</v>
      </c>
      <c r="E3" s="1">
        <f t="shared" si="0"/>
        <v>18.5</v>
      </c>
    </row>
    <row r="4" spans="1:5">
      <c r="A4" t="s">
        <v>87</v>
      </c>
      <c r="B4" t="s">
        <v>19</v>
      </c>
      <c r="C4" t="s">
        <v>9</v>
      </c>
      <c r="D4" s="2">
        <v>38480</v>
      </c>
      <c r="E4" s="1">
        <f t="shared" si="0"/>
        <v>18.5</v>
      </c>
    </row>
    <row r="5" spans="1:5">
      <c r="A5" t="s">
        <v>88</v>
      </c>
      <c r="B5" t="s">
        <v>19</v>
      </c>
      <c r="C5" t="s">
        <v>9</v>
      </c>
      <c r="D5" s="2">
        <v>38480</v>
      </c>
      <c r="E5" s="1">
        <f t="shared" si="0"/>
        <v>18.5</v>
      </c>
    </row>
    <row r="6" spans="1:5">
      <c r="A6" t="s">
        <v>91</v>
      </c>
      <c r="B6" t="s">
        <v>11</v>
      </c>
      <c r="C6" t="s">
        <v>9</v>
      </c>
      <c r="D6" s="2">
        <v>38480</v>
      </c>
      <c r="E6" s="1">
        <f t="shared" si="0"/>
        <v>18.5</v>
      </c>
    </row>
    <row r="7" spans="1:5">
      <c r="A7" t="s">
        <v>92</v>
      </c>
      <c r="B7" t="s">
        <v>19</v>
      </c>
      <c r="C7" t="s">
        <v>9</v>
      </c>
      <c r="D7" s="2">
        <v>38480</v>
      </c>
      <c r="E7" s="1">
        <f t="shared" si="0"/>
        <v>18.5</v>
      </c>
    </row>
    <row r="8" spans="1:5">
      <c r="A8" t="s">
        <v>94</v>
      </c>
      <c r="B8" t="s">
        <v>19</v>
      </c>
      <c r="C8" t="s">
        <v>9</v>
      </c>
      <c r="D8" s="2">
        <v>38480</v>
      </c>
      <c r="E8" s="1">
        <f t="shared" si="0"/>
        <v>18.5</v>
      </c>
    </row>
    <row r="9" spans="1:5">
      <c r="A9" t="s">
        <v>99</v>
      </c>
      <c r="B9" t="s">
        <v>8</v>
      </c>
      <c r="C9" t="s">
        <v>9</v>
      </c>
      <c r="D9" s="2">
        <v>38480</v>
      </c>
      <c r="E9" s="1">
        <f t="shared" si="0"/>
        <v>18.5</v>
      </c>
    </row>
    <row r="10" spans="1:5">
      <c r="A10" t="s">
        <v>102</v>
      </c>
      <c r="B10" t="s">
        <v>8</v>
      </c>
      <c r="C10" t="s">
        <v>9</v>
      </c>
      <c r="D10" s="2">
        <v>38480</v>
      </c>
      <c r="E10" s="1">
        <f t="shared" si="0"/>
        <v>18.5</v>
      </c>
    </row>
    <row r="11" spans="1:5">
      <c r="A11" t="s">
        <v>50</v>
      </c>
      <c r="B11" t="s">
        <v>19</v>
      </c>
      <c r="C11" t="s">
        <v>9</v>
      </c>
      <c r="D11" s="2">
        <v>39479.79</v>
      </c>
      <c r="E11" s="1">
        <f t="shared" si="0"/>
        <v>18.980668269230769</v>
      </c>
    </row>
    <row r="12" spans="1:5">
      <c r="A12" t="s">
        <v>53</v>
      </c>
      <c r="B12" t="s">
        <v>5</v>
      </c>
      <c r="C12" t="s">
        <v>9</v>
      </c>
      <c r="D12" s="2">
        <v>39479.79</v>
      </c>
      <c r="E12" s="1">
        <f t="shared" si="0"/>
        <v>18.980668269230769</v>
      </c>
    </row>
    <row r="13" spans="1:5">
      <c r="A13" t="s">
        <v>96</v>
      </c>
      <c r="B13" t="s">
        <v>19</v>
      </c>
      <c r="C13" t="s">
        <v>45</v>
      </c>
      <c r="D13" s="2">
        <v>39520</v>
      </c>
      <c r="E13" s="1">
        <f t="shared" si="0"/>
        <v>19</v>
      </c>
    </row>
    <row r="14" spans="1:5" hidden="1">
      <c r="A14" t="s">
        <v>89</v>
      </c>
      <c r="B14" t="s">
        <v>11</v>
      </c>
      <c r="C14" t="s">
        <v>14</v>
      </c>
      <c r="D14" s="2">
        <v>43014.400000000001</v>
      </c>
      <c r="E14" s="1">
        <f t="shared" si="0"/>
        <v>20.68</v>
      </c>
    </row>
    <row r="15" spans="1:5" hidden="1">
      <c r="A15" t="s">
        <v>90</v>
      </c>
      <c r="B15" t="s">
        <v>11</v>
      </c>
      <c r="C15" t="s">
        <v>14</v>
      </c>
      <c r="D15" s="2">
        <v>43014.400000000001</v>
      </c>
      <c r="E15" s="1">
        <f t="shared" si="0"/>
        <v>20.68</v>
      </c>
    </row>
    <row r="16" spans="1:5" hidden="1">
      <c r="A16" t="s">
        <v>97</v>
      </c>
      <c r="B16" t="s">
        <v>11</v>
      </c>
      <c r="C16" t="s">
        <v>14</v>
      </c>
      <c r="D16" s="2">
        <v>43014.400000000001</v>
      </c>
      <c r="E16" s="1">
        <f t="shared" si="0"/>
        <v>20.68</v>
      </c>
    </row>
    <row r="17" spans="1:7" hidden="1">
      <c r="A17" t="s">
        <v>98</v>
      </c>
      <c r="B17" t="s">
        <v>11</v>
      </c>
      <c r="C17" t="s">
        <v>14</v>
      </c>
      <c r="D17" s="2">
        <v>43014.400000000001</v>
      </c>
      <c r="E17" s="1">
        <f t="shared" si="0"/>
        <v>20.68</v>
      </c>
    </row>
    <row r="18" spans="1:7">
      <c r="A18" t="s">
        <v>47</v>
      </c>
      <c r="B18" t="s">
        <v>5</v>
      </c>
      <c r="C18" t="s">
        <v>43</v>
      </c>
      <c r="D18" s="2">
        <v>43680</v>
      </c>
      <c r="E18" s="1">
        <f t="shared" si="0"/>
        <v>21</v>
      </c>
    </row>
    <row r="19" spans="1:7">
      <c r="A19" t="s">
        <v>68</v>
      </c>
      <c r="B19" t="s">
        <v>8</v>
      </c>
      <c r="C19" t="s">
        <v>43</v>
      </c>
      <c r="D19" s="2">
        <v>43680</v>
      </c>
      <c r="E19" s="1">
        <f t="shared" si="0"/>
        <v>21</v>
      </c>
    </row>
    <row r="20" spans="1:7">
      <c r="A20" t="s">
        <v>74</v>
      </c>
      <c r="B20" t="s">
        <v>8</v>
      </c>
      <c r="C20" t="s">
        <v>43</v>
      </c>
      <c r="D20" s="2">
        <v>43680</v>
      </c>
      <c r="E20" s="1">
        <f t="shared" si="0"/>
        <v>21</v>
      </c>
      <c r="G20" s="1"/>
    </row>
    <row r="21" spans="1:7">
      <c r="A21" t="s">
        <v>84</v>
      </c>
      <c r="B21" t="s">
        <v>8</v>
      </c>
      <c r="C21" t="s">
        <v>43</v>
      </c>
      <c r="D21" s="2">
        <v>43680</v>
      </c>
      <c r="E21" s="1">
        <f t="shared" si="0"/>
        <v>21</v>
      </c>
      <c r="G21" s="1"/>
    </row>
    <row r="22" spans="1:7">
      <c r="A22" t="s">
        <v>85</v>
      </c>
      <c r="B22" t="s">
        <v>8</v>
      </c>
      <c r="C22" t="s">
        <v>43</v>
      </c>
      <c r="D22" s="2">
        <v>43680</v>
      </c>
      <c r="E22" s="1">
        <f t="shared" si="0"/>
        <v>21</v>
      </c>
    </row>
    <row r="23" spans="1:7" hidden="1">
      <c r="A23" t="s">
        <v>17</v>
      </c>
      <c r="B23" t="s">
        <v>11</v>
      </c>
      <c r="C23" t="s">
        <v>14</v>
      </c>
      <c r="D23" s="2">
        <v>45156.800000000003</v>
      </c>
      <c r="E23" s="1">
        <f t="shared" si="0"/>
        <v>21.71</v>
      </c>
    </row>
    <row r="24" spans="1:7" hidden="1">
      <c r="A24" t="s">
        <v>15</v>
      </c>
      <c r="B24" t="s">
        <v>11</v>
      </c>
      <c r="C24" t="s">
        <v>16</v>
      </c>
      <c r="D24" s="2">
        <v>45760</v>
      </c>
      <c r="E24" s="1">
        <f t="shared" si="0"/>
        <v>22</v>
      </c>
    </row>
    <row r="25" spans="1:7" hidden="1">
      <c r="A25" t="s">
        <v>69</v>
      </c>
      <c r="B25" t="s">
        <v>11</v>
      </c>
      <c r="C25" t="s">
        <v>16</v>
      </c>
      <c r="D25" s="2">
        <v>45760</v>
      </c>
      <c r="E25" s="1">
        <f t="shared" si="0"/>
        <v>22</v>
      </c>
    </row>
    <row r="26" spans="1:7" hidden="1">
      <c r="A26" t="s">
        <v>76</v>
      </c>
      <c r="B26" t="s">
        <v>11</v>
      </c>
      <c r="C26" t="s">
        <v>16</v>
      </c>
      <c r="D26" s="2">
        <v>45760</v>
      </c>
      <c r="E26" s="1">
        <f t="shared" si="0"/>
        <v>22</v>
      </c>
    </row>
    <row r="27" spans="1:7" hidden="1">
      <c r="A27" t="s">
        <v>77</v>
      </c>
      <c r="B27" t="s">
        <v>11</v>
      </c>
      <c r="C27" t="s">
        <v>16</v>
      </c>
      <c r="D27" s="2">
        <v>45760</v>
      </c>
      <c r="E27" s="1">
        <f t="shared" si="0"/>
        <v>22</v>
      </c>
    </row>
    <row r="28" spans="1:7" hidden="1">
      <c r="A28" t="s">
        <v>80</v>
      </c>
      <c r="B28" t="s">
        <v>11</v>
      </c>
      <c r="C28" t="s">
        <v>16</v>
      </c>
      <c r="D28" s="2">
        <v>45760</v>
      </c>
      <c r="E28" s="1">
        <f t="shared" si="0"/>
        <v>22</v>
      </c>
    </row>
    <row r="29" spans="1:7">
      <c r="A29" t="s">
        <v>49</v>
      </c>
      <c r="B29" t="s">
        <v>5</v>
      </c>
      <c r="C29" t="s">
        <v>45</v>
      </c>
      <c r="D29" s="2">
        <v>48880</v>
      </c>
      <c r="E29" s="1">
        <f t="shared" si="0"/>
        <v>23.5</v>
      </c>
    </row>
    <row r="30" spans="1:7">
      <c r="A30" t="s">
        <v>71</v>
      </c>
      <c r="B30" t="s">
        <v>27</v>
      </c>
      <c r="C30" t="s">
        <v>45</v>
      </c>
      <c r="D30" s="2">
        <v>48880</v>
      </c>
      <c r="E30" s="1">
        <f t="shared" si="0"/>
        <v>23.5</v>
      </c>
    </row>
    <row r="31" spans="1:7">
      <c r="A31" t="s">
        <v>79</v>
      </c>
      <c r="B31" t="s">
        <v>5</v>
      </c>
      <c r="C31" t="s">
        <v>45</v>
      </c>
      <c r="D31" s="2">
        <v>48880</v>
      </c>
      <c r="E31" s="1">
        <f t="shared" si="0"/>
        <v>23.5</v>
      </c>
    </row>
    <row r="32" spans="1:7">
      <c r="A32" t="s">
        <v>93</v>
      </c>
      <c r="B32" t="s">
        <v>5</v>
      </c>
      <c r="C32" t="s">
        <v>45</v>
      </c>
      <c r="D32" s="2">
        <v>48880</v>
      </c>
      <c r="E32" s="1">
        <f t="shared" si="0"/>
        <v>23.5</v>
      </c>
    </row>
    <row r="33" spans="1:5">
      <c r="A33" t="s">
        <v>61</v>
      </c>
      <c r="B33" t="s">
        <v>8</v>
      </c>
      <c r="C33" t="s">
        <v>9</v>
      </c>
      <c r="D33" s="2">
        <v>49142.42</v>
      </c>
      <c r="E33" s="1">
        <f t="shared" si="0"/>
        <v>23.626163461538461</v>
      </c>
    </row>
    <row r="34" spans="1:5" hidden="1">
      <c r="A34" t="s">
        <v>13</v>
      </c>
      <c r="B34" t="s">
        <v>11</v>
      </c>
      <c r="C34" t="s">
        <v>14</v>
      </c>
      <c r="D34" s="2">
        <v>49462.400000000001</v>
      </c>
      <c r="E34" s="1">
        <f t="shared" ref="E34:E65" si="1">D34/2080</f>
        <v>23.78</v>
      </c>
    </row>
    <row r="35" spans="1:5">
      <c r="A35" t="s">
        <v>7</v>
      </c>
      <c r="B35" t="s">
        <v>8</v>
      </c>
      <c r="C35" t="s">
        <v>9</v>
      </c>
      <c r="D35" s="2">
        <v>49626.8</v>
      </c>
      <c r="E35" s="1">
        <f t="shared" si="1"/>
        <v>23.859038461538464</v>
      </c>
    </row>
    <row r="36" spans="1:5">
      <c r="A36" t="s">
        <v>18</v>
      </c>
      <c r="B36" t="s">
        <v>19</v>
      </c>
      <c r="C36" t="s">
        <v>6</v>
      </c>
      <c r="D36" s="2">
        <v>52000</v>
      </c>
      <c r="E36" s="1">
        <f t="shared" si="1"/>
        <v>25</v>
      </c>
    </row>
    <row r="37" spans="1:5">
      <c r="A37" t="s">
        <v>25</v>
      </c>
      <c r="B37" t="s">
        <v>8</v>
      </c>
      <c r="C37" t="s">
        <v>6</v>
      </c>
      <c r="D37" s="2">
        <v>52000</v>
      </c>
      <c r="E37" s="1">
        <f t="shared" si="1"/>
        <v>25</v>
      </c>
    </row>
    <row r="38" spans="1:5">
      <c r="A38" t="s">
        <v>26</v>
      </c>
      <c r="B38" t="s">
        <v>27</v>
      </c>
      <c r="C38" t="s">
        <v>6</v>
      </c>
      <c r="D38" s="2">
        <v>52000</v>
      </c>
      <c r="E38" s="1">
        <f t="shared" si="1"/>
        <v>25</v>
      </c>
    </row>
    <row r="39" spans="1:5">
      <c r="A39" t="s">
        <v>28</v>
      </c>
      <c r="B39" t="s">
        <v>19</v>
      </c>
      <c r="C39" t="s">
        <v>6</v>
      </c>
      <c r="D39" s="2">
        <v>52000</v>
      </c>
      <c r="E39" s="1">
        <f t="shared" si="1"/>
        <v>25</v>
      </c>
    </row>
    <row r="40" spans="1:5">
      <c r="A40" t="s">
        <v>33</v>
      </c>
      <c r="B40" t="s">
        <v>27</v>
      </c>
      <c r="C40" t="s">
        <v>6</v>
      </c>
      <c r="D40" s="2">
        <v>52000</v>
      </c>
      <c r="E40" s="1">
        <f t="shared" si="1"/>
        <v>25</v>
      </c>
    </row>
    <row r="41" spans="1:5">
      <c r="A41" t="s">
        <v>37</v>
      </c>
      <c r="B41" t="s">
        <v>27</v>
      </c>
      <c r="C41" t="s">
        <v>6</v>
      </c>
      <c r="D41" s="2">
        <v>52000</v>
      </c>
      <c r="E41" s="1">
        <f t="shared" si="1"/>
        <v>25</v>
      </c>
    </row>
    <row r="42" spans="1:5">
      <c r="A42" t="s">
        <v>48</v>
      </c>
      <c r="B42" t="s">
        <v>8</v>
      </c>
      <c r="C42" t="s">
        <v>6</v>
      </c>
      <c r="D42" s="2">
        <v>52000</v>
      </c>
      <c r="E42" s="1">
        <f t="shared" si="1"/>
        <v>25</v>
      </c>
    </row>
    <row r="43" spans="1:5">
      <c r="A43" t="s">
        <v>54</v>
      </c>
      <c r="B43" t="s">
        <v>5</v>
      </c>
      <c r="C43" t="s">
        <v>6</v>
      </c>
      <c r="D43" s="2">
        <v>52000</v>
      </c>
      <c r="E43" s="1">
        <f t="shared" si="1"/>
        <v>25</v>
      </c>
    </row>
    <row r="44" spans="1:5">
      <c r="A44" t="s">
        <v>55</v>
      </c>
      <c r="B44" t="s">
        <v>5</v>
      </c>
      <c r="C44" t="s">
        <v>6</v>
      </c>
      <c r="D44" s="2">
        <v>52000</v>
      </c>
      <c r="E44" s="1">
        <f t="shared" si="1"/>
        <v>25</v>
      </c>
    </row>
    <row r="45" spans="1:5">
      <c r="A45" t="s">
        <v>66</v>
      </c>
      <c r="B45" t="s">
        <v>27</v>
      </c>
      <c r="C45" t="s">
        <v>6</v>
      </c>
      <c r="D45" s="2">
        <v>52000</v>
      </c>
      <c r="E45" s="1">
        <f t="shared" si="1"/>
        <v>25</v>
      </c>
    </row>
    <row r="46" spans="1:5">
      <c r="A46" t="s">
        <v>70</v>
      </c>
      <c r="B46" t="s">
        <v>8</v>
      </c>
      <c r="C46" t="s">
        <v>6</v>
      </c>
      <c r="D46" s="2">
        <v>52000</v>
      </c>
      <c r="E46" s="1">
        <f t="shared" si="1"/>
        <v>25</v>
      </c>
    </row>
    <row r="47" spans="1:5">
      <c r="A47" t="s">
        <v>100</v>
      </c>
      <c r="B47" t="s">
        <v>19</v>
      </c>
      <c r="C47" t="s">
        <v>9</v>
      </c>
      <c r="D47" s="2">
        <v>52000</v>
      </c>
      <c r="E47" s="1">
        <f t="shared" si="1"/>
        <v>25</v>
      </c>
    </row>
    <row r="48" spans="1:5" hidden="1">
      <c r="A48" t="s">
        <v>22</v>
      </c>
      <c r="B48" t="s">
        <v>5</v>
      </c>
      <c r="C48" t="s">
        <v>23</v>
      </c>
      <c r="D48" s="2">
        <v>52363.5</v>
      </c>
      <c r="E48" s="1">
        <f t="shared" si="1"/>
        <v>25.174759615384616</v>
      </c>
    </row>
    <row r="49" spans="1:5">
      <c r="A49" t="s">
        <v>101</v>
      </c>
      <c r="B49" t="s">
        <v>27</v>
      </c>
      <c r="C49" t="s">
        <v>6</v>
      </c>
      <c r="D49" s="2">
        <v>54080</v>
      </c>
      <c r="E49" s="1">
        <f t="shared" si="1"/>
        <v>26</v>
      </c>
    </row>
    <row r="50" spans="1:5">
      <c r="A50" t="s">
        <v>95</v>
      </c>
      <c r="B50" t="s">
        <v>19</v>
      </c>
      <c r="C50" t="s">
        <v>6</v>
      </c>
      <c r="D50" s="2">
        <v>56160</v>
      </c>
      <c r="E50" s="1">
        <f t="shared" si="1"/>
        <v>27</v>
      </c>
    </row>
    <row r="51" spans="1:5">
      <c r="A51" t="s">
        <v>4</v>
      </c>
      <c r="B51" t="s">
        <v>5</v>
      </c>
      <c r="C51" t="s">
        <v>6</v>
      </c>
      <c r="D51" s="2">
        <v>57002.400000000001</v>
      </c>
      <c r="E51" s="1">
        <f t="shared" si="1"/>
        <v>27.405000000000001</v>
      </c>
    </row>
    <row r="52" spans="1:5">
      <c r="A52" t="s">
        <v>42</v>
      </c>
      <c r="B52" t="s">
        <v>8</v>
      </c>
      <c r="C52" t="s">
        <v>43</v>
      </c>
      <c r="D52" s="2">
        <v>59066.36</v>
      </c>
      <c r="E52" s="1">
        <f t="shared" si="1"/>
        <v>28.397288461538462</v>
      </c>
    </row>
    <row r="53" spans="1:5" hidden="1">
      <c r="A53" t="s">
        <v>82</v>
      </c>
      <c r="B53" t="s">
        <v>20</v>
      </c>
      <c r="C53" t="s">
        <v>83</v>
      </c>
      <c r="D53" s="2">
        <v>59817.25</v>
      </c>
      <c r="E53" s="1">
        <f t="shared" si="1"/>
        <v>28.758293269230769</v>
      </c>
    </row>
    <row r="54" spans="1:5" hidden="1">
      <c r="A54" t="s">
        <v>51</v>
      </c>
      <c r="B54" t="s">
        <v>5</v>
      </c>
      <c r="C54" t="s">
        <v>52</v>
      </c>
      <c r="D54" s="2">
        <v>60320</v>
      </c>
      <c r="E54" s="1">
        <f t="shared" si="1"/>
        <v>29</v>
      </c>
    </row>
    <row r="55" spans="1:5" hidden="1">
      <c r="A55" t="s">
        <v>56</v>
      </c>
      <c r="B55" t="s">
        <v>5</v>
      </c>
      <c r="C55" t="s">
        <v>52</v>
      </c>
      <c r="D55" s="2">
        <v>60320</v>
      </c>
      <c r="E55" s="1">
        <f t="shared" si="1"/>
        <v>29</v>
      </c>
    </row>
    <row r="56" spans="1:5" hidden="1">
      <c r="A56" t="s">
        <v>67</v>
      </c>
      <c r="B56" t="s">
        <v>27</v>
      </c>
      <c r="C56" t="s">
        <v>52</v>
      </c>
      <c r="D56" s="2">
        <v>60320</v>
      </c>
      <c r="E56" s="1">
        <f t="shared" si="1"/>
        <v>29</v>
      </c>
    </row>
    <row r="57" spans="1:5" hidden="1">
      <c r="A57" t="s">
        <v>72</v>
      </c>
      <c r="B57" t="s">
        <v>27</v>
      </c>
      <c r="C57" t="s">
        <v>52</v>
      </c>
      <c r="D57" s="2">
        <v>60320</v>
      </c>
      <c r="E57" s="1">
        <f t="shared" si="1"/>
        <v>29</v>
      </c>
    </row>
    <row r="58" spans="1:5" hidden="1">
      <c r="A58" t="s">
        <v>86</v>
      </c>
      <c r="B58" t="s">
        <v>5</v>
      </c>
      <c r="C58" t="s">
        <v>52</v>
      </c>
      <c r="D58" s="2">
        <v>60320</v>
      </c>
      <c r="E58" s="1">
        <f t="shared" si="1"/>
        <v>29</v>
      </c>
    </row>
    <row r="59" spans="1:5">
      <c r="A59" t="s">
        <v>36</v>
      </c>
      <c r="B59" t="s">
        <v>5</v>
      </c>
      <c r="C59" t="s">
        <v>6</v>
      </c>
      <c r="D59" s="2">
        <v>61477.94</v>
      </c>
      <c r="E59" s="1">
        <f t="shared" si="1"/>
        <v>29.556701923076925</v>
      </c>
    </row>
    <row r="60" spans="1:5" hidden="1">
      <c r="A60" t="s">
        <v>10</v>
      </c>
      <c r="B60" t="s">
        <v>11</v>
      </c>
      <c r="C60" t="s">
        <v>12</v>
      </c>
      <c r="D60" s="2">
        <v>63668.800000000003</v>
      </c>
      <c r="E60" s="1">
        <f t="shared" si="1"/>
        <v>30.610000000000003</v>
      </c>
    </row>
    <row r="61" spans="1:5" hidden="1">
      <c r="A61" t="s">
        <v>65</v>
      </c>
      <c r="B61" t="s">
        <v>11</v>
      </c>
      <c r="C61" t="s">
        <v>12</v>
      </c>
      <c r="D61" s="2">
        <v>63668.800000000003</v>
      </c>
      <c r="E61" s="1">
        <f t="shared" si="1"/>
        <v>30.610000000000003</v>
      </c>
    </row>
    <row r="62" spans="1:5" hidden="1">
      <c r="A62" t="s">
        <v>73</v>
      </c>
      <c r="B62" t="s">
        <v>11</v>
      </c>
      <c r="C62" t="s">
        <v>12</v>
      </c>
      <c r="D62" s="2">
        <v>63668.800000000003</v>
      </c>
      <c r="E62" s="1">
        <f t="shared" si="1"/>
        <v>30.610000000000003</v>
      </c>
    </row>
    <row r="63" spans="1:5">
      <c r="A63" t="s">
        <v>44</v>
      </c>
      <c r="B63" t="s">
        <v>27</v>
      </c>
      <c r="C63" t="s">
        <v>45</v>
      </c>
      <c r="D63" s="2">
        <v>63721.47</v>
      </c>
      <c r="E63" s="1">
        <f t="shared" si="1"/>
        <v>30.635322115384614</v>
      </c>
    </row>
    <row r="64" spans="1:5">
      <c r="A64" t="s">
        <v>35</v>
      </c>
      <c r="B64" t="s">
        <v>19</v>
      </c>
      <c r="C64" t="s">
        <v>30</v>
      </c>
      <c r="D64" s="2">
        <v>63950.1</v>
      </c>
      <c r="E64" s="1">
        <f t="shared" si="1"/>
        <v>30.745240384615386</v>
      </c>
    </row>
    <row r="65" spans="1:5">
      <c r="A65" t="s">
        <v>59</v>
      </c>
      <c r="B65" t="s">
        <v>5</v>
      </c>
      <c r="C65" t="s">
        <v>6</v>
      </c>
      <c r="D65" s="2">
        <v>65061.55</v>
      </c>
      <c r="E65" s="1">
        <f t="shared" si="1"/>
        <v>31.279591346153847</v>
      </c>
    </row>
    <row r="66" spans="1:5">
      <c r="A66" t="s">
        <v>78</v>
      </c>
      <c r="B66" t="s">
        <v>5</v>
      </c>
      <c r="C66" t="s">
        <v>39</v>
      </c>
      <c r="D66" s="2">
        <v>65593.33</v>
      </c>
      <c r="E66" s="1">
        <f t="shared" ref="E66:E85" si="2">D66/2080</f>
        <v>31.535254807692308</v>
      </c>
    </row>
    <row r="67" spans="1:5">
      <c r="A67" t="s">
        <v>58</v>
      </c>
      <c r="B67" t="s">
        <v>5</v>
      </c>
      <c r="C67" t="s">
        <v>6</v>
      </c>
      <c r="D67" s="2">
        <v>65656.02</v>
      </c>
      <c r="E67" s="1">
        <f t="shared" si="2"/>
        <v>31.565394230769233</v>
      </c>
    </row>
    <row r="68" spans="1:5" hidden="1">
      <c r="A68" t="s">
        <v>75</v>
      </c>
      <c r="B68" t="s">
        <v>27</v>
      </c>
      <c r="C68" t="s">
        <v>52</v>
      </c>
      <c r="D68" s="2">
        <v>67497.039999999994</v>
      </c>
      <c r="E68" s="1">
        <f t="shared" si="2"/>
        <v>32.450499999999998</v>
      </c>
    </row>
    <row r="69" spans="1:5">
      <c r="A69" t="s">
        <v>38</v>
      </c>
      <c r="B69" t="s">
        <v>27</v>
      </c>
      <c r="C69" t="s">
        <v>39</v>
      </c>
      <c r="D69" s="2">
        <v>67798.63</v>
      </c>
      <c r="E69" s="1">
        <f t="shared" si="2"/>
        <v>32.595495192307695</v>
      </c>
    </row>
    <row r="70" spans="1:5">
      <c r="A70" t="s">
        <v>64</v>
      </c>
      <c r="B70" t="s">
        <v>19</v>
      </c>
      <c r="C70" t="s">
        <v>6</v>
      </c>
      <c r="D70" s="2">
        <v>68482.66</v>
      </c>
      <c r="E70" s="1">
        <f t="shared" si="2"/>
        <v>32.924355769230772</v>
      </c>
    </row>
    <row r="71" spans="1:5">
      <c r="A71" t="s">
        <v>32</v>
      </c>
      <c r="B71" t="s">
        <v>8</v>
      </c>
      <c r="C71" t="s">
        <v>6</v>
      </c>
      <c r="D71" s="2">
        <v>68535.87</v>
      </c>
      <c r="E71" s="1">
        <f t="shared" si="2"/>
        <v>32.949937499999997</v>
      </c>
    </row>
    <row r="72" spans="1:5">
      <c r="A72" t="s">
        <v>40</v>
      </c>
      <c r="B72" t="s">
        <v>8</v>
      </c>
      <c r="C72" t="s">
        <v>39</v>
      </c>
      <c r="D72" s="2">
        <v>69046.77</v>
      </c>
      <c r="E72" s="1">
        <f t="shared" si="2"/>
        <v>33.195562500000001</v>
      </c>
    </row>
    <row r="73" spans="1:5">
      <c r="A73" t="s">
        <v>34</v>
      </c>
      <c r="B73" t="s">
        <v>5</v>
      </c>
      <c r="C73" t="s">
        <v>6</v>
      </c>
      <c r="D73" s="2">
        <v>69206.78</v>
      </c>
      <c r="E73" s="1">
        <f t="shared" si="2"/>
        <v>33.272490384615381</v>
      </c>
    </row>
    <row r="74" spans="1:5">
      <c r="A74" t="s">
        <v>63</v>
      </c>
      <c r="B74" t="s">
        <v>5</v>
      </c>
      <c r="C74" t="s">
        <v>6</v>
      </c>
      <c r="D74" s="2">
        <v>69430.399999999994</v>
      </c>
      <c r="E74" s="1">
        <f t="shared" si="2"/>
        <v>33.379999999999995</v>
      </c>
    </row>
    <row r="75" spans="1:5">
      <c r="A75" t="s">
        <v>57</v>
      </c>
      <c r="B75" t="s">
        <v>19</v>
      </c>
      <c r="C75" t="s">
        <v>6</v>
      </c>
      <c r="D75" s="2">
        <v>69748.149999999994</v>
      </c>
      <c r="E75" s="1">
        <f t="shared" si="2"/>
        <v>33.53276442307692</v>
      </c>
    </row>
    <row r="76" spans="1:5">
      <c r="A76" t="s">
        <v>62</v>
      </c>
      <c r="B76" t="s">
        <v>27</v>
      </c>
      <c r="C76" t="s">
        <v>30</v>
      </c>
      <c r="D76" s="2">
        <v>70078.539999999994</v>
      </c>
      <c r="E76" s="1">
        <f t="shared" si="2"/>
        <v>33.691605769230769</v>
      </c>
    </row>
    <row r="77" spans="1:5">
      <c r="A77" t="s">
        <v>41</v>
      </c>
      <c r="B77" t="s">
        <v>27</v>
      </c>
      <c r="C77" t="s">
        <v>30</v>
      </c>
      <c r="D77" s="2">
        <v>70107.89</v>
      </c>
      <c r="E77" s="1">
        <f t="shared" si="2"/>
        <v>33.705716346153849</v>
      </c>
    </row>
    <row r="78" spans="1:5">
      <c r="A78" t="s">
        <v>31</v>
      </c>
      <c r="B78" t="s">
        <v>27</v>
      </c>
      <c r="C78" t="s">
        <v>30</v>
      </c>
      <c r="D78" s="2">
        <v>72113.240000000005</v>
      </c>
      <c r="E78" s="1">
        <f t="shared" si="2"/>
        <v>34.669826923076926</v>
      </c>
    </row>
    <row r="79" spans="1:5">
      <c r="A79" t="s">
        <v>60</v>
      </c>
      <c r="B79" t="s">
        <v>19</v>
      </c>
      <c r="C79" t="s">
        <v>30</v>
      </c>
      <c r="D79" s="2">
        <v>73870.86</v>
      </c>
      <c r="E79" s="1">
        <f t="shared" si="2"/>
        <v>35.514836538461537</v>
      </c>
    </row>
    <row r="80" spans="1:5">
      <c r="A80" t="s">
        <v>29</v>
      </c>
      <c r="B80" t="s">
        <v>19</v>
      </c>
      <c r="C80" t="s">
        <v>30</v>
      </c>
      <c r="D80" s="2">
        <v>75301.38</v>
      </c>
      <c r="E80" s="1">
        <f t="shared" si="2"/>
        <v>36.202586538461539</v>
      </c>
    </row>
    <row r="81" spans="1:5">
      <c r="A81" t="s">
        <v>46</v>
      </c>
      <c r="B81" t="s">
        <v>27</v>
      </c>
      <c r="C81" t="s">
        <v>30</v>
      </c>
      <c r="D81" s="2">
        <v>75625.759999999995</v>
      </c>
      <c r="E81" s="1">
        <f t="shared" si="2"/>
        <v>36.358538461538458</v>
      </c>
    </row>
    <row r="82" spans="1:5">
      <c r="A82" t="s">
        <v>5</v>
      </c>
      <c r="B82" t="s">
        <v>20</v>
      </c>
      <c r="C82" t="s">
        <v>21</v>
      </c>
      <c r="D82" s="2">
        <v>92700</v>
      </c>
      <c r="E82" s="1">
        <f t="shared" si="2"/>
        <v>44.567307692307693</v>
      </c>
    </row>
    <row r="83" spans="1:5">
      <c r="A83" t="s">
        <v>19</v>
      </c>
      <c r="B83" t="s">
        <v>20</v>
      </c>
      <c r="C83" t="s">
        <v>21</v>
      </c>
      <c r="D83" s="2">
        <v>93919.01</v>
      </c>
      <c r="E83" s="1">
        <f t="shared" si="2"/>
        <v>45.15337019230769</v>
      </c>
    </row>
    <row r="84" spans="1:5">
      <c r="A84" t="s">
        <v>27</v>
      </c>
      <c r="B84" t="s">
        <v>20</v>
      </c>
      <c r="C84" t="s">
        <v>21</v>
      </c>
      <c r="D84" s="2">
        <v>99382.86</v>
      </c>
      <c r="E84" s="1">
        <f t="shared" si="2"/>
        <v>47.780221153846156</v>
      </c>
    </row>
    <row r="85" spans="1:5">
      <c r="A85" t="s">
        <v>8</v>
      </c>
      <c r="B85" t="s">
        <v>20</v>
      </c>
      <c r="C85" t="s">
        <v>21</v>
      </c>
      <c r="D85" s="2">
        <v>105994.69</v>
      </c>
      <c r="E85" s="1">
        <f t="shared" si="2"/>
        <v>50.958985576923077</v>
      </c>
    </row>
  </sheetData>
  <autoFilter ref="A1:E85" xr:uid="{00000000-0009-0000-0000-000000000000}">
    <filterColumn colId="2">
      <filters>
        <filter val="Field Specialist I"/>
        <filter val="Field Specialist II"/>
        <filter val="Field Tech I"/>
        <filter val="Field Tech II"/>
        <filter val="Field Tech III"/>
        <filter val="Gas Operations Lead"/>
        <filter val="Gas Operations Supervisor"/>
      </filters>
    </filterColumn>
    <sortState xmlns:xlrd2="http://schemas.microsoft.com/office/spreadsheetml/2017/richdata2" ref="A2:E88">
      <sortCondition ref="E1:E88"/>
    </sortState>
  </autoFilter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BFD0-D70E-497B-93D1-84820FD00ECF}">
  <dimension ref="A1:AA43"/>
  <sheetViews>
    <sheetView tabSelected="1" zoomScale="90" zoomScaleNormal="90" workbookViewId="0">
      <selection activeCell="E39" sqref="E39"/>
    </sheetView>
  </sheetViews>
  <sheetFormatPr defaultRowHeight="15"/>
  <cols>
    <col min="2" max="2" width="26.28515625" bestFit="1" customWidth="1"/>
    <col min="3" max="3" width="15" bestFit="1" customWidth="1"/>
    <col min="4" max="4" width="12.28515625" bestFit="1" customWidth="1"/>
    <col min="5" max="5" width="13.42578125" customWidth="1"/>
    <col min="6" max="6" width="14" customWidth="1"/>
    <col min="7" max="7" width="13.28515625" bestFit="1" customWidth="1"/>
    <col min="8" max="8" width="13.42578125" bestFit="1" customWidth="1"/>
    <col min="9" max="9" width="12.5703125" bestFit="1" customWidth="1"/>
    <col min="10" max="10" width="12.28515625" style="4" customWidth="1"/>
    <col min="11" max="11" width="12.140625" bestFit="1" customWidth="1"/>
    <col min="12" max="12" width="12.7109375" bestFit="1" customWidth="1"/>
    <col min="13" max="13" width="10" bestFit="1" customWidth="1"/>
    <col min="14" max="14" width="9.7109375" bestFit="1" customWidth="1"/>
    <col min="15" max="15" width="12.7109375" customWidth="1"/>
    <col min="16" max="16" width="13.42578125" bestFit="1" customWidth="1"/>
    <col min="17" max="17" width="10.28515625" customWidth="1"/>
    <col min="18" max="18" width="10.85546875" customWidth="1"/>
    <col min="19" max="19" width="8.42578125" bestFit="1" customWidth="1"/>
    <col min="20" max="20" width="7.7109375" bestFit="1" customWidth="1"/>
  </cols>
  <sheetData>
    <row r="1" spans="1:22">
      <c r="A1" s="130" t="s">
        <v>253</v>
      </c>
    </row>
    <row r="2" spans="1:22" ht="15.75" thickBot="1">
      <c r="A2" s="130" t="s">
        <v>252</v>
      </c>
      <c r="E2" s="4"/>
      <c r="F2" s="4"/>
    </row>
    <row r="3" spans="1:22" ht="15.75" thickBot="1">
      <c r="C3" s="3"/>
      <c r="D3" s="246"/>
      <c r="E3" s="247"/>
      <c r="F3" s="248" t="s">
        <v>122</v>
      </c>
      <c r="G3" s="249">
        <f>I4*0.21</f>
        <v>5.67</v>
      </c>
      <c r="H3" s="271" t="s">
        <v>124</v>
      </c>
      <c r="I3" s="271"/>
      <c r="J3" s="271"/>
      <c r="K3" s="250"/>
      <c r="L3" s="250"/>
      <c r="M3" s="250"/>
      <c r="N3" s="251"/>
      <c r="O3" s="4"/>
      <c r="P3" s="56"/>
      <c r="Q3" s="57"/>
      <c r="R3" s="57"/>
      <c r="S3" s="57"/>
      <c r="T3" s="57"/>
      <c r="U3" s="236"/>
      <c r="V3" s="236"/>
    </row>
    <row r="4" spans="1:22" ht="15.75" thickBot="1">
      <c r="D4" s="252"/>
      <c r="E4" s="11"/>
      <c r="F4" s="155">
        <v>1.21</v>
      </c>
      <c r="G4" s="11"/>
      <c r="H4" s="40" t="s">
        <v>123</v>
      </c>
      <c r="I4" s="41">
        <v>27</v>
      </c>
      <c r="J4" s="42">
        <f>I4*1.5</f>
        <v>40.5</v>
      </c>
      <c r="K4" s="253"/>
      <c r="L4" s="253"/>
      <c r="M4" s="253"/>
      <c r="N4" s="254"/>
      <c r="P4" s="106"/>
      <c r="Q4" s="57"/>
      <c r="R4" s="240"/>
      <c r="S4" s="226"/>
      <c r="T4" s="241"/>
      <c r="U4" s="237"/>
      <c r="V4" s="238"/>
    </row>
    <row r="5" spans="1:22">
      <c r="D5" s="255"/>
      <c r="E5" s="14"/>
      <c r="F5" s="14"/>
      <c r="G5" s="11"/>
      <c r="H5" s="48" t="s">
        <v>125</v>
      </c>
      <c r="I5" s="49">
        <f>I4+G3</f>
        <v>32.67</v>
      </c>
      <c r="J5" s="49">
        <f>J4+G3</f>
        <v>46.17</v>
      </c>
      <c r="K5" s="272" t="s">
        <v>145</v>
      </c>
      <c r="L5" s="272"/>
      <c r="M5" s="253"/>
      <c r="N5" s="254"/>
      <c r="P5" s="106"/>
      <c r="Q5" s="57"/>
      <c r="R5" s="240"/>
      <c r="S5" s="226"/>
      <c r="T5" s="241"/>
      <c r="U5" s="237"/>
      <c r="V5" s="238"/>
    </row>
    <row r="6" spans="1:22">
      <c r="D6" s="256"/>
      <c r="E6" s="14"/>
      <c r="F6" s="14" t="s">
        <v>121</v>
      </c>
      <c r="G6" s="14" t="s">
        <v>147</v>
      </c>
      <c r="H6" s="104" t="s">
        <v>148</v>
      </c>
      <c r="I6" s="104" t="s">
        <v>113</v>
      </c>
      <c r="J6" s="104" t="s">
        <v>114</v>
      </c>
      <c r="K6" s="30" t="s">
        <v>111</v>
      </c>
      <c r="L6" s="30" t="s">
        <v>112</v>
      </c>
      <c r="M6" s="30" t="s">
        <v>113</v>
      </c>
      <c r="N6" s="257" t="s">
        <v>114</v>
      </c>
      <c r="P6" s="239"/>
      <c r="Q6" s="105"/>
      <c r="R6" s="240"/>
      <c r="S6" s="226"/>
      <c r="T6" s="241"/>
      <c r="U6" s="226" t="s">
        <v>251</v>
      </c>
      <c r="V6" s="241"/>
    </row>
    <row r="7" spans="1:22">
      <c r="D7" s="258" t="s">
        <v>105</v>
      </c>
      <c r="E7" s="6">
        <v>8772</v>
      </c>
      <c r="F7" s="29">
        <f>E7/$V$8</f>
        <v>0.13237557721908672</v>
      </c>
      <c r="G7" s="17">
        <v>58</v>
      </c>
      <c r="H7" s="37">
        <f>G7/60</f>
        <v>0.96666666666666667</v>
      </c>
      <c r="I7" s="38">
        <f>H7*$I$5</f>
        <v>31.581000000000003</v>
      </c>
      <c r="J7" s="38">
        <f>H7*$J$5</f>
        <v>44.631</v>
      </c>
      <c r="K7" s="279"/>
      <c r="L7" s="31"/>
      <c r="M7" s="33"/>
      <c r="N7" s="259"/>
      <c r="P7" s="239"/>
      <c r="Q7" s="105"/>
      <c r="R7" s="240"/>
      <c r="S7" s="226"/>
      <c r="T7" s="241"/>
      <c r="U7" s="146" t="s">
        <v>218</v>
      </c>
      <c r="V7" s="129">
        <v>150000</v>
      </c>
    </row>
    <row r="8" spans="1:22">
      <c r="C8" s="44"/>
      <c r="D8" s="260" t="s">
        <v>106</v>
      </c>
      <c r="E8" s="20">
        <v>867</v>
      </c>
      <c r="F8" s="22">
        <f>E8/$V$8</f>
        <v>1.3083632632119035E-2</v>
      </c>
      <c r="G8" s="15">
        <v>85</v>
      </c>
      <c r="H8" s="39">
        <f>G8/60</f>
        <v>1.4166666666666667</v>
      </c>
      <c r="I8" s="103">
        <f>H8*$I$5</f>
        <v>46.282500000000006</v>
      </c>
      <c r="J8" s="103">
        <f>H8*$J$5</f>
        <v>65.407499999999999</v>
      </c>
      <c r="K8" s="280">
        <f>G8*1.4</f>
        <v>118.99999999999999</v>
      </c>
      <c r="L8" s="32">
        <f>K8/60</f>
        <v>1.9833333333333332</v>
      </c>
      <c r="M8" s="34">
        <f>L8*$I$5</f>
        <v>64.795500000000004</v>
      </c>
      <c r="N8" s="261">
        <f>L8*$J$5</f>
        <v>91.570499999999996</v>
      </c>
      <c r="P8" s="57"/>
      <c r="Q8" s="105"/>
      <c r="R8" s="240"/>
      <c r="S8" s="242"/>
      <c r="T8" s="242"/>
      <c r="U8" s="3" t="s">
        <v>175</v>
      </c>
      <c r="V8" s="45">
        <v>66266</v>
      </c>
    </row>
    <row r="9" spans="1:22">
      <c r="D9" s="262" t="s">
        <v>107</v>
      </c>
      <c r="E9" s="15">
        <v>1224</v>
      </c>
      <c r="F9" s="22">
        <f>E9/$V$8</f>
        <v>1.8471010774756286E-2</v>
      </c>
      <c r="G9" s="15">
        <v>48</v>
      </c>
      <c r="H9" s="39">
        <f>G9/60</f>
        <v>0.8</v>
      </c>
      <c r="I9" s="103">
        <f>H9*$I$5</f>
        <v>26.136000000000003</v>
      </c>
      <c r="J9" s="103">
        <f>H9*$J$5</f>
        <v>36.936</v>
      </c>
      <c r="K9" s="280"/>
      <c r="L9" s="32"/>
      <c r="M9" s="34">
        <f t="shared" ref="M9" si="0">L9*$I$5</f>
        <v>0</v>
      </c>
      <c r="N9" s="261">
        <f t="shared" ref="N9" si="1">L9*$J$5</f>
        <v>0</v>
      </c>
      <c r="P9" s="57"/>
      <c r="Q9" s="57"/>
      <c r="R9" s="240"/>
      <c r="S9" s="242"/>
      <c r="T9" s="242"/>
      <c r="V9" s="129">
        <f>SUM(V7:V8)</f>
        <v>216266</v>
      </c>
    </row>
    <row r="10" spans="1:22" ht="15.75" thickBot="1">
      <c r="D10" s="262" t="s">
        <v>108</v>
      </c>
      <c r="E10" s="15">
        <v>224</v>
      </c>
      <c r="F10" s="22">
        <f>E10/$V$8</f>
        <v>3.3803156973410196E-3</v>
      </c>
      <c r="G10" s="15">
        <v>60</v>
      </c>
      <c r="H10" s="39">
        <f>G10/60</f>
        <v>1</v>
      </c>
      <c r="I10" s="103">
        <f>H10*$I$5</f>
        <v>32.67</v>
      </c>
      <c r="J10" s="103">
        <f>H10*$J$5</f>
        <v>46.17</v>
      </c>
      <c r="K10" s="280">
        <v>95</v>
      </c>
      <c r="L10" s="32">
        <f>K10/60</f>
        <v>1.5833333333333333</v>
      </c>
      <c r="M10" s="34">
        <f>L10*$I$5+L31</f>
        <v>123.0564115050704</v>
      </c>
      <c r="N10" s="261">
        <f>L10*$J$5+L31</f>
        <v>144.4314115050704</v>
      </c>
      <c r="P10" s="11"/>
      <c r="Q10" s="11"/>
      <c r="R10" s="11"/>
      <c r="S10" s="11"/>
      <c r="T10" s="11"/>
      <c r="U10" s="11"/>
      <c r="V10" s="11"/>
    </row>
    <row r="11" spans="1:22" ht="15.75" thickBot="1">
      <c r="D11" s="262"/>
      <c r="E11" s="12"/>
      <c r="F11" s="22"/>
      <c r="G11" s="15"/>
      <c r="H11" s="40" t="s">
        <v>123</v>
      </c>
      <c r="I11" s="41">
        <v>20</v>
      </c>
      <c r="J11" s="42">
        <f>I11*1.5</f>
        <v>30</v>
      </c>
      <c r="K11" s="280"/>
      <c r="L11" s="32"/>
      <c r="M11" s="34"/>
      <c r="N11" s="261"/>
      <c r="P11" s="11"/>
      <c r="Q11" s="11"/>
      <c r="R11" s="11"/>
      <c r="S11" s="11"/>
      <c r="T11" s="11"/>
      <c r="U11" s="11"/>
      <c r="V11" s="11"/>
    </row>
    <row r="12" spans="1:22">
      <c r="D12" s="262"/>
      <c r="E12" s="12"/>
      <c r="F12" s="22"/>
      <c r="G12" s="15"/>
      <c r="H12" s="48" t="s">
        <v>125</v>
      </c>
      <c r="I12" s="49">
        <f>I11+G3</f>
        <v>25.67</v>
      </c>
      <c r="J12" s="49">
        <f>J11+G3</f>
        <v>35.67</v>
      </c>
      <c r="K12" s="280"/>
      <c r="L12" s="32"/>
      <c r="M12" s="34"/>
      <c r="N12" s="261"/>
    </row>
    <row r="13" spans="1:22">
      <c r="D13" s="262"/>
      <c r="E13" s="12"/>
      <c r="F13" s="22"/>
      <c r="G13" s="15"/>
      <c r="H13" s="104" t="s">
        <v>148</v>
      </c>
      <c r="I13" s="104" t="s">
        <v>113</v>
      </c>
      <c r="J13" s="104" t="s">
        <v>114</v>
      </c>
      <c r="K13" s="280"/>
      <c r="L13" s="32"/>
      <c r="M13" s="34"/>
      <c r="N13" s="261"/>
    </row>
    <row r="14" spans="1:22">
      <c r="D14" s="262" t="s">
        <v>109</v>
      </c>
      <c r="E14" s="15">
        <v>4986</v>
      </c>
      <c r="F14" s="22">
        <f>E14/$V$8</f>
        <v>7.5242205655992517E-2</v>
      </c>
      <c r="G14" s="15">
        <v>40</v>
      </c>
      <c r="H14" s="39">
        <f>G14/60</f>
        <v>0.66666666666666663</v>
      </c>
      <c r="I14" s="103">
        <f>H14*$I$5</f>
        <v>21.78</v>
      </c>
      <c r="J14" s="103">
        <f>H14*$J$5</f>
        <v>30.78</v>
      </c>
      <c r="K14" s="280"/>
      <c r="L14" s="32"/>
      <c r="M14" s="34"/>
      <c r="N14" s="261"/>
    </row>
    <row r="15" spans="1:22" s="130" customFormat="1">
      <c r="D15" s="262" t="s">
        <v>250</v>
      </c>
      <c r="E15" s="15">
        <f>E14*0.15</f>
        <v>747.9</v>
      </c>
      <c r="F15" s="22"/>
      <c r="G15" s="15">
        <v>25</v>
      </c>
      <c r="H15" s="39">
        <f>G15/60</f>
        <v>0.41666666666666669</v>
      </c>
      <c r="I15" s="103">
        <f>H15*$I$5</f>
        <v>13.612500000000001</v>
      </c>
      <c r="J15" s="103">
        <f>H15*$J$5</f>
        <v>19.237500000000001</v>
      </c>
      <c r="K15" s="280"/>
      <c r="L15" s="32"/>
      <c r="M15" s="34"/>
      <c r="N15" s="261"/>
    </row>
    <row r="16" spans="1:22" ht="15.75" thickBot="1">
      <c r="B16" s="3"/>
      <c r="C16" s="43"/>
      <c r="D16" s="263" t="s">
        <v>110</v>
      </c>
      <c r="E16" s="264">
        <v>480</v>
      </c>
      <c r="F16" s="265">
        <f>E16/$V$8</f>
        <v>7.2435336371593278E-3</v>
      </c>
      <c r="G16" s="264">
        <v>28</v>
      </c>
      <c r="H16" s="266">
        <f>G16/60</f>
        <v>0.46666666666666667</v>
      </c>
      <c r="I16" s="267">
        <f>H16*$I$5</f>
        <v>15.246</v>
      </c>
      <c r="J16" s="267">
        <f>H16*$J$5</f>
        <v>21.545999999999999</v>
      </c>
      <c r="K16" s="281"/>
      <c r="L16" s="268"/>
      <c r="M16" s="269"/>
      <c r="N16" s="270"/>
    </row>
    <row r="17" spans="1:27" s="64" customFormat="1">
      <c r="B17" s="243"/>
      <c r="C17" s="244"/>
      <c r="D17" s="224"/>
      <c r="E17" s="105"/>
      <c r="F17" s="245"/>
      <c r="G17" s="105"/>
      <c r="H17" s="240"/>
      <c r="I17" s="60"/>
      <c r="J17" s="60"/>
      <c r="K17" s="105"/>
      <c r="L17" s="240"/>
      <c r="M17" s="60"/>
      <c r="N17" s="60"/>
    </row>
    <row r="18" spans="1:27">
      <c r="A18" s="176"/>
      <c r="B18" s="169"/>
      <c r="C18" s="170"/>
      <c r="D18" s="171"/>
      <c r="E18" s="172"/>
      <c r="F18" s="173"/>
      <c r="G18" s="173"/>
      <c r="H18" s="172"/>
      <c r="I18" s="174"/>
      <c r="J18" s="175"/>
      <c r="K18" s="175"/>
      <c r="L18" s="172"/>
      <c r="M18" s="174"/>
      <c r="N18" s="175"/>
      <c r="O18" s="175"/>
      <c r="P18" s="176"/>
      <c r="Q18" s="176"/>
      <c r="R18" s="176"/>
      <c r="S18" s="176"/>
      <c r="T18" s="176"/>
    </row>
    <row r="19" spans="1:27" ht="15.75" thickBot="1">
      <c r="A19" s="176"/>
      <c r="B19" s="169"/>
      <c r="C19" s="170"/>
      <c r="D19" s="275" t="s">
        <v>239</v>
      </c>
      <c r="E19" s="275"/>
      <c r="F19" s="276" t="s">
        <v>242</v>
      </c>
      <c r="G19" s="276"/>
      <c r="H19" s="276"/>
      <c r="I19" s="276"/>
      <c r="J19" s="277" t="s">
        <v>239</v>
      </c>
      <c r="K19" s="277"/>
      <c r="L19" s="278" t="s">
        <v>242</v>
      </c>
      <c r="M19" s="278"/>
      <c r="N19" s="278"/>
      <c r="O19" s="278"/>
      <c r="P19" s="176"/>
      <c r="Q19" s="176"/>
      <c r="R19" s="176"/>
      <c r="S19" s="176"/>
      <c r="T19" s="176"/>
    </row>
    <row r="20" spans="1:27" ht="60">
      <c r="A20" s="176"/>
      <c r="B20" s="176"/>
      <c r="C20" s="176"/>
      <c r="D20" s="214" t="s">
        <v>240</v>
      </c>
      <c r="E20" s="216" t="s">
        <v>241</v>
      </c>
      <c r="F20" s="222" t="s">
        <v>240</v>
      </c>
      <c r="G20" s="216" t="s">
        <v>241</v>
      </c>
      <c r="H20" s="216" t="s">
        <v>243</v>
      </c>
      <c r="I20" s="215" t="s">
        <v>244</v>
      </c>
      <c r="J20" s="214" t="s">
        <v>245</v>
      </c>
      <c r="K20" s="215" t="s">
        <v>246</v>
      </c>
      <c r="L20" s="214" t="s">
        <v>245</v>
      </c>
      <c r="M20" s="216" t="s">
        <v>247</v>
      </c>
      <c r="N20" s="216" t="s">
        <v>248</v>
      </c>
      <c r="O20" s="215" t="s">
        <v>249</v>
      </c>
      <c r="P20" s="214" t="s">
        <v>109</v>
      </c>
      <c r="Q20" s="215" t="s">
        <v>250</v>
      </c>
      <c r="R20" s="227" t="s">
        <v>140</v>
      </c>
      <c r="S20" s="180"/>
      <c r="T20" s="176"/>
      <c r="W20" s="56"/>
      <c r="X20" s="56"/>
      <c r="Y20" s="56"/>
    </row>
    <row r="21" spans="1:27">
      <c r="A21" s="176"/>
      <c r="B21" s="188" t="s">
        <v>176</v>
      </c>
      <c r="C21" s="189" t="s">
        <v>178</v>
      </c>
      <c r="D21" s="282"/>
      <c r="E21" s="283"/>
      <c r="F21" s="282"/>
      <c r="G21" s="283"/>
      <c r="H21" s="283"/>
      <c r="I21" s="284"/>
      <c r="J21" s="282"/>
      <c r="K21" s="284"/>
      <c r="L21" s="282"/>
      <c r="M21" s="283"/>
      <c r="N21" s="283"/>
      <c r="O21" s="284"/>
      <c r="P21" s="282"/>
      <c r="Q21" s="284"/>
      <c r="R21" s="285"/>
      <c r="S21" s="176"/>
      <c r="T21" s="176"/>
      <c r="U21" s="4"/>
      <c r="W21" s="57"/>
      <c r="X21" s="223"/>
      <c r="Y21" s="57"/>
    </row>
    <row r="22" spans="1:27" s="130" customFormat="1">
      <c r="A22" s="176"/>
      <c r="B22" s="169"/>
      <c r="C22" s="177"/>
      <c r="D22" s="192"/>
      <c r="E22" s="206"/>
      <c r="F22" s="192"/>
      <c r="G22" s="206"/>
      <c r="H22" s="206"/>
      <c r="I22" s="193"/>
      <c r="J22" s="192"/>
      <c r="K22" s="193"/>
      <c r="L22" s="192"/>
      <c r="M22" s="206"/>
      <c r="N22" s="206"/>
      <c r="O22" s="193"/>
      <c r="P22" s="192"/>
      <c r="Q22" s="193"/>
      <c r="R22" s="228"/>
      <c r="S22" s="176"/>
      <c r="T22" s="176"/>
      <c r="U22" s="146"/>
      <c r="W22" s="57"/>
      <c r="X22" s="223"/>
      <c r="Y22" s="57"/>
    </row>
    <row r="23" spans="1:27">
      <c r="A23" s="176"/>
      <c r="B23" s="169" t="s">
        <v>179</v>
      </c>
      <c r="C23" s="181"/>
      <c r="D23" s="194">
        <f>I7</f>
        <v>31.581000000000003</v>
      </c>
      <c r="E23" s="207">
        <f>J7</f>
        <v>44.631</v>
      </c>
      <c r="F23" s="194">
        <f>I8</f>
        <v>46.282500000000006</v>
      </c>
      <c r="G23" s="207">
        <f>J8</f>
        <v>65.407499999999999</v>
      </c>
      <c r="H23" s="207">
        <f>M8</f>
        <v>64.795500000000004</v>
      </c>
      <c r="I23" s="195">
        <f>N8</f>
        <v>91.570499999999996</v>
      </c>
      <c r="J23" s="194">
        <f>I9</f>
        <v>26.136000000000003</v>
      </c>
      <c r="K23" s="195">
        <f>J9</f>
        <v>36.936</v>
      </c>
      <c r="L23" s="194">
        <f>I10</f>
        <v>32.67</v>
      </c>
      <c r="M23" s="207">
        <f>J10</f>
        <v>46.17</v>
      </c>
      <c r="N23" s="207">
        <f>M10</f>
        <v>123.0564115050704</v>
      </c>
      <c r="O23" s="195">
        <f>N10</f>
        <v>144.4314115050704</v>
      </c>
      <c r="P23" s="194">
        <f>I14</f>
        <v>21.78</v>
      </c>
      <c r="Q23" s="195">
        <f>I15</f>
        <v>13.612500000000001</v>
      </c>
      <c r="R23" s="229">
        <f>J16</f>
        <v>21.545999999999999</v>
      </c>
      <c r="S23" s="176"/>
      <c r="T23" s="176"/>
      <c r="W23" s="224"/>
      <c r="X23" s="225"/>
      <c r="Y23" s="226"/>
      <c r="Z23" s="36"/>
    </row>
    <row r="24" spans="1:27">
      <c r="A24" s="176"/>
      <c r="B24" s="169" t="s">
        <v>226</v>
      </c>
      <c r="C24" s="181">
        <f>D42</f>
        <v>28.424207919876448</v>
      </c>
      <c r="D24" s="194">
        <f t="shared" ref="D24:O24" si="2">$C$24</f>
        <v>28.424207919876448</v>
      </c>
      <c r="E24" s="207">
        <f t="shared" si="2"/>
        <v>28.424207919876448</v>
      </c>
      <c r="F24" s="194">
        <f t="shared" si="2"/>
        <v>28.424207919876448</v>
      </c>
      <c r="G24" s="207">
        <f t="shared" si="2"/>
        <v>28.424207919876448</v>
      </c>
      <c r="H24" s="207">
        <f>$C$24</f>
        <v>28.424207919876448</v>
      </c>
      <c r="I24" s="195">
        <f t="shared" si="2"/>
        <v>28.424207919876448</v>
      </c>
      <c r="J24" s="194">
        <f>$C$24</f>
        <v>28.424207919876448</v>
      </c>
      <c r="K24" s="195">
        <f t="shared" si="2"/>
        <v>28.424207919876448</v>
      </c>
      <c r="L24" s="194">
        <f t="shared" si="2"/>
        <v>28.424207919876448</v>
      </c>
      <c r="M24" s="207">
        <f t="shared" si="2"/>
        <v>28.424207919876448</v>
      </c>
      <c r="N24" s="207">
        <f t="shared" si="2"/>
        <v>28.424207919876448</v>
      </c>
      <c r="O24" s="195">
        <f t="shared" si="2"/>
        <v>28.424207919876448</v>
      </c>
      <c r="P24" s="194">
        <f>$C$24</f>
        <v>28.424207919876448</v>
      </c>
      <c r="Q24" s="195">
        <f>$C$24</f>
        <v>28.424207919876448</v>
      </c>
      <c r="R24" s="229">
        <f>$C$24</f>
        <v>28.424207919876448</v>
      </c>
      <c r="S24" s="176"/>
      <c r="T24" s="176"/>
      <c r="U24" s="4"/>
      <c r="W24" s="57"/>
      <c r="X24" s="223"/>
      <c r="Y24" s="57"/>
    </row>
    <row r="25" spans="1:27">
      <c r="A25" s="176"/>
      <c r="B25" s="169" t="s">
        <v>127</v>
      </c>
      <c r="C25" s="182">
        <f>(65000*4)/V9</f>
        <v>1.2022231881109375</v>
      </c>
      <c r="D25" s="196">
        <f t="shared" ref="D25:O25" si="3">$C$25</f>
        <v>1.2022231881109375</v>
      </c>
      <c r="E25" s="185">
        <f t="shared" si="3"/>
        <v>1.2022231881109375</v>
      </c>
      <c r="F25" s="196">
        <f t="shared" si="3"/>
        <v>1.2022231881109375</v>
      </c>
      <c r="G25" s="185">
        <f t="shared" si="3"/>
        <v>1.2022231881109375</v>
      </c>
      <c r="H25" s="185">
        <f t="shared" si="3"/>
        <v>1.2022231881109375</v>
      </c>
      <c r="I25" s="197">
        <f t="shared" si="3"/>
        <v>1.2022231881109375</v>
      </c>
      <c r="J25" s="196">
        <f t="shared" si="3"/>
        <v>1.2022231881109375</v>
      </c>
      <c r="K25" s="197">
        <f t="shared" si="3"/>
        <v>1.2022231881109375</v>
      </c>
      <c r="L25" s="196">
        <f t="shared" si="3"/>
        <v>1.2022231881109375</v>
      </c>
      <c r="M25" s="185">
        <f t="shared" si="3"/>
        <v>1.2022231881109375</v>
      </c>
      <c r="N25" s="185">
        <f t="shared" si="3"/>
        <v>1.2022231881109375</v>
      </c>
      <c r="O25" s="197">
        <f t="shared" si="3"/>
        <v>1.2022231881109375</v>
      </c>
      <c r="P25" s="196">
        <f>$C$25</f>
        <v>1.2022231881109375</v>
      </c>
      <c r="Q25" s="197">
        <f>$C$25</f>
        <v>1.2022231881109375</v>
      </c>
      <c r="R25" s="230">
        <f>$C$25</f>
        <v>1.2022231881109375</v>
      </c>
      <c r="S25" s="176"/>
      <c r="T25" s="176"/>
      <c r="W25" s="224"/>
      <c r="X25" s="225"/>
      <c r="Y25" s="226"/>
      <c r="Z25" s="36"/>
    </row>
    <row r="26" spans="1:27">
      <c r="A26" s="176"/>
      <c r="B26" s="169" t="s">
        <v>139</v>
      </c>
      <c r="C26" s="183">
        <f>95000*5/V9</f>
        <v>2.1963692859719051</v>
      </c>
      <c r="D26" s="196">
        <f t="shared" ref="D26:O26" si="4">$C$26</f>
        <v>2.1963692859719051</v>
      </c>
      <c r="E26" s="185">
        <f t="shared" si="4"/>
        <v>2.1963692859719051</v>
      </c>
      <c r="F26" s="219">
        <f t="shared" si="4"/>
        <v>2.1963692859719051</v>
      </c>
      <c r="G26" s="185">
        <f t="shared" si="4"/>
        <v>2.1963692859719051</v>
      </c>
      <c r="H26" s="185">
        <f t="shared" si="4"/>
        <v>2.1963692859719051</v>
      </c>
      <c r="I26" s="197">
        <f t="shared" si="4"/>
        <v>2.1963692859719051</v>
      </c>
      <c r="J26" s="196">
        <f t="shared" si="4"/>
        <v>2.1963692859719051</v>
      </c>
      <c r="K26" s="197">
        <f t="shared" si="4"/>
        <v>2.1963692859719051</v>
      </c>
      <c r="L26" s="196">
        <f t="shared" si="4"/>
        <v>2.1963692859719051</v>
      </c>
      <c r="M26" s="185">
        <f t="shared" si="4"/>
        <v>2.1963692859719051</v>
      </c>
      <c r="N26" s="185">
        <f t="shared" si="4"/>
        <v>2.1963692859719051</v>
      </c>
      <c r="O26" s="197">
        <f t="shared" si="4"/>
        <v>2.1963692859719051</v>
      </c>
      <c r="P26" s="196">
        <f>$C$26</f>
        <v>2.1963692859719051</v>
      </c>
      <c r="Q26" s="197">
        <f>$C$26</f>
        <v>2.1963692859719051</v>
      </c>
      <c r="R26" s="230">
        <f>$C$26</f>
        <v>2.1963692859719051</v>
      </c>
      <c r="S26" s="176"/>
      <c r="T26" s="176"/>
      <c r="W26" s="56"/>
      <c r="X26" s="56"/>
      <c r="Y26" s="56"/>
      <c r="Z26" s="4"/>
    </row>
    <row r="27" spans="1:27" s="130" customFormat="1">
      <c r="A27" s="176"/>
      <c r="B27" s="169"/>
      <c r="C27" s="186" t="s">
        <v>225</v>
      </c>
      <c r="D27" s="198">
        <f>SUM(D21:D26)</f>
        <v>63.403800393959294</v>
      </c>
      <c r="E27" s="187">
        <f t="shared" ref="E27" si="5">SUM(E21:E26)</f>
        <v>76.453800393959298</v>
      </c>
      <c r="F27" s="198">
        <f t="shared" ref="F27:R27" si="6">SUM(F23:F26)</f>
        <v>78.105300393959297</v>
      </c>
      <c r="G27" s="187">
        <f t="shared" si="6"/>
        <v>97.230300393959297</v>
      </c>
      <c r="H27" s="187">
        <f t="shared" si="6"/>
        <v>96.618300393959302</v>
      </c>
      <c r="I27" s="199">
        <f t="shared" si="6"/>
        <v>123.39330039395929</v>
      </c>
      <c r="J27" s="198">
        <f t="shared" si="6"/>
        <v>57.958800393959287</v>
      </c>
      <c r="K27" s="199">
        <f t="shared" si="6"/>
        <v>68.758800393959291</v>
      </c>
      <c r="L27" s="198">
        <f t="shared" si="6"/>
        <v>64.4928003939593</v>
      </c>
      <c r="M27" s="187">
        <f t="shared" si="6"/>
        <v>77.9928003939593</v>
      </c>
      <c r="N27" s="187">
        <f>SUM(N23:N26)</f>
        <v>154.87921189902968</v>
      </c>
      <c r="O27" s="199">
        <f t="shared" si="6"/>
        <v>176.25421189902968</v>
      </c>
      <c r="P27" s="198">
        <f t="shared" si="6"/>
        <v>53.602800393959292</v>
      </c>
      <c r="Q27" s="199">
        <f t="shared" si="6"/>
        <v>45.435300393959288</v>
      </c>
      <c r="R27" s="231">
        <f t="shared" si="6"/>
        <v>53.368800393959283</v>
      </c>
      <c r="S27" s="176"/>
      <c r="T27" s="176"/>
      <c r="W27" s="56"/>
      <c r="X27" s="56"/>
      <c r="Y27" s="56"/>
      <c r="Z27" s="146"/>
    </row>
    <row r="28" spans="1:27" s="130" customFormat="1">
      <c r="A28" s="176"/>
      <c r="B28" s="169"/>
      <c r="C28" s="184"/>
      <c r="D28" s="200"/>
      <c r="E28" s="208"/>
      <c r="F28" s="220"/>
      <c r="G28" s="208"/>
      <c r="H28" s="208"/>
      <c r="I28" s="201"/>
      <c r="J28" s="200"/>
      <c r="K28" s="201"/>
      <c r="L28" s="200"/>
      <c r="M28" s="208"/>
      <c r="N28" s="208"/>
      <c r="O28" s="201"/>
      <c r="P28" s="200"/>
      <c r="Q28" s="201"/>
      <c r="R28" s="232"/>
      <c r="S28" s="176"/>
      <c r="T28" s="176"/>
      <c r="Z28" s="146"/>
    </row>
    <row r="29" spans="1:27">
      <c r="A29" s="176"/>
      <c r="B29" s="188" t="s">
        <v>119</v>
      </c>
      <c r="C29" s="189" t="s">
        <v>177</v>
      </c>
      <c r="D29" s="202">
        <f>[1]Sheet1!$P$3</f>
        <v>54.198428571428565</v>
      </c>
      <c r="E29" s="202">
        <f>[1]Sheet1!$P$3</f>
        <v>54.198428571428565</v>
      </c>
      <c r="F29" s="209">
        <f>[1]Sheet1!$P$17</f>
        <v>100.87801587301588</v>
      </c>
      <c r="G29" s="209">
        <f>[1]Sheet1!$P$17</f>
        <v>100.87801587301588</v>
      </c>
      <c r="H29" s="190">
        <f>[1]Sheet1!$P$33</f>
        <v>125.0161111111111</v>
      </c>
      <c r="I29" s="210">
        <f>[1]Sheet1!$P$33</f>
        <v>125.0161111111111</v>
      </c>
      <c r="J29" s="209">
        <f>[1]Sheet1!$P$47</f>
        <v>6.7250952380952382</v>
      </c>
      <c r="K29" s="210">
        <f>[1]Sheet1!$P$47</f>
        <v>6.7250952380952382</v>
      </c>
      <c r="L29" s="209">
        <f>[1]Sheet1!$P$61</f>
        <v>6.8361111111111112</v>
      </c>
      <c r="M29" s="190">
        <f>[1]Sheet1!$P$61</f>
        <v>6.8361111111111112</v>
      </c>
      <c r="N29" s="190">
        <f>[1]Sheet1!$P$75</f>
        <v>13.582777777777778</v>
      </c>
      <c r="O29" s="210">
        <f>[1]Sheet1!$P$75</f>
        <v>13.582777777777778</v>
      </c>
      <c r="P29" s="209">
        <f>[1]Sheet1!$P$89</f>
        <v>6.527000000000001</v>
      </c>
      <c r="Q29" s="210">
        <v>0</v>
      </c>
      <c r="R29" s="233">
        <f>[1]Sheet1!$P$103</f>
        <v>3.6103333333333332</v>
      </c>
      <c r="S29" s="176"/>
      <c r="T29" s="176"/>
      <c r="Z29" s="45"/>
    </row>
    <row r="30" spans="1:27" s="130" customFormat="1">
      <c r="A30" s="176"/>
      <c r="B30" s="169"/>
      <c r="C30" s="177"/>
      <c r="D30" s="203"/>
      <c r="E30" s="217"/>
      <c r="F30" s="221"/>
      <c r="G30" s="175"/>
      <c r="H30" s="175"/>
      <c r="I30" s="212"/>
      <c r="J30" s="211"/>
      <c r="K30" s="212"/>
      <c r="L30" s="211"/>
      <c r="M30" s="175"/>
      <c r="N30" s="175"/>
      <c r="O30" s="212"/>
      <c r="P30" s="211"/>
      <c r="Q30" s="212"/>
      <c r="R30" s="234"/>
      <c r="S30" s="176"/>
      <c r="T30" s="176"/>
      <c r="Z30" s="45"/>
    </row>
    <row r="31" spans="1:27" ht="15.75" thickBot="1">
      <c r="A31" s="176"/>
      <c r="B31" s="177"/>
      <c r="C31" s="191" t="s">
        <v>120</v>
      </c>
      <c r="D31" s="204">
        <f>D27+D29+D21</f>
        <v>117.60222896538787</v>
      </c>
      <c r="E31" s="213">
        <f t="shared" ref="E31:R31" si="7">E27+E29+E21</f>
        <v>130.65222896538785</v>
      </c>
      <c r="F31" s="218">
        <f t="shared" si="7"/>
        <v>178.98331626697518</v>
      </c>
      <c r="G31" s="213">
        <f t="shared" ref="G31" si="8">G27+G29+G21</f>
        <v>198.10831626697518</v>
      </c>
      <c r="H31" s="213">
        <f t="shared" si="7"/>
        <v>221.6344115050704</v>
      </c>
      <c r="I31" s="205">
        <f t="shared" si="7"/>
        <v>248.40941150507041</v>
      </c>
      <c r="J31" s="204">
        <f t="shared" si="7"/>
        <v>64.683895632054529</v>
      </c>
      <c r="K31" s="205">
        <f t="shared" si="7"/>
        <v>75.483895632054526</v>
      </c>
      <c r="L31" s="204">
        <f t="shared" si="7"/>
        <v>71.328911505070408</v>
      </c>
      <c r="M31" s="213">
        <f t="shared" si="7"/>
        <v>84.828911505070408</v>
      </c>
      <c r="N31" s="213">
        <f t="shared" si="7"/>
        <v>168.46198967680746</v>
      </c>
      <c r="O31" s="205">
        <f t="shared" si="7"/>
        <v>189.83698967680746</v>
      </c>
      <c r="P31" s="204">
        <f t="shared" si="7"/>
        <v>60.129800393959293</v>
      </c>
      <c r="Q31" s="205">
        <f t="shared" si="7"/>
        <v>45.435300393959288</v>
      </c>
      <c r="R31" s="235">
        <f t="shared" si="7"/>
        <v>56.97913372729262</v>
      </c>
      <c r="S31" s="176"/>
      <c r="T31" s="176"/>
      <c r="U31" s="4"/>
      <c r="Y31" s="5"/>
      <c r="Z31" s="46"/>
    </row>
    <row r="32" spans="1:27">
      <c r="A32" s="176"/>
      <c r="B32" s="177"/>
      <c r="C32" s="177"/>
      <c r="D32" s="178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6"/>
      <c r="V32" s="4"/>
      <c r="Z32" s="5"/>
      <c r="AA32" s="46"/>
    </row>
    <row r="33" spans="2:24">
      <c r="C33" s="4" t="s">
        <v>161</v>
      </c>
      <c r="D33" s="4"/>
      <c r="U33" s="56"/>
      <c r="V33" s="56"/>
      <c r="W33" s="59"/>
      <c r="X33" s="60"/>
    </row>
    <row r="34" spans="2:24">
      <c r="B34" s="3" t="s">
        <v>227</v>
      </c>
      <c r="C34" s="145">
        <f>Veh_IPad_LeakDet!L25</f>
        <v>3794931</v>
      </c>
      <c r="D34" s="52"/>
      <c r="F34" s="273">
        <v>2021</v>
      </c>
      <c r="G34" s="273"/>
      <c r="H34" s="273"/>
      <c r="I34" s="273"/>
      <c r="P34" s="56"/>
      <c r="Q34" s="56"/>
      <c r="R34" s="59"/>
      <c r="S34" s="60"/>
    </row>
    <row r="35" spans="2:24">
      <c r="B35" s="3" t="s">
        <v>228</v>
      </c>
      <c r="C35" s="145">
        <f>Veh_IPad_LeakDet!P11</f>
        <v>383898.75</v>
      </c>
      <c r="D35" s="52"/>
      <c r="E35" s="168" t="s">
        <v>115</v>
      </c>
      <c r="F35" s="274" t="s">
        <v>116</v>
      </c>
      <c r="G35" s="274"/>
      <c r="H35" s="160" t="s">
        <v>104</v>
      </c>
      <c r="I35" s="160" t="s">
        <v>117</v>
      </c>
      <c r="P35" s="56"/>
      <c r="Q35" s="56"/>
      <c r="R35" s="56"/>
      <c r="S35" s="56"/>
    </row>
    <row r="36" spans="2:24" ht="24.75">
      <c r="B36" s="3" t="s">
        <v>229</v>
      </c>
      <c r="C36" s="145">
        <f>Veh_IPad_LeakDet!K38</f>
        <v>111960</v>
      </c>
      <c r="D36" s="52"/>
      <c r="E36" s="167" t="s">
        <v>231</v>
      </c>
      <c r="F36" s="161">
        <v>9.0660000000000007</v>
      </c>
      <c r="G36" s="162" t="s">
        <v>118</v>
      </c>
      <c r="H36" s="163">
        <v>9.9515709153284675</v>
      </c>
      <c r="I36" s="164">
        <v>9.9515709153284675</v>
      </c>
    </row>
    <row r="37" spans="2:24">
      <c r="B37" s="3" t="s">
        <v>230</v>
      </c>
      <c r="C37" s="145">
        <f>Veh_IPad_LeakDet!K53</f>
        <v>1856400</v>
      </c>
      <c r="E37" s="162" t="s">
        <v>232</v>
      </c>
      <c r="F37" s="165">
        <v>8.9166000000000007</v>
      </c>
      <c r="G37" s="162" t="s">
        <v>118</v>
      </c>
      <c r="H37" s="163">
        <v>8.9368380951020399</v>
      </c>
      <c r="I37" s="164">
        <v>8.9368380951020399</v>
      </c>
    </row>
    <row r="38" spans="2:24">
      <c r="B38" s="144" t="s">
        <v>210</v>
      </c>
      <c r="C38" s="145">
        <f>'System costs'!C8</f>
        <v>1110402.76</v>
      </c>
      <c r="E38" s="162" t="s">
        <v>233</v>
      </c>
      <c r="F38" s="162">
        <v>5.57</v>
      </c>
      <c r="G38" s="162" t="s">
        <v>118</v>
      </c>
      <c r="H38" s="163">
        <v>6.9911129051830017</v>
      </c>
      <c r="I38" s="164">
        <v>6.9911129051830017</v>
      </c>
    </row>
    <row r="39" spans="2:24">
      <c r="B39" s="144" t="s">
        <v>208</v>
      </c>
      <c r="C39" s="145">
        <f>'System costs'!C12</f>
        <v>120000</v>
      </c>
      <c r="E39" s="286" t="s">
        <v>234</v>
      </c>
      <c r="F39" s="162">
        <v>8.75</v>
      </c>
      <c r="G39" s="162" t="s">
        <v>118</v>
      </c>
      <c r="H39" s="163">
        <v>8.3717629051830009</v>
      </c>
      <c r="I39" s="164">
        <v>8.3717629051830009</v>
      </c>
    </row>
    <row r="40" spans="2:24">
      <c r="B40" s="144" t="s">
        <v>209</v>
      </c>
      <c r="C40" s="145">
        <f>'System costs'!C10</f>
        <v>52938.879999999997</v>
      </c>
      <c r="E40" s="162" t="s">
        <v>235</v>
      </c>
      <c r="F40" s="162">
        <v>5.57</v>
      </c>
      <c r="G40" s="162" t="s">
        <v>118</v>
      </c>
      <c r="H40" s="163">
        <v>7.17</v>
      </c>
      <c r="I40" s="164">
        <v>7.17</v>
      </c>
    </row>
    <row r="41" spans="2:24">
      <c r="B41" s="144" t="s">
        <v>224</v>
      </c>
      <c r="C41" s="147">
        <f>'System costs'!C14</f>
        <v>51000</v>
      </c>
      <c r="D41" s="99" t="s">
        <v>166</v>
      </c>
      <c r="E41" s="162" t="s">
        <v>236</v>
      </c>
      <c r="F41" s="162">
        <v>16.71</v>
      </c>
      <c r="G41" s="162" t="s">
        <v>118</v>
      </c>
      <c r="H41" s="163">
        <v>12.01</v>
      </c>
      <c r="I41" s="164">
        <v>12.01</v>
      </c>
    </row>
    <row r="42" spans="2:24">
      <c r="C42" s="145">
        <f>SUM(C34:C37)</f>
        <v>6147189.75</v>
      </c>
      <c r="D42" s="100">
        <f>C42/V9</f>
        <v>28.424207919876448</v>
      </c>
      <c r="E42" s="162" t="s">
        <v>237</v>
      </c>
      <c r="F42" s="162">
        <v>7.4</v>
      </c>
      <c r="G42" s="162" t="s">
        <v>118</v>
      </c>
      <c r="H42" s="163">
        <v>7.27</v>
      </c>
      <c r="I42" s="166"/>
    </row>
    <row r="43" spans="2:24">
      <c r="E43" s="162" t="s">
        <v>238</v>
      </c>
      <c r="F43" s="162">
        <v>1.88</v>
      </c>
      <c r="G43" s="162" t="s">
        <v>118</v>
      </c>
      <c r="H43" s="163">
        <v>5.5</v>
      </c>
      <c r="I43" s="166"/>
    </row>
  </sheetData>
  <mergeCells count="8">
    <mergeCell ref="H3:J3"/>
    <mergeCell ref="K5:L5"/>
    <mergeCell ref="F34:I34"/>
    <mergeCell ref="F35:G35"/>
    <mergeCell ref="D19:E19"/>
    <mergeCell ref="F19:I19"/>
    <mergeCell ref="J19:K19"/>
    <mergeCell ref="L19:O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5380C-EBF3-422A-A56F-963EFA9EB98F}">
  <dimension ref="B2:T53"/>
  <sheetViews>
    <sheetView topLeftCell="A16" workbookViewId="0">
      <selection activeCell="K53" sqref="K53"/>
    </sheetView>
  </sheetViews>
  <sheetFormatPr defaultRowHeight="15"/>
  <cols>
    <col min="2" max="2" width="19.42578125" bestFit="1" customWidth="1"/>
    <col min="3" max="3" width="9" bestFit="1" customWidth="1"/>
    <col min="4" max="4" width="11.28515625" bestFit="1" customWidth="1"/>
    <col min="5" max="5" width="13.5703125" bestFit="1" customWidth="1"/>
    <col min="6" max="6" width="14.28515625" customWidth="1"/>
    <col min="7" max="8" width="11.5703125" bestFit="1" customWidth="1"/>
    <col min="9" max="9" width="10" bestFit="1" customWidth="1"/>
    <col min="10" max="11" width="11.5703125" bestFit="1" customWidth="1"/>
    <col min="12" max="12" width="11.5703125" style="64" bestFit="1" customWidth="1"/>
    <col min="13" max="13" width="10" style="64" bestFit="1" customWidth="1"/>
    <col min="14" max="14" width="21.42578125" bestFit="1" customWidth="1"/>
    <col min="15" max="15" width="10.5703125" bestFit="1" customWidth="1"/>
    <col min="16" max="16" width="13.5703125" bestFit="1" customWidth="1"/>
    <col min="17" max="17" width="23.7109375" bestFit="1" customWidth="1"/>
    <col min="18" max="19" width="11.5703125" bestFit="1" customWidth="1"/>
  </cols>
  <sheetData>
    <row r="2" spans="2:18">
      <c r="B2" t="s">
        <v>172</v>
      </c>
    </row>
    <row r="3" spans="2:18">
      <c r="B3" s="76" t="s">
        <v>129</v>
      </c>
      <c r="C3" s="88">
        <v>70000</v>
      </c>
      <c r="D3" s="77"/>
      <c r="E3" s="77"/>
      <c r="F3" s="77"/>
      <c r="G3" s="77"/>
      <c r="H3" s="77"/>
      <c r="I3" s="77"/>
      <c r="J3" s="77"/>
      <c r="K3" s="77"/>
      <c r="L3" s="56"/>
    </row>
    <row r="4" spans="2:18">
      <c r="B4" s="78" t="s">
        <v>138</v>
      </c>
      <c r="C4" s="81">
        <v>15000</v>
      </c>
      <c r="D4" s="20" t="s">
        <v>219</v>
      </c>
      <c r="E4" s="47"/>
      <c r="F4" s="47"/>
      <c r="G4" s="47"/>
      <c r="H4" s="47"/>
      <c r="I4" s="47"/>
      <c r="J4" s="47"/>
      <c r="K4" s="47"/>
      <c r="L4" s="56"/>
    </row>
    <row r="5" spans="2:18">
      <c r="B5" s="78" t="s">
        <v>137</v>
      </c>
      <c r="C5" s="69">
        <v>7</v>
      </c>
      <c r="D5" s="47"/>
      <c r="E5" s="47"/>
      <c r="F5" s="47"/>
      <c r="G5" s="47"/>
      <c r="H5" s="47"/>
      <c r="I5" s="47"/>
      <c r="J5" s="47"/>
      <c r="K5" s="47"/>
      <c r="L5" s="56"/>
    </row>
    <row r="6" spans="2:18">
      <c r="B6" s="10" t="s">
        <v>169</v>
      </c>
      <c r="C6" s="90">
        <v>7857</v>
      </c>
      <c r="D6" s="47"/>
      <c r="E6" s="47"/>
      <c r="F6" s="47"/>
      <c r="G6" s="47"/>
      <c r="H6" s="47"/>
      <c r="I6" s="47"/>
      <c r="J6" s="47"/>
      <c r="K6" s="47"/>
      <c r="L6" s="56"/>
      <c r="N6" s="3" t="s">
        <v>172</v>
      </c>
      <c r="O6" s="4">
        <v>97</v>
      </c>
    </row>
    <row r="7" spans="2:18">
      <c r="B7" s="8" t="s">
        <v>163</v>
      </c>
      <c r="C7" s="20" t="s">
        <v>158</v>
      </c>
      <c r="D7" s="83" t="s">
        <v>159</v>
      </c>
      <c r="E7" s="18">
        <v>1</v>
      </c>
      <c r="F7" s="18">
        <v>9</v>
      </c>
      <c r="G7" s="18">
        <v>9</v>
      </c>
      <c r="H7" s="18">
        <v>23</v>
      </c>
      <c r="I7" s="18">
        <v>11</v>
      </c>
      <c r="J7" s="18">
        <v>18</v>
      </c>
      <c r="K7" s="18">
        <v>26</v>
      </c>
      <c r="L7" s="57"/>
      <c r="M7" s="105"/>
      <c r="N7" s="3" t="s">
        <v>174</v>
      </c>
      <c r="O7" s="4">
        <v>85</v>
      </c>
      <c r="Q7" s="98"/>
      <c r="R7" s="67" t="s">
        <v>161</v>
      </c>
    </row>
    <row r="8" spans="2:18">
      <c r="B8" s="8">
        <v>1</v>
      </c>
      <c r="C8" s="70">
        <f>E7/$O$6</f>
        <v>1.0309278350515464E-2</v>
      </c>
      <c r="D8" s="47"/>
      <c r="E8" s="91" t="s">
        <v>130</v>
      </c>
      <c r="F8" s="91" t="s">
        <v>131</v>
      </c>
      <c r="G8" s="91" t="s">
        <v>132</v>
      </c>
      <c r="H8" s="91" t="s">
        <v>133</v>
      </c>
      <c r="I8" s="91" t="s">
        <v>134</v>
      </c>
      <c r="J8" s="91" t="s">
        <v>135</v>
      </c>
      <c r="K8" s="91" t="s">
        <v>136</v>
      </c>
      <c r="L8" s="106"/>
      <c r="M8" s="106"/>
      <c r="N8" s="3" t="s">
        <v>149</v>
      </c>
      <c r="O8" s="61">
        <v>300</v>
      </c>
      <c r="Q8" s="78" t="s">
        <v>155</v>
      </c>
      <c r="R8" s="74">
        <f>L25/O7</f>
        <v>44646.24705882353</v>
      </c>
    </row>
    <row r="9" spans="2:18">
      <c r="B9" s="8">
        <v>2</v>
      </c>
      <c r="C9" s="70">
        <f>F7/$O$6</f>
        <v>9.2783505154639179E-2</v>
      </c>
      <c r="D9" s="47"/>
      <c r="E9" s="79">
        <f>C6</f>
        <v>7857</v>
      </c>
      <c r="F9" s="79">
        <v>7857</v>
      </c>
      <c r="G9" s="79">
        <v>7857</v>
      </c>
      <c r="H9" s="79">
        <v>7857</v>
      </c>
      <c r="I9" s="79">
        <v>7857</v>
      </c>
      <c r="J9" s="79">
        <v>7857</v>
      </c>
      <c r="K9" s="79">
        <v>7857</v>
      </c>
      <c r="L9" s="58"/>
      <c r="M9" s="58"/>
      <c r="N9" s="3" t="s">
        <v>150</v>
      </c>
      <c r="O9" s="26">
        <v>3.5</v>
      </c>
      <c r="Q9" s="78" t="s">
        <v>160</v>
      </c>
      <c r="R9" s="74">
        <f>P11/O7</f>
        <v>4516.4558823529414</v>
      </c>
    </row>
    <row r="10" spans="2:18">
      <c r="B10" s="8">
        <v>3</v>
      </c>
      <c r="C10" s="70">
        <f>G7/$O$6</f>
        <v>9.2783505154639179E-2</v>
      </c>
      <c r="D10" s="47"/>
      <c r="E10" s="79"/>
      <c r="F10" s="79">
        <v>7857</v>
      </c>
      <c r="G10" s="79">
        <v>7857</v>
      </c>
      <c r="H10" s="79">
        <v>7857</v>
      </c>
      <c r="I10" s="79">
        <v>7857</v>
      </c>
      <c r="J10" s="79">
        <v>7857</v>
      </c>
      <c r="K10" s="79">
        <v>7857</v>
      </c>
      <c r="L10" s="58"/>
      <c r="M10" s="58"/>
      <c r="N10" s="3" t="s">
        <v>152</v>
      </c>
      <c r="O10" s="45">
        <f>O7*'Per task cost_E-3'!C16</f>
        <v>0</v>
      </c>
      <c r="P10" s="24">
        <v>0.75</v>
      </c>
      <c r="Q10" s="78" t="s">
        <v>165</v>
      </c>
      <c r="R10" s="81" t="e">
        <f>K38/H33</f>
        <v>#DIV/0!</v>
      </c>
    </row>
    <row r="11" spans="2:18">
      <c r="B11" s="8">
        <v>4</v>
      </c>
      <c r="C11" s="70">
        <f>H7/$O$6</f>
        <v>0.23711340206185566</v>
      </c>
      <c r="D11" s="47"/>
      <c r="E11" s="47"/>
      <c r="F11" s="11"/>
      <c r="G11" s="79">
        <v>7857</v>
      </c>
      <c r="H11" s="79">
        <v>7857</v>
      </c>
      <c r="I11" s="79">
        <v>7857</v>
      </c>
      <c r="J11" s="79">
        <v>7857</v>
      </c>
      <c r="K11" s="79">
        <v>7857</v>
      </c>
      <c r="L11" s="58"/>
      <c r="M11" s="58"/>
      <c r="N11" s="3" t="s">
        <v>151</v>
      </c>
      <c r="O11" s="50">
        <v>511865</v>
      </c>
      <c r="P11" s="44">
        <f>O11*0.75</f>
        <v>383898.75</v>
      </c>
      <c r="Q11" s="89" t="s">
        <v>173</v>
      </c>
      <c r="R11" s="87">
        <f>K53/O7</f>
        <v>21840</v>
      </c>
    </row>
    <row r="12" spans="2:18">
      <c r="B12" s="8">
        <v>5</v>
      </c>
      <c r="C12" s="70">
        <f>I7/$O$6</f>
        <v>0.1134020618556701</v>
      </c>
      <c r="D12" s="47"/>
      <c r="E12" s="47"/>
      <c r="F12" s="47"/>
      <c r="G12" s="11"/>
      <c r="H12" s="79">
        <v>7857</v>
      </c>
      <c r="I12" s="79">
        <v>7857</v>
      </c>
      <c r="J12" s="79">
        <v>7857</v>
      </c>
      <c r="K12" s="79">
        <v>7857</v>
      </c>
      <c r="L12" s="58"/>
      <c r="M12" s="58"/>
      <c r="N12" s="3" t="s">
        <v>153</v>
      </c>
      <c r="O12" s="50">
        <v>499355</v>
      </c>
      <c r="Q12" s="25"/>
    </row>
    <row r="13" spans="2:18">
      <c r="B13" s="8">
        <v>6</v>
      </c>
      <c r="C13" s="70">
        <f>J7/$O$6</f>
        <v>0.18556701030927836</v>
      </c>
      <c r="D13" s="47"/>
      <c r="E13" s="47"/>
      <c r="F13" s="47"/>
      <c r="G13" s="47"/>
      <c r="H13" s="11"/>
      <c r="I13" s="79">
        <v>7857</v>
      </c>
      <c r="J13" s="79">
        <v>7857</v>
      </c>
      <c r="K13" s="79">
        <v>7857</v>
      </c>
      <c r="L13" s="58"/>
      <c r="M13" s="58"/>
      <c r="Q13" s="25"/>
    </row>
    <row r="14" spans="2:18">
      <c r="B14" s="8">
        <v>7</v>
      </c>
      <c r="C14" s="70">
        <f>K7/$O$6</f>
        <v>0.26804123711340205</v>
      </c>
      <c r="D14" s="47"/>
      <c r="E14" s="47"/>
      <c r="F14" s="47"/>
      <c r="G14" s="47"/>
      <c r="H14" s="47"/>
      <c r="I14" s="11"/>
      <c r="J14" s="79">
        <v>7857</v>
      </c>
      <c r="K14" s="79">
        <v>7857</v>
      </c>
      <c r="L14" s="58"/>
      <c r="M14" s="58"/>
      <c r="N14" s="3" t="s">
        <v>156</v>
      </c>
      <c r="O14" s="21">
        <f>62500*12</f>
        <v>750000</v>
      </c>
      <c r="Q14" s="25"/>
    </row>
    <row r="15" spans="2:18">
      <c r="B15" s="85"/>
      <c r="C15" s="70">
        <f>SUM(C8:C14)</f>
        <v>1</v>
      </c>
      <c r="D15" s="47"/>
      <c r="E15" s="47"/>
      <c r="F15" s="47"/>
      <c r="G15" s="47"/>
      <c r="H15" s="47"/>
      <c r="I15" s="47"/>
      <c r="J15" s="11"/>
      <c r="K15" s="79">
        <v>7857</v>
      </c>
      <c r="L15" s="58"/>
      <c r="M15" s="58"/>
      <c r="N15" s="3" t="s">
        <v>157</v>
      </c>
      <c r="O15" s="53">
        <f>O14/250</f>
        <v>3000</v>
      </c>
      <c r="Q15" s="25"/>
    </row>
    <row r="16" spans="2:18">
      <c r="B16" s="85"/>
      <c r="C16" s="70"/>
      <c r="D16" s="47"/>
      <c r="E16" s="47"/>
      <c r="F16" s="47"/>
      <c r="G16" s="47"/>
      <c r="H16" s="47"/>
      <c r="I16" s="47"/>
      <c r="J16" s="47"/>
      <c r="K16" s="79"/>
      <c r="L16" s="58"/>
      <c r="M16" s="58"/>
      <c r="N16" s="3" t="s">
        <v>157</v>
      </c>
      <c r="O16" s="54">
        <f>O15/O7</f>
        <v>35.294117647058826</v>
      </c>
      <c r="Q16" s="25"/>
    </row>
    <row r="17" spans="2:20">
      <c r="B17" s="85"/>
      <c r="C17" s="70"/>
      <c r="D17" s="47"/>
      <c r="E17" s="47"/>
      <c r="F17" s="47"/>
      <c r="G17" s="47"/>
      <c r="H17" s="47"/>
      <c r="I17" s="47"/>
      <c r="J17" s="47"/>
      <c r="K17" s="79"/>
      <c r="L17" s="57"/>
      <c r="M17" s="58"/>
      <c r="N17" s="3"/>
      <c r="O17" s="54"/>
      <c r="Q17" s="25"/>
    </row>
    <row r="18" spans="2:20">
      <c r="B18" s="85"/>
      <c r="C18" s="70"/>
      <c r="D18" s="47"/>
      <c r="E18" s="47"/>
      <c r="F18" s="47"/>
      <c r="G18" s="47"/>
      <c r="H18" s="47"/>
      <c r="I18" s="47"/>
      <c r="J18" s="47"/>
      <c r="K18" s="79"/>
      <c r="L18" s="57"/>
    </row>
    <row r="19" spans="2:20">
      <c r="B19" s="85"/>
      <c r="C19" s="70"/>
      <c r="D19" s="47"/>
      <c r="E19" s="47"/>
      <c r="F19" s="47"/>
      <c r="G19" s="47"/>
      <c r="H19" s="47"/>
      <c r="I19" s="47"/>
      <c r="J19" s="47"/>
      <c r="K19" s="79"/>
      <c r="L19" s="57"/>
      <c r="N19" t="s">
        <v>154</v>
      </c>
      <c r="O19" s="44">
        <f>O11/O7</f>
        <v>6021.9411764705883</v>
      </c>
    </row>
    <row r="20" spans="2:20">
      <c r="B20" s="85"/>
      <c r="C20" s="70"/>
      <c r="D20" s="47"/>
      <c r="E20" s="47"/>
      <c r="F20" s="47"/>
      <c r="G20" s="47"/>
      <c r="H20" s="47"/>
      <c r="I20" s="47"/>
      <c r="J20" s="47"/>
      <c r="K20" s="79"/>
      <c r="L20" s="57"/>
      <c r="N20" t="s">
        <v>146</v>
      </c>
      <c r="O20" s="55">
        <f>O14/O7</f>
        <v>8823.5294117647063</v>
      </c>
    </row>
    <row r="21" spans="2:20">
      <c r="B21" s="85"/>
      <c r="C21" s="70"/>
      <c r="D21" s="47"/>
      <c r="E21" s="47"/>
      <c r="F21" s="47"/>
      <c r="G21" s="47"/>
      <c r="H21" s="47"/>
      <c r="I21" s="47"/>
      <c r="J21" s="47"/>
      <c r="K21" s="79"/>
      <c r="L21" s="57"/>
    </row>
    <row r="22" spans="2:20">
      <c r="B22" s="85"/>
      <c r="C22" s="70"/>
      <c r="D22" s="47"/>
      <c r="E22" s="47"/>
      <c r="F22" s="47"/>
      <c r="G22" s="47"/>
      <c r="H22" s="47"/>
      <c r="I22" s="47"/>
      <c r="J22" s="47"/>
      <c r="K22" s="79"/>
      <c r="L22" s="57"/>
      <c r="N22" s="44" t="s">
        <v>141</v>
      </c>
      <c r="O22" s="44"/>
      <c r="P22" s="44"/>
      <c r="Q22" s="44"/>
      <c r="R22" s="44"/>
      <c r="S22" s="44"/>
    </row>
    <row r="23" spans="2:20">
      <c r="B23" s="85"/>
      <c r="C23" s="70"/>
      <c r="D23" s="47"/>
      <c r="E23" s="47"/>
      <c r="F23" s="47"/>
      <c r="G23" s="47"/>
      <c r="H23" s="47"/>
      <c r="I23" s="47"/>
      <c r="J23" s="47"/>
      <c r="K23" s="79"/>
      <c r="L23" s="57"/>
      <c r="N23" s="44" t="s">
        <v>126</v>
      </c>
      <c r="O23" s="44"/>
      <c r="P23" s="44"/>
      <c r="Q23" s="44"/>
      <c r="R23" s="44"/>
    </row>
    <row r="24" spans="2:20">
      <c r="B24" s="85"/>
      <c r="C24" s="70"/>
      <c r="D24" s="47"/>
      <c r="E24" s="47"/>
      <c r="F24" s="47"/>
      <c r="G24" s="47"/>
      <c r="H24" s="47"/>
      <c r="I24" s="47"/>
      <c r="J24" s="47"/>
      <c r="K24" s="79"/>
      <c r="L24" s="57"/>
      <c r="N24" s="44" t="s">
        <v>128</v>
      </c>
      <c r="O24" s="44"/>
      <c r="P24" s="44" t="s">
        <v>144</v>
      </c>
      <c r="Q24" s="44" t="s">
        <v>143</v>
      </c>
      <c r="R24" s="44"/>
    </row>
    <row r="25" spans="2:20">
      <c r="B25" s="82"/>
      <c r="C25" s="83"/>
      <c r="D25" s="83"/>
      <c r="E25" s="86">
        <f>E9+E10*E7</f>
        <v>7857</v>
      </c>
      <c r="F25" s="86">
        <f>SUM(F9:F10)*F7</f>
        <v>141426</v>
      </c>
      <c r="G25" s="86">
        <f>SUM(G9:G11)*G7</f>
        <v>212139</v>
      </c>
      <c r="H25" s="86">
        <f>SUM(H9:H12)*H7</f>
        <v>722844</v>
      </c>
      <c r="I25" s="86">
        <f>SUM(I9:I13)*I7</f>
        <v>432135</v>
      </c>
      <c r="J25" s="86">
        <f>SUM(J9:J14)*J7</f>
        <v>848556</v>
      </c>
      <c r="K25" s="86">
        <f>SUM(K9:K15)*K7</f>
        <v>1429974</v>
      </c>
      <c r="L25" s="107">
        <f>SUM(E25:K25)</f>
        <v>3794931</v>
      </c>
      <c r="N25" t="s">
        <v>142</v>
      </c>
      <c r="O25" s="44"/>
      <c r="P25" s="44">
        <v>60000</v>
      </c>
      <c r="Q25" s="44">
        <v>65</v>
      </c>
      <c r="R25" s="44">
        <v>3900000</v>
      </c>
    </row>
    <row r="26" spans="2:20">
      <c r="B26" s="47"/>
      <c r="C26" s="47"/>
      <c r="D26" s="47"/>
      <c r="E26" s="84"/>
      <c r="F26" s="84"/>
      <c r="G26" s="84"/>
      <c r="H26" s="84"/>
      <c r="I26" s="84"/>
      <c r="J26" s="84"/>
      <c r="K26" s="84"/>
      <c r="L26" s="107"/>
      <c r="P26" s="44">
        <v>75000</v>
      </c>
      <c r="Q26" s="44">
        <v>20</v>
      </c>
      <c r="R26" s="44">
        <v>1500000</v>
      </c>
    </row>
    <row r="27" spans="2:20">
      <c r="B27" t="s">
        <v>171</v>
      </c>
      <c r="F27" s="44"/>
      <c r="G27" s="44"/>
      <c r="H27" s="44"/>
      <c r="I27" s="44"/>
      <c r="J27" s="44"/>
      <c r="K27" s="44"/>
      <c r="L27" s="63"/>
      <c r="Q27" s="44"/>
      <c r="R27" s="44">
        <v>5400000</v>
      </c>
      <c r="S27" s="19">
        <v>63529.411764705881</v>
      </c>
      <c r="T27" s="35">
        <v>0.95870298138873455</v>
      </c>
    </row>
    <row r="28" spans="2:20">
      <c r="B28" s="13" t="s">
        <v>129</v>
      </c>
      <c r="C28" s="27">
        <v>1200</v>
      </c>
      <c r="D28" s="97">
        <f>C28*85</f>
        <v>102000</v>
      </c>
      <c r="E28" s="66"/>
      <c r="F28" s="6"/>
      <c r="G28" s="6"/>
      <c r="H28" s="6"/>
      <c r="I28" s="6"/>
      <c r="J28" s="6"/>
      <c r="K28" s="7"/>
    </row>
    <row r="29" spans="2:20">
      <c r="B29" s="8" t="s">
        <v>138</v>
      </c>
      <c r="C29" s="23">
        <v>200</v>
      </c>
      <c r="D29" s="71">
        <f>C29*85</f>
        <v>17000</v>
      </c>
      <c r="E29" s="20"/>
      <c r="F29" s="20"/>
      <c r="G29" s="20"/>
      <c r="H29" s="20"/>
      <c r="I29" s="20"/>
      <c r="J29" s="20"/>
      <c r="K29" s="80"/>
    </row>
    <row r="30" spans="2:20">
      <c r="B30" s="8" t="s">
        <v>137</v>
      </c>
      <c r="C30" s="20">
        <v>5</v>
      </c>
      <c r="D30" s="69"/>
      <c r="E30" s="20"/>
      <c r="F30" s="20"/>
      <c r="G30" s="20"/>
      <c r="H30" s="20"/>
      <c r="I30" s="20"/>
      <c r="J30" s="20"/>
      <c r="K30" s="80"/>
    </row>
    <row r="31" spans="2:20">
      <c r="B31" s="10" t="s">
        <v>169</v>
      </c>
      <c r="C31" s="28">
        <v>18660</v>
      </c>
      <c r="D31" s="9"/>
      <c r="E31" s="20"/>
      <c r="F31" s="20"/>
      <c r="G31" s="20"/>
      <c r="H31" s="20"/>
      <c r="I31" s="20"/>
      <c r="J31" s="20"/>
      <c r="K31" s="80"/>
    </row>
    <row r="32" spans="2:20">
      <c r="B32" s="8"/>
      <c r="C32" s="20"/>
      <c r="D32" s="20"/>
      <c r="E32" s="20"/>
      <c r="F32" s="20"/>
      <c r="G32" s="20"/>
      <c r="H32" s="20"/>
      <c r="I32" s="20"/>
      <c r="J32" s="20"/>
      <c r="K32" s="80"/>
    </row>
    <row r="33" spans="2:13">
      <c r="B33" s="8" t="s">
        <v>164</v>
      </c>
      <c r="C33" s="20" t="s">
        <v>158</v>
      </c>
      <c r="D33" s="20"/>
      <c r="E33" s="16" t="s">
        <v>162</v>
      </c>
      <c r="F33" s="18"/>
      <c r="G33" s="18"/>
      <c r="H33" s="18"/>
      <c r="I33" s="18">
        <f>$O$7*C37</f>
        <v>0</v>
      </c>
      <c r="J33" s="18">
        <f>$O$7*C38</f>
        <v>0</v>
      </c>
      <c r="K33" s="73"/>
      <c r="L33" s="65"/>
    </row>
    <row r="34" spans="2:13">
      <c r="B34" s="8">
        <v>1</v>
      </c>
      <c r="C34" s="70">
        <v>0</v>
      </c>
      <c r="D34" s="20"/>
      <c r="E34" s="91"/>
      <c r="F34" s="91" t="s">
        <v>130</v>
      </c>
      <c r="G34" s="91" t="s">
        <v>131</v>
      </c>
      <c r="H34" s="91" t="s">
        <v>132</v>
      </c>
      <c r="I34" s="91" t="s">
        <v>133</v>
      </c>
      <c r="J34" s="91" t="s">
        <v>134</v>
      </c>
      <c r="K34" s="80"/>
    </row>
    <row r="35" spans="2:13">
      <c r="B35" s="8">
        <v>2</v>
      </c>
      <c r="C35" s="70">
        <v>0</v>
      </c>
      <c r="D35" s="20"/>
      <c r="E35" s="20"/>
      <c r="F35" s="23">
        <f>C31</f>
        <v>18660</v>
      </c>
      <c r="G35" s="23">
        <v>18660</v>
      </c>
      <c r="H35" s="23">
        <v>18660</v>
      </c>
      <c r="I35" s="23"/>
      <c r="J35" s="23"/>
      <c r="K35" s="81"/>
      <c r="L35" s="62"/>
    </row>
    <row r="36" spans="2:13">
      <c r="B36" s="8">
        <v>3</v>
      </c>
      <c r="C36" s="70">
        <v>1</v>
      </c>
      <c r="D36" s="20"/>
      <c r="E36" s="20"/>
      <c r="F36" s="20"/>
      <c r="G36" s="23">
        <v>18660</v>
      </c>
      <c r="H36" s="23">
        <v>18660</v>
      </c>
      <c r="I36" s="20"/>
      <c r="J36" s="20"/>
      <c r="K36" s="80"/>
    </row>
    <row r="37" spans="2:13" ht="15.75" thickBot="1">
      <c r="B37" s="8">
        <v>4</v>
      </c>
      <c r="C37" s="70">
        <v>0</v>
      </c>
      <c r="D37" s="20"/>
      <c r="E37" s="94"/>
      <c r="F37" s="94"/>
      <c r="G37" s="94"/>
      <c r="H37" s="95">
        <v>18660</v>
      </c>
      <c r="I37" s="94"/>
      <c r="J37" s="94"/>
      <c r="K37" s="92" t="s">
        <v>120</v>
      </c>
    </row>
    <row r="38" spans="2:13" ht="15.75" thickTop="1">
      <c r="B38" s="10">
        <v>5</v>
      </c>
      <c r="C38" s="72">
        <v>0</v>
      </c>
      <c r="D38" s="16"/>
      <c r="E38" s="16"/>
      <c r="F38" s="75">
        <f>F35</f>
        <v>18660</v>
      </c>
      <c r="G38" s="75">
        <f>G35+G36</f>
        <v>37320</v>
      </c>
      <c r="H38" s="75">
        <f>H35+H36+H37</f>
        <v>55980</v>
      </c>
      <c r="I38" s="75">
        <f t="shared" ref="I38:J38" si="0">I35*I33</f>
        <v>0</v>
      </c>
      <c r="J38" s="75">
        <f t="shared" si="0"/>
        <v>0</v>
      </c>
      <c r="K38" s="93">
        <f>SUM(F38:J38)</f>
        <v>111960</v>
      </c>
      <c r="M38" s="63"/>
    </row>
    <row r="40" spans="2:13">
      <c r="B40" s="144" t="s">
        <v>170</v>
      </c>
      <c r="C40" s="159">
        <v>100</v>
      </c>
    </row>
    <row r="41" spans="2:13">
      <c r="B41" s="13" t="s">
        <v>129</v>
      </c>
      <c r="C41" s="27">
        <v>1900</v>
      </c>
      <c r="D41" s="97">
        <f>C41*85</f>
        <v>161500</v>
      </c>
      <c r="E41" s="66"/>
      <c r="F41" s="6"/>
      <c r="G41" s="6"/>
      <c r="H41" s="6"/>
      <c r="I41" s="6"/>
      <c r="J41" s="6"/>
      <c r="K41" s="67"/>
    </row>
    <row r="42" spans="2:13">
      <c r="B42" s="8" t="s">
        <v>138</v>
      </c>
      <c r="C42" s="23">
        <v>500</v>
      </c>
      <c r="D42" s="71">
        <f>C42*85</f>
        <v>42500</v>
      </c>
      <c r="E42" s="20"/>
      <c r="F42" s="20"/>
      <c r="G42" s="20"/>
      <c r="H42" s="20"/>
      <c r="I42" s="20"/>
      <c r="J42" s="20"/>
      <c r="K42" s="69"/>
    </row>
    <row r="43" spans="2:13">
      <c r="B43" s="8" t="s">
        <v>137</v>
      </c>
      <c r="C43" s="20">
        <v>5</v>
      </c>
      <c r="D43" s="69"/>
      <c r="E43" s="20"/>
      <c r="F43" s="20"/>
      <c r="G43" s="20"/>
      <c r="H43" s="20"/>
      <c r="I43" s="20"/>
      <c r="J43" s="20"/>
      <c r="K43" s="69"/>
    </row>
    <row r="44" spans="2:13">
      <c r="B44" s="10" t="s">
        <v>169</v>
      </c>
      <c r="C44" s="28">
        <v>23800</v>
      </c>
      <c r="D44" s="9"/>
      <c r="E44" s="20"/>
      <c r="F44" s="20"/>
      <c r="G44" s="20"/>
      <c r="H44" s="20"/>
      <c r="I44" s="20"/>
      <c r="J44" s="20"/>
      <c r="K44" s="69"/>
    </row>
    <row r="45" spans="2:13">
      <c r="B45" s="8"/>
      <c r="C45" s="20"/>
      <c r="D45" s="20"/>
      <c r="E45" s="20"/>
      <c r="F45" s="20"/>
      <c r="G45" s="20"/>
      <c r="H45" s="20"/>
      <c r="I45" s="20"/>
      <c r="J45" s="20"/>
      <c r="K45" s="69"/>
    </row>
    <row r="46" spans="2:13">
      <c r="B46" s="8" t="s">
        <v>167</v>
      </c>
      <c r="C46" s="20" t="s">
        <v>158</v>
      </c>
      <c r="D46" s="20"/>
      <c r="E46" s="16" t="s">
        <v>168</v>
      </c>
      <c r="F46" s="18">
        <f>$O$7*C47</f>
        <v>4.25</v>
      </c>
      <c r="G46" s="18">
        <f>$O$7*C48</f>
        <v>4.25</v>
      </c>
      <c r="H46" s="18">
        <f>$O$7*C49</f>
        <v>4.25</v>
      </c>
      <c r="I46" s="18">
        <f>$O$7*C50</f>
        <v>4.25</v>
      </c>
      <c r="J46" s="18">
        <f>$O$7*C51</f>
        <v>51</v>
      </c>
      <c r="K46" s="9"/>
    </row>
    <row r="47" spans="2:13" ht="15.75" thickBot="1">
      <c r="B47" s="8">
        <v>1</v>
      </c>
      <c r="C47" s="70">
        <v>0.05</v>
      </c>
      <c r="D47" s="20"/>
      <c r="E47" s="20"/>
      <c r="F47" s="96" t="s">
        <v>130</v>
      </c>
      <c r="G47" s="96" t="s">
        <v>131</v>
      </c>
      <c r="H47" s="96" t="s">
        <v>132</v>
      </c>
      <c r="I47" s="96" t="s">
        <v>133</v>
      </c>
      <c r="J47" s="96" t="s">
        <v>134</v>
      </c>
      <c r="K47" s="153"/>
    </row>
    <row r="48" spans="2:13" ht="15.75" thickTop="1">
      <c r="B48" s="8">
        <v>2</v>
      </c>
      <c r="C48" s="70">
        <v>0.05</v>
      </c>
      <c r="D48" s="20"/>
      <c r="E48" s="20"/>
      <c r="F48" s="68">
        <f>C44</f>
        <v>23800</v>
      </c>
      <c r="G48" s="68">
        <v>23800</v>
      </c>
      <c r="H48" s="68">
        <v>23800</v>
      </c>
      <c r="I48" s="68">
        <v>23800</v>
      </c>
      <c r="J48" s="68">
        <v>23800</v>
      </c>
      <c r="K48" s="153"/>
    </row>
    <row r="49" spans="2:12">
      <c r="B49" s="8">
        <v>3</v>
      </c>
      <c r="C49" s="70">
        <v>0.05</v>
      </c>
      <c r="D49" s="20"/>
      <c r="E49" s="20"/>
      <c r="F49" s="20"/>
      <c r="G49" s="68">
        <v>23800</v>
      </c>
      <c r="H49" s="68">
        <v>23800</v>
      </c>
      <c r="I49" s="68">
        <v>23800</v>
      </c>
      <c r="J49" s="68">
        <v>23800</v>
      </c>
      <c r="K49" s="69"/>
    </row>
    <row r="50" spans="2:12">
      <c r="B50" s="8">
        <v>4</v>
      </c>
      <c r="C50" s="70">
        <v>0.05</v>
      </c>
      <c r="D50" s="20"/>
      <c r="E50" s="20"/>
      <c r="F50" s="20"/>
      <c r="G50" s="20"/>
      <c r="H50" s="68">
        <v>23800</v>
      </c>
      <c r="I50" s="68">
        <v>23800</v>
      </c>
      <c r="J50" s="68">
        <v>23800</v>
      </c>
      <c r="K50" s="69"/>
    </row>
    <row r="51" spans="2:12">
      <c r="B51" s="8">
        <v>5</v>
      </c>
      <c r="C51" s="70">
        <v>0.6</v>
      </c>
      <c r="D51" s="20"/>
      <c r="E51" s="20"/>
      <c r="F51" s="20"/>
      <c r="G51" s="20"/>
      <c r="H51" s="20"/>
      <c r="I51" s="68">
        <v>23800</v>
      </c>
      <c r="J51" s="68">
        <v>23800</v>
      </c>
      <c r="K51" s="69"/>
    </row>
    <row r="52" spans="2:12" ht="15.75" thickBot="1">
      <c r="B52" s="154">
        <v>6</v>
      </c>
      <c r="C52" s="155">
        <v>0.2</v>
      </c>
      <c r="D52" s="11"/>
      <c r="E52" s="151"/>
      <c r="F52" s="151"/>
      <c r="G52" s="151"/>
      <c r="H52" s="151"/>
      <c r="I52" s="151"/>
      <c r="J52" s="158">
        <v>23800</v>
      </c>
      <c r="K52" s="152" t="s">
        <v>120</v>
      </c>
    </row>
    <row r="53" spans="2:12" ht="15.75" thickTop="1">
      <c r="B53" s="156"/>
      <c r="C53" s="149"/>
      <c r="D53" s="149"/>
      <c r="E53" s="149"/>
      <c r="F53" s="86">
        <f>F48*F46</f>
        <v>101150</v>
      </c>
      <c r="G53" s="86">
        <f>G48+G49*G46</f>
        <v>124950</v>
      </c>
      <c r="H53" s="86">
        <f>H48+H49+H50*H46</f>
        <v>148750</v>
      </c>
      <c r="I53" s="86">
        <f>I48+I49+I50+I51*I46</f>
        <v>172550</v>
      </c>
      <c r="J53" s="86">
        <f>J48+J49+J50+J51+J52*J46</f>
        <v>1309000</v>
      </c>
      <c r="K53" s="157">
        <f>SUM(F53:J53)</f>
        <v>1856400</v>
      </c>
      <c r="L53" s="63"/>
    </row>
  </sheetData>
  <phoneticPr fontId="5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7D95-8DC2-4EB7-80E1-D2D1D6B49FD8}">
  <dimension ref="B2:M16"/>
  <sheetViews>
    <sheetView workbookViewId="0">
      <selection activeCell="H14" sqref="H14"/>
    </sheetView>
  </sheetViews>
  <sheetFormatPr defaultRowHeight="15"/>
  <cols>
    <col min="2" max="2" width="54.140625" bestFit="1" customWidth="1"/>
    <col min="3" max="3" width="11.5703125" bestFit="1" customWidth="1"/>
    <col min="4" max="4" width="9.140625" style="146"/>
    <col min="5" max="5" width="11.5703125" bestFit="1" customWidth="1"/>
    <col min="6" max="6" width="11.7109375" style="146" bestFit="1" customWidth="1"/>
    <col min="7" max="7" width="10.85546875" style="146" bestFit="1" customWidth="1"/>
    <col min="8" max="8" width="10.5703125" style="146" bestFit="1" customWidth="1"/>
    <col min="9" max="9" width="10.42578125" style="146" bestFit="1" customWidth="1"/>
    <col min="10" max="10" width="10.5703125" bestFit="1" customWidth="1"/>
    <col min="11" max="11" width="11.42578125" bestFit="1" customWidth="1"/>
  </cols>
  <sheetData>
    <row r="2" spans="2:13">
      <c r="B2" s="143" t="s">
        <v>211</v>
      </c>
      <c r="C2" s="137"/>
      <c r="F2" s="128">
        <v>0.13237557721908672</v>
      </c>
      <c r="G2" s="128">
        <v>1.3083632632119035E-2</v>
      </c>
      <c r="H2" s="128">
        <v>1.8471010774756286E-2</v>
      </c>
      <c r="I2" s="128">
        <v>3.3803156973410196E-3</v>
      </c>
      <c r="J2" s="128">
        <v>7.5242205655992517E-2</v>
      </c>
      <c r="K2" s="128">
        <v>7.2435336371593278E-3</v>
      </c>
    </row>
    <row r="3" spans="2:13">
      <c r="B3" s="138"/>
      <c r="C3" s="139"/>
      <c r="F3" s="146" t="s">
        <v>105</v>
      </c>
      <c r="G3" s="146" t="s">
        <v>106</v>
      </c>
      <c r="H3" s="146" t="s">
        <v>107</v>
      </c>
      <c r="I3" s="146" t="s">
        <v>108</v>
      </c>
      <c r="J3" s="146" t="s">
        <v>109</v>
      </c>
      <c r="K3" s="146" t="s">
        <v>110</v>
      </c>
      <c r="M3" s="146" t="s">
        <v>120</v>
      </c>
    </row>
    <row r="4" spans="2:13">
      <c r="B4" s="131" t="s">
        <v>212</v>
      </c>
      <c r="C4" s="132">
        <v>936115.78</v>
      </c>
      <c r="F4" s="129">
        <f t="shared" ref="F4:K4" si="0">$M$4*F2</f>
        <v>8772</v>
      </c>
      <c r="G4" s="129">
        <f t="shared" si="0"/>
        <v>867</v>
      </c>
      <c r="H4" s="129">
        <f t="shared" si="0"/>
        <v>1224</v>
      </c>
      <c r="I4" s="129">
        <f t="shared" si="0"/>
        <v>224</v>
      </c>
      <c r="J4" s="129">
        <f t="shared" si="0"/>
        <v>4986</v>
      </c>
      <c r="K4" s="129">
        <f t="shared" si="0"/>
        <v>480</v>
      </c>
      <c r="M4" s="45">
        <v>66266</v>
      </c>
    </row>
    <row r="5" spans="2:13">
      <c r="B5" s="131" t="s">
        <v>213</v>
      </c>
      <c r="C5" s="132">
        <v>114529.56999999999</v>
      </c>
      <c r="E5" s="144" t="s">
        <v>210</v>
      </c>
      <c r="F5" s="51">
        <f>$D$8/$M$4</f>
        <v>0.16756749464280324</v>
      </c>
      <c r="G5" s="51">
        <f t="shared" ref="G5:K5" si="1">$D$8/$M$4</f>
        <v>0.16756749464280324</v>
      </c>
      <c r="H5" s="51">
        <f t="shared" si="1"/>
        <v>0.16756749464280324</v>
      </c>
      <c r="I5" s="51">
        <f t="shared" si="1"/>
        <v>0.16756749464280324</v>
      </c>
      <c r="J5" s="51">
        <f t="shared" si="1"/>
        <v>0.16756749464280324</v>
      </c>
      <c r="K5" s="51">
        <f t="shared" si="1"/>
        <v>0.16756749464280324</v>
      </c>
    </row>
    <row r="6" spans="2:13" ht="15.75" thickBot="1">
      <c r="B6" s="133" t="s">
        <v>214</v>
      </c>
      <c r="C6" s="134">
        <v>59757.41</v>
      </c>
      <c r="E6" s="144" t="s">
        <v>209</v>
      </c>
      <c r="F6" s="102">
        <f>$D$10/$M$4</f>
        <v>0.19972112395496935</v>
      </c>
      <c r="G6" s="102">
        <f t="shared" ref="G6:K6" si="2">$D$10/$M$4</f>
        <v>0.19972112395496935</v>
      </c>
      <c r="H6" s="102">
        <f t="shared" si="2"/>
        <v>0.19972112395496935</v>
      </c>
      <c r="I6" s="102">
        <f t="shared" si="2"/>
        <v>0.19972112395496935</v>
      </c>
      <c r="J6" s="102">
        <f t="shared" si="2"/>
        <v>0.19972112395496935</v>
      </c>
      <c r="K6" s="102">
        <f t="shared" si="2"/>
        <v>0.19972112395496935</v>
      </c>
    </row>
    <row r="7" spans="2:13" ht="15.75" thickTop="1">
      <c r="B7" s="138"/>
      <c r="C7" s="140"/>
      <c r="D7" s="128">
        <v>0.01</v>
      </c>
      <c r="E7" s="144" t="s">
        <v>208</v>
      </c>
      <c r="F7" s="51">
        <f>$D$12/$M$4</f>
        <v>1.0865300455738991</v>
      </c>
      <c r="G7" s="51">
        <f t="shared" ref="G7:K7" si="3">$D$12/$M$4</f>
        <v>1.0865300455738991</v>
      </c>
      <c r="H7" s="51">
        <f t="shared" si="3"/>
        <v>1.0865300455738991</v>
      </c>
      <c r="I7" s="51">
        <f t="shared" si="3"/>
        <v>1.0865300455738991</v>
      </c>
      <c r="J7" s="51">
        <f t="shared" si="3"/>
        <v>1.0865300455738991</v>
      </c>
      <c r="K7" s="51">
        <f t="shared" si="3"/>
        <v>1.0865300455738991</v>
      </c>
    </row>
    <row r="8" spans="2:13">
      <c r="B8" s="135" t="s">
        <v>215</v>
      </c>
      <c r="C8" s="136">
        <v>1110402.76</v>
      </c>
      <c r="D8" s="46">
        <f>C8*D7</f>
        <v>11104.027599999999</v>
      </c>
      <c r="F8" s="102">
        <f>SUM(F5:F7)</f>
        <v>1.4538186641716717</v>
      </c>
      <c r="G8" s="102">
        <f t="shared" ref="G8:K8" si="4">SUM(G5:G7)</f>
        <v>1.4538186641716717</v>
      </c>
      <c r="H8" s="102">
        <f t="shared" si="4"/>
        <v>1.4538186641716717</v>
      </c>
      <c r="I8" s="102">
        <f t="shared" si="4"/>
        <v>1.4538186641716717</v>
      </c>
      <c r="J8" s="102">
        <f t="shared" si="4"/>
        <v>1.4538186641716717</v>
      </c>
      <c r="K8" s="102">
        <f t="shared" si="4"/>
        <v>1.4538186641716717</v>
      </c>
    </row>
    <row r="9" spans="2:13">
      <c r="D9" s="148">
        <v>0.25</v>
      </c>
    </row>
    <row r="10" spans="2:13">
      <c r="B10" s="141" t="s">
        <v>216</v>
      </c>
      <c r="C10" s="142">
        <v>52938.879999999997</v>
      </c>
      <c r="D10" s="46">
        <f>C10*D9</f>
        <v>13234.72</v>
      </c>
    </row>
    <row r="11" spans="2:13">
      <c r="D11" s="148">
        <v>0.6</v>
      </c>
    </row>
    <row r="12" spans="2:13">
      <c r="B12" s="141" t="s">
        <v>208</v>
      </c>
      <c r="C12" s="142">
        <v>120000</v>
      </c>
      <c r="D12" s="46">
        <f>C12*D11</f>
        <v>72000</v>
      </c>
    </row>
    <row r="13" spans="2:13">
      <c r="E13" s="146" t="s">
        <v>223</v>
      </c>
      <c r="F13" s="146" t="s">
        <v>222</v>
      </c>
      <c r="G13" s="146" t="s">
        <v>221</v>
      </c>
      <c r="H13" s="146" t="s">
        <v>166</v>
      </c>
    </row>
    <row r="14" spans="2:13" s="130" customFormat="1">
      <c r="B14" s="143" t="s">
        <v>220</v>
      </c>
      <c r="C14" s="150">
        <v>51000</v>
      </c>
      <c r="D14" s="35">
        <v>50</v>
      </c>
      <c r="E14" s="146">
        <v>85</v>
      </c>
      <c r="F14" s="46">
        <f>D14*E14</f>
        <v>4250</v>
      </c>
      <c r="G14" s="46">
        <f>F14*12</f>
        <v>51000</v>
      </c>
      <c r="H14" s="51">
        <f>G14/M4</f>
        <v>0.76962544894817853</v>
      </c>
      <c r="I14" s="146"/>
    </row>
    <row r="15" spans="2:13" s="130" customFormat="1">
      <c r="D15" s="146"/>
      <c r="F15" s="146"/>
      <c r="G15" s="146"/>
      <c r="H15" s="146"/>
      <c r="I15" s="146"/>
    </row>
    <row r="16" spans="2:13">
      <c r="B16" s="141" t="s">
        <v>217</v>
      </c>
      <c r="C16" s="142">
        <f>C8+C10+C12+C14</f>
        <v>1334341.6399999999</v>
      </c>
      <c r="D16" s="46">
        <f>SUM(D8+D10+D12)</f>
        <v>96338.747600000002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F29F-A39A-4EBC-A2D6-4E31EA2458AD}">
  <dimension ref="A1:Y161"/>
  <sheetViews>
    <sheetView workbookViewId="0">
      <selection activeCell="M13" sqref="M13"/>
    </sheetView>
  </sheetViews>
  <sheetFormatPr defaultRowHeight="15"/>
  <sheetData>
    <row r="1" spans="1:25" ht="23.25">
      <c r="A1" s="108" t="s">
        <v>180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  <c r="N1" s="109"/>
      <c r="O1" s="109"/>
      <c r="P1" s="109"/>
      <c r="Q1" s="109"/>
      <c r="R1" s="110">
        <f>[2]Data!B2</f>
        <v>44623.242219143518</v>
      </c>
      <c r="S1" s="110"/>
      <c r="T1" s="110"/>
      <c r="U1" s="109"/>
      <c r="V1" s="109"/>
      <c r="W1" s="109"/>
      <c r="X1" s="109"/>
      <c r="Y1" s="109"/>
    </row>
    <row r="2" spans="1:25">
      <c r="A2" s="101" t="s">
        <v>181</v>
      </c>
      <c r="B2" s="111">
        <f>[2]Data!B2</f>
        <v>44623.242219143518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25">
      <c r="A3" s="113" t="s">
        <v>182</v>
      </c>
      <c r="B3" s="114" t="str">
        <f>[2]Data!B3</f>
        <v>miles</v>
      </c>
      <c r="C3" s="112"/>
      <c r="D3" s="112"/>
      <c r="E3" s="112"/>
      <c r="F3" s="115"/>
      <c r="G3" s="112"/>
      <c r="H3" s="112"/>
      <c r="I3" s="112"/>
      <c r="J3" s="112"/>
      <c r="K3" s="116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</row>
    <row r="4" spans="1:25">
      <c r="A4" s="117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</row>
    <row r="5" spans="1:25">
      <c r="A5" s="118" t="s">
        <v>183</v>
      </c>
      <c r="B5" s="119" t="s">
        <v>184</v>
      </c>
      <c r="C5" s="119" t="s">
        <v>185</v>
      </c>
      <c r="D5" s="119" t="s">
        <v>186</v>
      </c>
      <c r="E5" s="119" t="s">
        <v>187</v>
      </c>
      <c r="F5" s="119" t="s">
        <v>188</v>
      </c>
      <c r="G5" s="119" t="s">
        <v>189</v>
      </c>
      <c r="H5" s="119" t="s">
        <v>190</v>
      </c>
      <c r="I5" s="120" t="s">
        <v>191</v>
      </c>
      <c r="J5" s="119" t="s">
        <v>192</v>
      </c>
      <c r="K5" s="120" t="s">
        <v>193</v>
      </c>
      <c r="L5" s="119" t="s">
        <v>194</v>
      </c>
      <c r="M5" s="120" t="s">
        <v>195</v>
      </c>
      <c r="N5" s="119" t="s">
        <v>196</v>
      </c>
      <c r="O5" s="119" t="s">
        <v>197</v>
      </c>
      <c r="P5" s="119" t="s">
        <v>198</v>
      </c>
      <c r="Q5" s="120" t="s">
        <v>199</v>
      </c>
      <c r="R5" s="120" t="s">
        <v>200</v>
      </c>
      <c r="S5" s="120" t="s">
        <v>201</v>
      </c>
      <c r="T5" s="120" t="s">
        <v>202</v>
      </c>
      <c r="U5" s="120" t="s">
        <v>203</v>
      </c>
      <c r="V5" s="120" t="s">
        <v>204</v>
      </c>
      <c r="W5" s="120" t="s">
        <v>205</v>
      </c>
      <c r="X5" s="119" t="s">
        <v>206</v>
      </c>
      <c r="Y5" s="120" t="s">
        <v>207</v>
      </c>
    </row>
    <row r="6" spans="1:25">
      <c r="A6" s="121" t="str">
        <f>[2]Data!A7</f>
        <v>- 115418</v>
      </c>
      <c r="B6" s="121" t="str">
        <f>[2]Data!AL7</f>
        <v>2015</v>
      </c>
      <c r="C6" s="121" t="str">
        <f>[2]Data!AJ7</f>
        <v>Chevrolet</v>
      </c>
      <c r="D6" s="121" t="str">
        <f>[2]Data!AK7</f>
        <v>Impala</v>
      </c>
      <c r="E6" s="121" t="str">
        <f>[2]Data!V7</f>
        <v>2G1135SN5F9127870</v>
      </c>
      <c r="F6" s="121" t="str">
        <f>[2]Data!S7</f>
        <v>G9BA21032FAB</v>
      </c>
      <c r="G6" s="122">
        <f>[2]Data!K7</f>
        <v>144127.859375</v>
      </c>
      <c r="H6" s="123">
        <f>[2]Data!L7</f>
        <v>125.95416666666667</v>
      </c>
      <c r="I6" s="121" t="str">
        <f>[2]Data!D7</f>
        <v>JXV0QAR@fpl.com</v>
      </c>
      <c r="J6" s="121" t="str">
        <f>[2]Data!C7</f>
        <v>5FR1</v>
      </c>
      <c r="K6" s="121" t="str">
        <f>[2]Data!F7</f>
        <v>Stopped</v>
      </c>
      <c r="L6" s="124" t="str">
        <f>[2]Data!H7</f>
        <v>15899 118th Terrace N, Jupiter, FL 33478, USA</v>
      </c>
      <c r="M6" s="124">
        <f>[2]Data!I7</f>
        <v>0</v>
      </c>
      <c r="N6" s="125" t="str">
        <f>[2]Data!AA7</f>
        <v>OK</v>
      </c>
      <c r="O6" s="126">
        <f>[2]Data!Y7</f>
        <v>44622.832361840279</v>
      </c>
      <c r="P6" s="126">
        <f>[2]Data!Z7</f>
        <v>44623.229607210647</v>
      </c>
      <c r="Q6" s="126">
        <f>[2]Data!M7</f>
        <v>43725.644378865742</v>
      </c>
      <c r="R6" s="126">
        <f>[2]Data!N7</f>
        <v>54788.791666666664</v>
      </c>
      <c r="S6" s="121" t="b">
        <f>OR([2]Data!$B$2&lt;[2]Data!M7,[2]Data!$B$2&gt;[2]Data!N7)</f>
        <v>0</v>
      </c>
      <c r="T6" s="121" t="str">
        <f>[2]Data!O7</f>
        <v>Version 9</v>
      </c>
      <c r="U6" s="121" t="str">
        <f>CONCATENATE([2]Data!P7,".",[2]Data!Q7,".",[2]Data!R7)</f>
        <v>120.34.15</v>
      </c>
      <c r="V6" s="121">
        <f>[2]Data!T7</f>
        <v>0</v>
      </c>
      <c r="W6" s="121">
        <f>[2]Data!U7</f>
        <v>0</v>
      </c>
      <c r="X6" s="121" t="str">
        <f>[2]Data!W7</f>
        <v>America/New_York</v>
      </c>
      <c r="Y6" s="127">
        <f>[2]Data!X7</f>
        <v>0</v>
      </c>
    </row>
    <row r="7" spans="1:25">
      <c r="A7" s="121" t="str">
        <f>[2]Data!A8</f>
        <v>- 118222</v>
      </c>
      <c r="B7" s="121" t="str">
        <f>[2]Data!AL8</f>
        <v>2018</v>
      </c>
      <c r="C7" s="121" t="str">
        <f>[2]Data!AJ8</f>
        <v>Ford</v>
      </c>
      <c r="D7" s="121" t="str">
        <f>[2]Data!AK8</f>
        <v>Fusion</v>
      </c>
      <c r="E7" s="121" t="str">
        <f>[2]Data!V8</f>
        <v>3FA6P0H71JR118511</v>
      </c>
      <c r="F7" s="121" t="str">
        <f>[2]Data!S8</f>
        <v>G9F721032EF9</v>
      </c>
      <c r="G7" s="122">
        <f>[2]Data!K8</f>
        <v>41372.7578125</v>
      </c>
      <c r="H7" s="123">
        <f>[2]Data!L8</f>
        <v>26.405748738425928</v>
      </c>
      <c r="I7" s="121" t="str">
        <f>[2]Data!D8</f>
        <v>KRD0ZZ9@FPL.COM</v>
      </c>
      <c r="J7" s="121" t="str">
        <f>[2]Data!C8</f>
        <v>5FR1, JXV0QAR</v>
      </c>
      <c r="K7" s="121" t="str">
        <f>[2]Data!F8</f>
        <v>Stopped</v>
      </c>
      <c r="L7" s="124" t="str">
        <f>[2]Data!H8</f>
        <v>13021 NW 5th Ct, Pembroke Pines, FL 33028, USA</v>
      </c>
      <c r="M7" s="124">
        <f>[2]Data!I8</f>
        <v>0</v>
      </c>
      <c r="N7" s="125" t="str">
        <f>[2]Data!AA8</f>
        <v>OK</v>
      </c>
      <c r="O7" s="126">
        <f>[2]Data!Y8</f>
        <v>44622.724572488427</v>
      </c>
      <c r="P7" s="126">
        <f>[2]Data!Z8</f>
        <v>44623.227859525461</v>
      </c>
      <c r="Q7" s="126">
        <f>[2]Data!M8</f>
        <v>43725.644378865742</v>
      </c>
      <c r="R7" s="126">
        <f>[2]Data!N8</f>
        <v>54788.791666666664</v>
      </c>
      <c r="S7" s="121" t="b">
        <f>OR([2]Data!$B$2&lt;[2]Data!M8,[2]Data!$B$2&gt;[2]Data!N8)</f>
        <v>0</v>
      </c>
      <c r="T7" s="121" t="str">
        <f>[2]Data!O8</f>
        <v>Version 9</v>
      </c>
      <c r="U7" s="121" t="str">
        <f>CONCATENATE([2]Data!P8,".",[2]Data!Q8,".",[2]Data!R8)</f>
        <v>120.34.15</v>
      </c>
      <c r="V7" s="121">
        <f>[2]Data!T8</f>
        <v>0</v>
      </c>
      <c r="W7" s="121">
        <f>[2]Data!U8</f>
        <v>0</v>
      </c>
      <c r="X7" s="121" t="str">
        <f>[2]Data!W8</f>
        <v>America/New_York</v>
      </c>
      <c r="Y7" s="127">
        <f>[2]Data!X8</f>
        <v>0</v>
      </c>
    </row>
    <row r="8" spans="1:25">
      <c r="A8" s="121" t="str">
        <f>[2]Data!A9</f>
        <v>- 118950</v>
      </c>
      <c r="B8" s="121" t="str">
        <f>[2]Data!AL9</f>
        <v>2018</v>
      </c>
      <c r="C8" s="121" t="str">
        <f>[2]Data!AJ9</f>
        <v>Ford</v>
      </c>
      <c r="D8" s="121" t="str">
        <f>[2]Data!AK9</f>
        <v>Fusion</v>
      </c>
      <c r="E8" s="121" t="str">
        <f>[2]Data!V9</f>
        <v>3FA6P0H79JR285781</v>
      </c>
      <c r="F8" s="121" t="str">
        <f>[2]Data!S9</f>
        <v>G9D321032EDD</v>
      </c>
      <c r="G8" s="122">
        <f>[2]Data!K9</f>
        <v>67145.9921875</v>
      </c>
      <c r="H8" s="123">
        <f>[2]Data!L9</f>
        <v>49.928341446759262</v>
      </c>
      <c r="I8" s="121">
        <f>[2]Data!D9</f>
        <v>0</v>
      </c>
      <c r="J8" s="121" t="str">
        <f>[2]Data!C9</f>
        <v>5FR1</v>
      </c>
      <c r="K8" s="121" t="str">
        <f>[2]Data!F9</f>
        <v>Stopped</v>
      </c>
      <c r="L8" s="124" t="str">
        <f>[2]Data!H9</f>
        <v>4180 US-1, Rockledge, FL 32955, USA</v>
      </c>
      <c r="M8" s="124">
        <f>[2]Data!I9</f>
        <v>0</v>
      </c>
      <c r="N8" s="125" t="str">
        <f>[2]Data!AA9</f>
        <v>OK</v>
      </c>
      <c r="O8" s="126">
        <f>[2]Data!Y9</f>
        <v>44621.652419710648</v>
      </c>
      <c r="P8" s="126">
        <f>[2]Data!Z9</f>
        <v>44623.237419710647</v>
      </c>
      <c r="Q8" s="126">
        <f>[2]Data!M9</f>
        <v>43725.644378865742</v>
      </c>
      <c r="R8" s="126">
        <f>[2]Data!N9</f>
        <v>54788.791666666664</v>
      </c>
      <c r="S8" s="121" t="b">
        <f>OR([2]Data!$B$2&lt;[2]Data!M9,[2]Data!$B$2&gt;[2]Data!N9)</f>
        <v>0</v>
      </c>
      <c r="T8" s="121" t="str">
        <f>[2]Data!O9</f>
        <v>Version 9</v>
      </c>
      <c r="U8" s="121" t="str">
        <f>CONCATENATE([2]Data!P9,".",[2]Data!Q9,".",[2]Data!R9)</f>
        <v>120.34.15</v>
      </c>
      <c r="V8" s="121">
        <f>[2]Data!T9</f>
        <v>0</v>
      </c>
      <c r="W8" s="121">
        <f>[2]Data!U9</f>
        <v>0</v>
      </c>
      <c r="X8" s="121" t="str">
        <f>[2]Data!W9</f>
        <v>America/New_York</v>
      </c>
      <c r="Y8" s="127">
        <f>[2]Data!X9</f>
        <v>0</v>
      </c>
    </row>
    <row r="9" spans="1:25">
      <c r="A9" s="121" t="str">
        <f>[2]Data!A10</f>
        <v>- 14074</v>
      </c>
      <c r="B9" s="121" t="str">
        <f>[2]Data!AL10</f>
        <v>2014</v>
      </c>
      <c r="C9" s="121" t="str">
        <f>[2]Data!AJ10</f>
        <v>Chevrolet</v>
      </c>
      <c r="D9" s="121" t="str">
        <f>[2]Data!AK10</f>
        <v>Cruze</v>
      </c>
      <c r="E9" s="121" t="str">
        <f>[2]Data!V10</f>
        <v>1G1PK5SB3E7434697</v>
      </c>
      <c r="F9" s="121" t="str">
        <f>[2]Data!S10</f>
        <v>G9D921032FC8</v>
      </c>
      <c r="G9" s="122">
        <f>[2]Data!K10</f>
        <v>96947.828125</v>
      </c>
      <c r="H9" s="123">
        <f>[2]Data!L10</f>
        <v>76.975901342592593</v>
      </c>
      <c r="I9" s="121" t="str">
        <f>[2]Data!D10</f>
        <v>JXV05DA@FPL.COM</v>
      </c>
      <c r="J9" s="121" t="str">
        <f>[2]Data!C10</f>
        <v>5FR1</v>
      </c>
      <c r="K9" s="121" t="str">
        <f>[2]Data!F10</f>
        <v>Stopped</v>
      </c>
      <c r="L9" s="124" t="str">
        <f>[2]Data!H10</f>
        <v>1371 E Sandpiper Cir, Pembroke Pines, FL 33026, USA</v>
      </c>
      <c r="M9" s="124">
        <f>[2]Data!I10</f>
        <v>0</v>
      </c>
      <c r="N9" s="125" t="str">
        <f>[2]Data!AA10</f>
        <v>OK</v>
      </c>
      <c r="O9" s="126">
        <f>[2]Data!Y10</f>
        <v>44622.706401192132</v>
      </c>
      <c r="P9" s="126">
        <f>[2]Data!Z10</f>
        <v>44623.228901192131</v>
      </c>
      <c r="Q9" s="126">
        <f>[2]Data!M10</f>
        <v>43725.644167800929</v>
      </c>
      <c r="R9" s="126">
        <f>[2]Data!N10</f>
        <v>54788.791666666664</v>
      </c>
      <c r="S9" s="121" t="b">
        <f>OR([2]Data!$B$2&lt;[2]Data!M10,[2]Data!$B$2&gt;[2]Data!N10)</f>
        <v>0</v>
      </c>
      <c r="T9" s="121" t="str">
        <f>[2]Data!O10</f>
        <v>Version 9</v>
      </c>
      <c r="U9" s="121" t="str">
        <f>CONCATENATE([2]Data!P10,".",[2]Data!Q10,".",[2]Data!R10)</f>
        <v>120.35.17</v>
      </c>
      <c r="V9" s="121">
        <f>[2]Data!T10</f>
        <v>0</v>
      </c>
      <c r="W9" s="121">
        <f>[2]Data!U10</f>
        <v>0</v>
      </c>
      <c r="X9" s="121" t="str">
        <f>[2]Data!W10</f>
        <v>America/New_York</v>
      </c>
      <c r="Y9" s="127">
        <f>[2]Data!X10</f>
        <v>0</v>
      </c>
    </row>
    <row r="10" spans="1:25">
      <c r="A10" s="121" t="str">
        <f>[2]Data!A11</f>
        <v>- 221008</v>
      </c>
      <c r="B10" s="121" t="str">
        <f>[2]Data!AL11</f>
        <v>2021</v>
      </c>
      <c r="C10" s="121" t="str">
        <f>[2]Data!AJ11</f>
        <v>Toyota</v>
      </c>
      <c r="D10" s="121" t="str">
        <f>[2]Data!AK11</f>
        <v>RAV4 Hybrid</v>
      </c>
      <c r="E10" s="121" t="str">
        <f>[2]Data!V11</f>
        <v>4T3RWRFV6MU036046</v>
      </c>
      <c r="F10" s="121" t="str">
        <f>[2]Data!S11</f>
        <v>G921210E6573</v>
      </c>
      <c r="G10" s="122">
        <f>[2]Data!K11</f>
        <v>6444.42724609375</v>
      </c>
      <c r="H10" s="123">
        <f>[2]Data!L11</f>
        <v>4.145833333333333</v>
      </c>
      <c r="I10" s="121">
        <f>[2]Data!D11</f>
        <v>0</v>
      </c>
      <c r="J10" s="121" t="str">
        <f>[2]Data!C11</f>
        <v>5FR1</v>
      </c>
      <c r="K10" s="121" t="str">
        <f>[2]Data!F11</f>
        <v>Stopped</v>
      </c>
      <c r="L10" s="124" t="str">
        <f>[2]Data!H11</f>
        <v>3070 Peachtree St SW, Vero Beach, FL 32968, USA</v>
      </c>
      <c r="M10" s="124">
        <f>[2]Data!I11</f>
        <v>0</v>
      </c>
      <c r="N10" s="125" t="str">
        <f>[2]Data!AA11</f>
        <v>OK</v>
      </c>
      <c r="O10" s="126">
        <f>[2]Data!Y11</f>
        <v>44622.909086377316</v>
      </c>
      <c r="P10" s="126">
        <f>[2]Data!Z11</f>
        <v>44623.223299340279</v>
      </c>
      <c r="Q10" s="126">
        <f>[2]Data!M11</f>
        <v>43966.343166087965</v>
      </c>
      <c r="R10" s="126">
        <f>[2]Data!N11</f>
        <v>54788.791666666664</v>
      </c>
      <c r="S10" s="121" t="b">
        <f>OR([2]Data!$B$2&lt;[2]Data!M11,[2]Data!$B$2&gt;[2]Data!N11)</f>
        <v>0</v>
      </c>
      <c r="T10" s="121" t="str">
        <f>[2]Data!O11</f>
        <v>Version 9</v>
      </c>
      <c r="U10" s="121" t="str">
        <f>CONCATENATE([2]Data!P11,".",[2]Data!Q11,".",[2]Data!R11)</f>
        <v>120.34.14</v>
      </c>
      <c r="V10" s="121">
        <f>[2]Data!T11</f>
        <v>0</v>
      </c>
      <c r="W10" s="121">
        <f>[2]Data!U11</f>
        <v>0</v>
      </c>
      <c r="X10" s="121" t="str">
        <f>[2]Data!W11</f>
        <v>America/New_York</v>
      </c>
      <c r="Y10" s="127" t="str">
        <f>[2]Data!X11</f>
        <v>114851 Nextera051520-31</v>
      </c>
    </row>
    <row r="11" spans="1:25">
      <c r="A11" s="121" t="str">
        <f>[2]Data!A12</f>
        <v>- 221009</v>
      </c>
      <c r="B11" s="121" t="str">
        <f>[2]Data!AL12</f>
        <v>2022</v>
      </c>
      <c r="C11" s="121" t="str">
        <f>[2]Data!AJ12</f>
        <v>Toyota</v>
      </c>
      <c r="D11" s="121" t="str">
        <f>[2]Data!AK12</f>
        <v>RAV4 Hybrid</v>
      </c>
      <c r="E11" s="121" t="str">
        <f>[2]Data!V12</f>
        <v>2T3RWRFV5NW129447</v>
      </c>
      <c r="F11" s="121" t="str">
        <f>[2]Data!S12</f>
        <v>G97CPNCM66X6</v>
      </c>
      <c r="G11" s="122">
        <f>[2]Data!K12</f>
        <v>2224.322509765625</v>
      </c>
      <c r="H11" s="123">
        <f>[2]Data!L12</f>
        <v>1.5541666666666667</v>
      </c>
      <c r="I11" s="121">
        <f>[2]Data!D12</f>
        <v>0</v>
      </c>
      <c r="J11" s="121" t="str">
        <f>[2]Data!C12</f>
        <v>5FR1</v>
      </c>
      <c r="K11" s="121" t="str">
        <f>[2]Data!F12</f>
        <v>Stopped</v>
      </c>
      <c r="L11" s="124" t="str">
        <f>[2]Data!H12</f>
        <v>3342 Sagebrush St, Harmony, FL 34773, USA</v>
      </c>
      <c r="M11" s="124">
        <f>[2]Data!I12</f>
        <v>0</v>
      </c>
      <c r="N11" s="125" t="str">
        <f>[2]Data!AA12</f>
        <v>OK</v>
      </c>
      <c r="O11" s="126">
        <f>[2]Data!Y12</f>
        <v>44622.743866469908</v>
      </c>
      <c r="P11" s="126">
        <f>[2]Data!Z12</f>
        <v>44623.225047025466</v>
      </c>
      <c r="Q11" s="126">
        <f>[2]Data!M12</f>
        <v>44531.030465891206</v>
      </c>
      <c r="R11" s="126">
        <f>[2]Data!N12</f>
        <v>54788.791666666664</v>
      </c>
      <c r="S11" s="121" t="b">
        <f>OR([2]Data!$B$2&lt;[2]Data!M12,[2]Data!$B$2&gt;[2]Data!N12)</f>
        <v>0</v>
      </c>
      <c r="T11" s="121" t="str">
        <f>[2]Data!O12</f>
        <v>Version 9</v>
      </c>
      <c r="U11" s="121" t="str">
        <f>CONCATENATE([2]Data!P12,".",[2]Data!Q12,".",[2]Data!R12)</f>
        <v>120.34.14</v>
      </c>
      <c r="V11" s="121">
        <f>[2]Data!T12</f>
        <v>0</v>
      </c>
      <c r="W11" s="121">
        <f>[2]Data!U12</f>
        <v>0</v>
      </c>
      <c r="X11" s="121" t="str">
        <f>[2]Data!W12</f>
        <v>America/New_York</v>
      </c>
      <c r="Y11" s="127">
        <f>[2]Data!X12</f>
        <v>0</v>
      </c>
    </row>
    <row r="12" spans="1:25">
      <c r="A12" s="121" t="str">
        <f>[2]Data!A13</f>
        <v>- 222001</v>
      </c>
      <c r="B12" s="121" t="str">
        <f>[2]Data!AL13</f>
        <v>2019</v>
      </c>
      <c r="C12" s="121" t="str">
        <f>[2]Data!AJ13</f>
        <v>Ford</v>
      </c>
      <c r="D12" s="121" t="str">
        <f>[2]Data!AK13</f>
        <v>F-Series</v>
      </c>
      <c r="E12" s="121" t="str">
        <f>[2]Data!V13</f>
        <v>1FTEW1EP3KFD42221</v>
      </c>
      <c r="F12" s="121" t="str">
        <f>[2]Data!S13</f>
        <v>G920210A313A</v>
      </c>
      <c r="G12" s="122">
        <f>[2]Data!K13</f>
        <v>40247.453125</v>
      </c>
      <c r="H12" s="123">
        <f>[2]Data!L13</f>
        <v>118.36429806712962</v>
      </c>
      <c r="I12" s="121" t="str">
        <f>[2]Data!D13</f>
        <v>TRK0ZU6@FPL.COM</v>
      </c>
      <c r="J12" s="121" t="str">
        <f>[2]Data!C13</f>
        <v>5FR1</v>
      </c>
      <c r="K12" s="121" t="str">
        <f>[2]Data!F13</f>
        <v>Stopped</v>
      </c>
      <c r="L12" s="124" t="str">
        <f>[2]Data!H13</f>
        <v>154 Faulkner St, Palm Bay, FL 32908, USA</v>
      </c>
      <c r="M12" s="124">
        <f>[2]Data!I13</f>
        <v>0</v>
      </c>
      <c r="N12" s="125" t="str">
        <f>[2]Data!AA13</f>
        <v>OK</v>
      </c>
      <c r="O12" s="126">
        <f>[2]Data!Y13</f>
        <v>44622.681632673608</v>
      </c>
      <c r="P12" s="126">
        <f>[2]Data!Z13</f>
        <v>44623.224966006943</v>
      </c>
      <c r="Q12" s="126">
        <f>[2]Data!M13</f>
        <v>43748.357713229168</v>
      </c>
      <c r="R12" s="126">
        <f>[2]Data!N13</f>
        <v>54788.791666666664</v>
      </c>
      <c r="S12" s="121" t="b">
        <f>OR([2]Data!$B$2&lt;[2]Data!M13,[2]Data!$B$2&gt;[2]Data!N13)</f>
        <v>0</v>
      </c>
      <c r="T12" s="121" t="str">
        <f>[2]Data!O13</f>
        <v>Version 9</v>
      </c>
      <c r="U12" s="121" t="str">
        <f>CONCATENATE([2]Data!P13,".",[2]Data!Q13,".",[2]Data!R13)</f>
        <v>120.34.14</v>
      </c>
      <c r="V12" s="121">
        <f>[2]Data!T13</f>
        <v>0</v>
      </c>
      <c r="W12" s="121">
        <f>[2]Data!U13</f>
        <v>0</v>
      </c>
      <c r="X12" s="121" t="str">
        <f>[2]Data!W13</f>
        <v>America/New_York</v>
      </c>
      <c r="Y12" s="127">
        <f>[2]Data!X13</f>
        <v>0</v>
      </c>
    </row>
    <row r="13" spans="1:25">
      <c r="A13" s="121" t="str">
        <f>[2]Data!A14</f>
        <v>- 222002</v>
      </c>
      <c r="B13" s="121" t="str">
        <f>[2]Data!AL14</f>
        <v>2019</v>
      </c>
      <c r="C13" s="121" t="str">
        <f>[2]Data!AJ14</f>
        <v>Ford</v>
      </c>
      <c r="D13" s="121" t="str">
        <f>[2]Data!AK14</f>
        <v>F-Series</v>
      </c>
      <c r="E13" s="121" t="str">
        <f>[2]Data!V14</f>
        <v>1FTEW1EP0KFC97075</v>
      </c>
      <c r="F13" s="121" t="str">
        <f>[2]Data!S14</f>
        <v>G98D210A3296</v>
      </c>
      <c r="G13" s="122">
        <f>[2]Data!K14</f>
        <v>25044.13671875</v>
      </c>
      <c r="H13" s="123">
        <f>[2]Data!L14</f>
        <v>44.824362743055552</v>
      </c>
      <c r="I13" s="121" t="str">
        <f>[2]Data!D14</f>
        <v>NXA00O2@FPL.COM</v>
      </c>
      <c r="J13" s="121" t="str">
        <f>[2]Data!C14</f>
        <v>5FR1, JXV0QAR</v>
      </c>
      <c r="K13" s="121" t="str">
        <f>[2]Data!F14</f>
        <v>Stopped</v>
      </c>
      <c r="L13" s="124" t="str">
        <f>[2]Data!H14</f>
        <v>750 E 24th St, Hialeah, FL 33013, USA</v>
      </c>
      <c r="M13" s="124">
        <f>[2]Data!I14</f>
        <v>0</v>
      </c>
      <c r="N13" s="125" t="str">
        <f>[2]Data!AA14</f>
        <v>OK</v>
      </c>
      <c r="O13" s="126">
        <f>[2]Data!Y14</f>
        <v>44622.714410451386</v>
      </c>
      <c r="P13" s="126">
        <f>[2]Data!Z14</f>
        <v>44623.23950304398</v>
      </c>
      <c r="Q13" s="126">
        <f>[2]Data!M14</f>
        <v>43748.357713229168</v>
      </c>
      <c r="R13" s="126">
        <f>[2]Data!N14</f>
        <v>54788.791666666664</v>
      </c>
      <c r="S13" s="121" t="b">
        <f>OR([2]Data!$B$2&lt;[2]Data!M14,[2]Data!$B$2&gt;[2]Data!N14)</f>
        <v>0</v>
      </c>
      <c r="T13" s="121" t="str">
        <f>[2]Data!O14</f>
        <v>Version 9</v>
      </c>
      <c r="U13" s="121" t="str">
        <f>CONCATENATE([2]Data!P14,".",[2]Data!Q14,".",[2]Data!R14)</f>
        <v>120.34.14</v>
      </c>
      <c r="V13" s="121">
        <f>[2]Data!T14</f>
        <v>0</v>
      </c>
      <c r="W13" s="121">
        <f>[2]Data!U14</f>
        <v>0</v>
      </c>
      <c r="X13" s="121" t="str">
        <f>[2]Data!W14</f>
        <v>America/New_York</v>
      </c>
      <c r="Y13" s="127">
        <f>[2]Data!X14</f>
        <v>0</v>
      </c>
    </row>
    <row r="14" spans="1:25">
      <c r="A14" s="121" t="str">
        <f>[2]Data!A15</f>
        <v>- 222003</v>
      </c>
      <c r="B14" s="121" t="str">
        <f>[2]Data!AL15</f>
        <v>2020</v>
      </c>
      <c r="C14" s="121" t="str">
        <f>[2]Data!AJ15</f>
        <v>Ford</v>
      </c>
      <c r="D14" s="121" t="str">
        <f>[2]Data!AK15</f>
        <v>Transit</v>
      </c>
      <c r="E14" s="121" t="str">
        <f>[2]Data!V15</f>
        <v>1FTBR1C81LKA29828</v>
      </c>
      <c r="F14" s="121" t="str">
        <f>[2]Data!S15</f>
        <v>G931210C6B77</v>
      </c>
      <c r="G14" s="122">
        <f>[2]Data!K15</f>
        <v>22610.890625</v>
      </c>
      <c r="H14" s="123">
        <f>[2]Data!L15</f>
        <v>12.466666666666667</v>
      </c>
      <c r="I14" s="121" t="str">
        <f>[2]Data!D15</f>
        <v>JMU09CV@FPL.COM</v>
      </c>
      <c r="J14" s="121" t="str">
        <f>[2]Data!C15</f>
        <v>5FR1</v>
      </c>
      <c r="K14" s="121" t="str">
        <f>[2]Data!F15</f>
        <v>Stopped</v>
      </c>
      <c r="L14" s="124" t="str">
        <f>[2]Data!H15</f>
        <v>7763 NW 200th Ln, Hialeah, FL 33015, USA</v>
      </c>
      <c r="M14" s="124">
        <f>[2]Data!I15</f>
        <v>0</v>
      </c>
      <c r="N14" s="125" t="str">
        <f>[2]Data!AA15</f>
        <v>OK</v>
      </c>
      <c r="O14" s="126">
        <f>[2]Data!Y15</f>
        <v>44622.776551655093</v>
      </c>
      <c r="P14" s="126">
        <f>[2]Data!Z15</f>
        <v>44623.236308599538</v>
      </c>
      <c r="Q14" s="126">
        <f>[2]Data!M15</f>
        <v>43930.331696828704</v>
      </c>
      <c r="R14" s="126">
        <f>[2]Data!N15</f>
        <v>54788.791666666664</v>
      </c>
      <c r="S14" s="121" t="b">
        <f>OR([2]Data!$B$2&lt;[2]Data!M15,[2]Data!$B$2&gt;[2]Data!N15)</f>
        <v>0</v>
      </c>
      <c r="T14" s="121" t="str">
        <f>[2]Data!O15</f>
        <v>Version 9</v>
      </c>
      <c r="U14" s="121" t="str">
        <f>CONCATENATE([2]Data!P15,".",[2]Data!Q15,".",[2]Data!R15)</f>
        <v>120.34.14</v>
      </c>
      <c r="V14" s="121">
        <f>[2]Data!T15</f>
        <v>0</v>
      </c>
      <c r="W14" s="121">
        <f>[2]Data!U15</f>
        <v>0</v>
      </c>
      <c r="X14" s="121" t="str">
        <f>[2]Data!W15</f>
        <v>America/New_York</v>
      </c>
      <c r="Y14" s="127">
        <f>[2]Data!X15</f>
        <v>0</v>
      </c>
    </row>
    <row r="15" spans="1:25">
      <c r="A15" s="121" t="str">
        <f>[2]Data!A16</f>
        <v>- 222004</v>
      </c>
      <c r="B15" s="121" t="str">
        <f>[2]Data!AL16</f>
        <v>2020</v>
      </c>
      <c r="C15" s="121" t="str">
        <f>[2]Data!AJ16</f>
        <v>Ford</v>
      </c>
      <c r="D15" s="121" t="str">
        <f>[2]Data!AK16</f>
        <v>Transit</v>
      </c>
      <c r="E15" s="121" t="str">
        <f>[2]Data!V16</f>
        <v>1FTBR1C8XLKA29830</v>
      </c>
      <c r="F15" s="121" t="str">
        <f>[2]Data!S16</f>
        <v>G9D4210C6B92</v>
      </c>
      <c r="G15" s="122">
        <f>[2]Data!K16</f>
        <v>21038.26171875</v>
      </c>
      <c r="H15" s="123">
        <f>[2]Data!L16</f>
        <v>10.720833333333333</v>
      </c>
      <c r="I15" s="121" t="str">
        <f>[2]Data!D16</f>
        <v>OWS094K@FPL.COM</v>
      </c>
      <c r="J15" s="121" t="str">
        <f>[2]Data!C16</f>
        <v>5FR1</v>
      </c>
      <c r="K15" s="121" t="str">
        <f>[2]Data!F16</f>
        <v>Stopped</v>
      </c>
      <c r="L15" s="124" t="str">
        <f>[2]Data!H16</f>
        <v>1915 NW 41st St, Miami, FL 33142, USA</v>
      </c>
      <c r="M15" s="124">
        <f>[2]Data!I16</f>
        <v>0</v>
      </c>
      <c r="N15" s="125" t="str">
        <f>[2]Data!AA16</f>
        <v>OK</v>
      </c>
      <c r="O15" s="126">
        <f>[2]Data!Y16</f>
        <v>44622.705394247685</v>
      </c>
      <c r="P15" s="126">
        <f>[2]Data!Z16</f>
        <v>44623.229838692132</v>
      </c>
      <c r="Q15" s="126">
        <f>[2]Data!M16</f>
        <v>43930.33169684028</v>
      </c>
      <c r="R15" s="126">
        <f>[2]Data!N16</f>
        <v>54788.791666666664</v>
      </c>
      <c r="S15" s="121" t="b">
        <f>OR([2]Data!$B$2&lt;[2]Data!M16,[2]Data!$B$2&gt;[2]Data!N16)</f>
        <v>0</v>
      </c>
      <c r="T15" s="121" t="str">
        <f>[2]Data!O16</f>
        <v>Version 9</v>
      </c>
      <c r="U15" s="121" t="str">
        <f>CONCATENATE([2]Data!P16,".",[2]Data!Q16,".",[2]Data!R16)</f>
        <v>120.34.14</v>
      </c>
      <c r="V15" s="121">
        <f>[2]Data!T16</f>
        <v>0</v>
      </c>
      <c r="W15" s="121">
        <f>[2]Data!U16</f>
        <v>0</v>
      </c>
      <c r="X15" s="121" t="str">
        <f>[2]Data!W16</f>
        <v>America/New_York</v>
      </c>
      <c r="Y15" s="127" t="str">
        <f>[2]Data!X16</f>
        <v>113524 04092020</v>
      </c>
    </row>
    <row r="16" spans="1:25">
      <c r="A16" s="121" t="str">
        <f>[2]Data!A17</f>
        <v>- 222005</v>
      </c>
      <c r="B16" s="121" t="str">
        <f>[2]Data!AL17</f>
        <v>2020</v>
      </c>
      <c r="C16" s="121" t="str">
        <f>[2]Data!AJ17</f>
        <v>Ford</v>
      </c>
      <c r="D16" s="121" t="str">
        <f>[2]Data!AK17</f>
        <v>Transit</v>
      </c>
      <c r="E16" s="121" t="str">
        <f>[2]Data!V17</f>
        <v>1FTBR1C83LKA29832</v>
      </c>
      <c r="F16" s="121" t="str">
        <f>[2]Data!S17</f>
        <v>G9ED210C6AAC</v>
      </c>
      <c r="G16" s="122">
        <f>[2]Data!K17</f>
        <v>14856.1904296875</v>
      </c>
      <c r="H16" s="123">
        <f>[2]Data!L17</f>
        <v>11.971955289351852</v>
      </c>
      <c r="I16" s="121">
        <f>[2]Data!D17</f>
        <v>0</v>
      </c>
      <c r="J16" s="121" t="str">
        <f>[2]Data!C17</f>
        <v>5FR1</v>
      </c>
      <c r="K16" s="121" t="str">
        <f>[2]Data!F17</f>
        <v>Stopped</v>
      </c>
      <c r="L16" s="124" t="str">
        <f>[2]Data!H17</f>
        <v>16800 NW 57th Ave, Hialeah, FL 33015, USA</v>
      </c>
      <c r="M16" s="124">
        <f>[2]Data!I17</f>
        <v>0</v>
      </c>
      <c r="N16" s="125" t="str">
        <f>[2]Data!AA17</f>
        <v>Device is not downloading data</v>
      </c>
      <c r="O16" s="126">
        <f>[2]Data!Y17</f>
        <v>44557.579895833333</v>
      </c>
      <c r="P16" s="126">
        <f>[2]Data!Z17</f>
        <v>44558.938043981485</v>
      </c>
      <c r="Q16" s="126">
        <f>[2]Data!M17</f>
        <v>43930.33169684028</v>
      </c>
      <c r="R16" s="126">
        <f>[2]Data!N17</f>
        <v>54788.791666666664</v>
      </c>
      <c r="S16" s="121" t="b">
        <f>OR([2]Data!$B$2&lt;[2]Data!M17,[2]Data!$B$2&gt;[2]Data!N17)</f>
        <v>0</v>
      </c>
      <c r="T16" s="121" t="str">
        <f>[2]Data!O17</f>
        <v>Version 9</v>
      </c>
      <c r="U16" s="121" t="str">
        <f>CONCATENATE([2]Data!P17,".",[2]Data!Q17,".",[2]Data!R17)</f>
        <v>120.33.45</v>
      </c>
      <c r="V16" s="121">
        <f>[2]Data!T17</f>
        <v>0</v>
      </c>
      <c r="W16" s="121">
        <f>[2]Data!U17</f>
        <v>0</v>
      </c>
      <c r="X16" s="121" t="str">
        <f>[2]Data!W17</f>
        <v>America/New_York</v>
      </c>
      <c r="Y16" s="127" t="str">
        <f>[2]Data!X17</f>
        <v>113523 04092020</v>
      </c>
    </row>
    <row r="17" spans="1:25">
      <c r="A17" s="121" t="str">
        <f>[2]Data!A18</f>
        <v>- 222006</v>
      </c>
      <c r="B17" s="121" t="str">
        <f>[2]Data!AL18</f>
        <v>2020</v>
      </c>
      <c r="C17" s="121" t="str">
        <f>[2]Data!AJ18</f>
        <v>Ford</v>
      </c>
      <c r="D17" s="121" t="str">
        <f>[2]Data!AK18</f>
        <v>Transit</v>
      </c>
      <c r="E17" s="121" t="str">
        <f>[2]Data!V18</f>
        <v>1FTBR1C81LKA29831</v>
      </c>
      <c r="F17" s="121" t="str">
        <f>[2]Data!S18</f>
        <v>G9A1210C3BB7</v>
      </c>
      <c r="G17" s="122">
        <f>[2]Data!K18</f>
        <v>8613.07421875</v>
      </c>
      <c r="H17" s="123">
        <f>[2]Data!L18</f>
        <v>20.454166666666666</v>
      </c>
      <c r="I17" s="121" t="str">
        <f>[2]Data!D18</f>
        <v>REF0XUY@FPL.COM</v>
      </c>
      <c r="J17" s="121" t="str">
        <f>[2]Data!C18</f>
        <v>5FR1</v>
      </c>
      <c r="K17" s="121" t="str">
        <f>[2]Data!F18</f>
        <v>Stopped</v>
      </c>
      <c r="L17" s="124" t="str">
        <f>[2]Data!H18</f>
        <v>6320 NW 199th St, Hialeah, FL 33015, USA</v>
      </c>
      <c r="M17" s="124">
        <f>[2]Data!I18</f>
        <v>0</v>
      </c>
      <c r="N17" s="125" t="str">
        <f>[2]Data!AA18</f>
        <v>OK</v>
      </c>
      <c r="O17" s="126">
        <f>[2]Data!Y18</f>
        <v>44622.742594062503</v>
      </c>
      <c r="P17" s="126">
        <f>[2]Data!Z18</f>
        <v>44623.224966747686</v>
      </c>
      <c r="Q17" s="126">
        <f>[2]Data!M18</f>
        <v>43930.33169684028</v>
      </c>
      <c r="R17" s="126">
        <f>[2]Data!N18</f>
        <v>54788.791666666664</v>
      </c>
      <c r="S17" s="121" t="b">
        <f>OR([2]Data!$B$2&lt;[2]Data!M18,[2]Data!$B$2&gt;[2]Data!N18)</f>
        <v>0</v>
      </c>
      <c r="T17" s="121" t="str">
        <f>[2]Data!O18</f>
        <v>Version 9</v>
      </c>
      <c r="U17" s="121" t="str">
        <f>CONCATENATE([2]Data!P18,".",[2]Data!Q18,".",[2]Data!R18)</f>
        <v>120.34.14</v>
      </c>
      <c r="V17" s="121">
        <f>[2]Data!T18</f>
        <v>0</v>
      </c>
      <c r="W17" s="121">
        <f>[2]Data!U18</f>
        <v>0</v>
      </c>
      <c r="X17" s="121" t="str">
        <f>[2]Data!W18</f>
        <v>America/New_York</v>
      </c>
      <c r="Y17" s="127" t="str">
        <f>[2]Data!X18</f>
        <v>113521 04092020</v>
      </c>
    </row>
    <row r="18" spans="1:25">
      <c r="A18" s="121" t="str">
        <f>[2]Data!A19</f>
        <v>- 222007</v>
      </c>
      <c r="B18" s="121" t="str">
        <f>[2]Data!AL19</f>
        <v>2020</v>
      </c>
      <c r="C18" s="121" t="str">
        <f>[2]Data!AJ19</f>
        <v>Ford</v>
      </c>
      <c r="D18" s="121" t="str">
        <f>[2]Data!AK19</f>
        <v>Transit</v>
      </c>
      <c r="E18" s="121" t="str">
        <f>[2]Data!V19</f>
        <v>1FTBR1C8XLKA03468</v>
      </c>
      <c r="F18" s="121" t="str">
        <f>[2]Data!S19</f>
        <v>G9C9210C6B8F</v>
      </c>
      <c r="G18" s="122">
        <f>[2]Data!K19</f>
        <v>21323.595703125</v>
      </c>
      <c r="H18" s="123">
        <f>[2]Data!L19</f>
        <v>15.308333333333334</v>
      </c>
      <c r="I18" s="121" t="str">
        <f>[2]Data!D19</f>
        <v>CXO0A5X@FPL.COM</v>
      </c>
      <c r="J18" s="121" t="str">
        <f>[2]Data!C19</f>
        <v>5FR1</v>
      </c>
      <c r="K18" s="121" t="str">
        <f>[2]Data!F19</f>
        <v>Stopped</v>
      </c>
      <c r="L18" s="124" t="str">
        <f>[2]Data!H19</f>
        <v>11948 SW 271st St, Homestead, FL 33032, USA</v>
      </c>
      <c r="M18" s="124">
        <f>[2]Data!I19</f>
        <v>0</v>
      </c>
      <c r="N18" s="125" t="str">
        <f>[2]Data!AA19</f>
        <v>OK</v>
      </c>
      <c r="O18" s="126">
        <f>[2]Data!Y19</f>
        <v>44622.906713692129</v>
      </c>
      <c r="P18" s="126">
        <f>[2]Data!Z19</f>
        <v>44623.224387303242</v>
      </c>
      <c r="Q18" s="126">
        <f>[2]Data!M19</f>
        <v>43930.33169684028</v>
      </c>
      <c r="R18" s="126">
        <f>[2]Data!N19</f>
        <v>54788.791666666664</v>
      </c>
      <c r="S18" s="121" t="b">
        <f>OR([2]Data!$B$2&lt;[2]Data!M19,[2]Data!$B$2&gt;[2]Data!N19)</f>
        <v>0</v>
      </c>
      <c r="T18" s="121" t="str">
        <f>[2]Data!O19</f>
        <v>Version 9</v>
      </c>
      <c r="U18" s="121" t="str">
        <f>CONCATENATE([2]Data!P19,".",[2]Data!Q19,".",[2]Data!R19)</f>
        <v>120.34.14</v>
      </c>
      <c r="V18" s="121">
        <f>[2]Data!T19</f>
        <v>0</v>
      </c>
      <c r="W18" s="121">
        <f>[2]Data!U19</f>
        <v>0</v>
      </c>
      <c r="X18" s="121" t="str">
        <f>[2]Data!W19</f>
        <v>America/New_York</v>
      </c>
      <c r="Y18" s="127" t="str">
        <f>[2]Data!X19</f>
        <v>113522 04092020</v>
      </c>
    </row>
    <row r="19" spans="1:25">
      <c r="A19" s="121" t="str">
        <f>[2]Data!A20</f>
        <v>- 222008</v>
      </c>
      <c r="B19" s="121" t="str">
        <f>[2]Data!AL20</f>
        <v>2020</v>
      </c>
      <c r="C19" s="121" t="str">
        <f>[2]Data!AJ20</f>
        <v>Ford</v>
      </c>
      <c r="D19" s="121" t="str">
        <f>[2]Data!AK20</f>
        <v>Transit</v>
      </c>
      <c r="E19" s="121" t="str">
        <f>[2]Data!V20</f>
        <v>1FTBR1C88LKA03470</v>
      </c>
      <c r="F19" s="121" t="str">
        <f>[2]Data!S20</f>
        <v>G9D6210C6B90</v>
      </c>
      <c r="G19" s="122">
        <f>[2]Data!K20</f>
        <v>26839.5703125</v>
      </c>
      <c r="H19" s="123">
        <f>[2]Data!L20</f>
        <v>16.391666666666666</v>
      </c>
      <c r="I19" s="121" t="str">
        <f>[2]Data!D20</f>
        <v>james.thier@fpl.com</v>
      </c>
      <c r="J19" s="121" t="str">
        <f>[2]Data!C20</f>
        <v>5FR1</v>
      </c>
      <c r="K19" s="121" t="str">
        <f>[2]Data!F20</f>
        <v>Stopped</v>
      </c>
      <c r="L19" s="124" t="str">
        <f>[2]Data!H20</f>
        <v>981 Sunswept Rd NE, Palm Bay, FL 32905, USA</v>
      </c>
      <c r="M19" s="124">
        <f>[2]Data!I20</f>
        <v>0</v>
      </c>
      <c r="N19" s="125" t="str">
        <f>[2]Data!AA20</f>
        <v>OK</v>
      </c>
      <c r="O19" s="126">
        <f>[2]Data!Y20</f>
        <v>44622.696089432873</v>
      </c>
      <c r="P19" s="126">
        <f>[2]Data!Z20</f>
        <v>44623.239619525462</v>
      </c>
      <c r="Q19" s="126">
        <f>[2]Data!M20</f>
        <v>43930.33169684028</v>
      </c>
      <c r="R19" s="126">
        <f>[2]Data!N20</f>
        <v>54788.791666666664</v>
      </c>
      <c r="S19" s="121" t="b">
        <f>OR([2]Data!$B$2&lt;[2]Data!M20,[2]Data!$B$2&gt;[2]Data!N20)</f>
        <v>0</v>
      </c>
      <c r="T19" s="121" t="str">
        <f>[2]Data!O20</f>
        <v>Version 9</v>
      </c>
      <c r="U19" s="121" t="str">
        <f>CONCATENATE([2]Data!P20,".",[2]Data!Q20,".",[2]Data!R20)</f>
        <v>120.34.14</v>
      </c>
      <c r="V19" s="121">
        <f>[2]Data!T20</f>
        <v>0</v>
      </c>
      <c r="W19" s="121">
        <f>[2]Data!U20</f>
        <v>0</v>
      </c>
      <c r="X19" s="121" t="str">
        <f>[2]Data!W20</f>
        <v>America/New_York</v>
      </c>
      <c r="Y19" s="127" t="str">
        <f>[2]Data!X20</f>
        <v>113520 04092020</v>
      </c>
    </row>
    <row r="20" spans="1:25">
      <c r="A20" s="121" t="str">
        <f>[2]Data!A21</f>
        <v>- 222009</v>
      </c>
      <c r="B20" s="121" t="str">
        <f>[2]Data!AL21</f>
        <v>2020</v>
      </c>
      <c r="C20" s="121" t="str">
        <f>[2]Data!AJ21</f>
        <v>Ford</v>
      </c>
      <c r="D20" s="121" t="str">
        <f>[2]Data!AK21</f>
        <v>Transit</v>
      </c>
      <c r="E20" s="121" t="str">
        <f>[2]Data!V21</f>
        <v>1FTBR1C87LKA03475</v>
      </c>
      <c r="F20" s="121" t="str">
        <f>[2]Data!S21</f>
        <v>G9CC210C6B8A</v>
      </c>
      <c r="G20" s="122">
        <f>[2]Data!K21</f>
        <v>25642.1875</v>
      </c>
      <c r="H20" s="123">
        <f>[2]Data!L21</f>
        <v>9.3708333333333336</v>
      </c>
      <c r="I20" s="121" t="str">
        <f>[2]Data!D21</f>
        <v>HSS06A5@FPL.COM</v>
      </c>
      <c r="J20" s="121" t="str">
        <f>[2]Data!C21</f>
        <v>5FR1</v>
      </c>
      <c r="K20" s="121" t="str">
        <f>[2]Data!F21</f>
        <v>Stopped</v>
      </c>
      <c r="L20" s="124" t="str">
        <f>[2]Data!H21</f>
        <v>706 Lunar Lake Cir, Cocoa, FL 32926, USA</v>
      </c>
      <c r="M20" s="124">
        <f>[2]Data!I21</f>
        <v>0</v>
      </c>
      <c r="N20" s="125" t="str">
        <f>[2]Data!AA21</f>
        <v>OK</v>
      </c>
      <c r="O20" s="126">
        <f>[2]Data!Y21</f>
        <v>44622.749456747682</v>
      </c>
      <c r="P20" s="126">
        <f>[2]Data!Z21</f>
        <v>44623.230070173609</v>
      </c>
      <c r="Q20" s="126">
        <f>[2]Data!M21</f>
        <v>43930.33169684028</v>
      </c>
      <c r="R20" s="126">
        <f>[2]Data!N21</f>
        <v>54788.791666666664</v>
      </c>
      <c r="S20" s="121" t="b">
        <f>OR([2]Data!$B$2&lt;[2]Data!M21,[2]Data!$B$2&gt;[2]Data!N21)</f>
        <v>0</v>
      </c>
      <c r="T20" s="121" t="str">
        <f>[2]Data!O21</f>
        <v>Version 9</v>
      </c>
      <c r="U20" s="121" t="str">
        <f>CONCATENATE([2]Data!P21,".",[2]Data!Q21,".",[2]Data!R21)</f>
        <v>120.34.14</v>
      </c>
      <c r="V20" s="121">
        <f>[2]Data!T21</f>
        <v>0</v>
      </c>
      <c r="W20" s="121">
        <f>[2]Data!U21</f>
        <v>0</v>
      </c>
      <c r="X20" s="121" t="str">
        <f>[2]Data!W21</f>
        <v>America/New_York</v>
      </c>
      <c r="Y20" s="127" t="str">
        <f>[2]Data!X21</f>
        <v>113519 04092020</v>
      </c>
    </row>
    <row r="21" spans="1:25">
      <c r="A21" s="121" t="str">
        <f>[2]Data!A22</f>
        <v>- 222010</v>
      </c>
      <c r="B21" s="121" t="str">
        <f>[2]Data!AL22</f>
        <v>2020</v>
      </c>
      <c r="C21" s="121" t="str">
        <f>[2]Data!AJ22</f>
        <v>Ford</v>
      </c>
      <c r="D21" s="121" t="str">
        <f>[2]Data!AK22</f>
        <v>Transit</v>
      </c>
      <c r="E21" s="121" t="str">
        <f>[2]Data!V22</f>
        <v>1FTBR1C86LKA03466</v>
      </c>
      <c r="F21" s="121" t="str">
        <f>[2]Data!S22</f>
        <v>G93F210C7662</v>
      </c>
      <c r="G21" s="122">
        <f>[2]Data!K22</f>
        <v>31529.119140625</v>
      </c>
      <c r="H21" s="123">
        <f>[2]Data!L22</f>
        <v>11.441666666666666</v>
      </c>
      <c r="I21" s="121" t="str">
        <f>[2]Data!D22</f>
        <v>SJJ0XXB@FPL.COM</v>
      </c>
      <c r="J21" s="121" t="str">
        <f>[2]Data!C22</f>
        <v>5FR1</v>
      </c>
      <c r="K21" s="121" t="str">
        <f>[2]Data!F22</f>
        <v>Stopped</v>
      </c>
      <c r="L21" s="124" t="str">
        <f>[2]Data!H22</f>
        <v>3110 Southgate Dr, Rockledge, FL 32955, USA</v>
      </c>
      <c r="M21" s="124">
        <f>[2]Data!I22</f>
        <v>0</v>
      </c>
      <c r="N21" s="125" t="str">
        <f>[2]Data!AA22</f>
        <v>OK</v>
      </c>
      <c r="O21" s="126">
        <f>[2]Data!Y22</f>
        <v>44622.705394247685</v>
      </c>
      <c r="P21" s="126">
        <f>[2]Data!Z22</f>
        <v>44623.228241469908</v>
      </c>
      <c r="Q21" s="126">
        <f>[2]Data!M22</f>
        <v>43930.33169684028</v>
      </c>
      <c r="R21" s="126">
        <f>[2]Data!N22</f>
        <v>54788.791666666664</v>
      </c>
      <c r="S21" s="121" t="b">
        <f>OR([2]Data!$B$2&lt;[2]Data!M22,[2]Data!$B$2&gt;[2]Data!N22)</f>
        <v>0</v>
      </c>
      <c r="T21" s="121" t="str">
        <f>[2]Data!O22</f>
        <v>Version 9</v>
      </c>
      <c r="U21" s="121" t="str">
        <f>CONCATENATE([2]Data!P22,".",[2]Data!Q22,".",[2]Data!R22)</f>
        <v>120.34.14</v>
      </c>
      <c r="V21" s="121">
        <f>[2]Data!T22</f>
        <v>0</v>
      </c>
      <c r="W21" s="121">
        <f>[2]Data!U22</f>
        <v>0</v>
      </c>
      <c r="X21" s="121" t="str">
        <f>[2]Data!W22</f>
        <v>America/New_York</v>
      </c>
      <c r="Y21" s="127" t="str">
        <f>[2]Data!X22</f>
        <v>113518 04092020</v>
      </c>
    </row>
    <row r="22" spans="1:25">
      <c r="A22" s="121" t="str">
        <f>[2]Data!A23</f>
        <v>- 222011</v>
      </c>
      <c r="B22" s="121" t="str">
        <f>[2]Data!AL23</f>
        <v>2020</v>
      </c>
      <c r="C22" s="121" t="str">
        <f>[2]Data!AJ23</f>
        <v>Ford</v>
      </c>
      <c r="D22" s="121" t="str">
        <f>[2]Data!AK23</f>
        <v>Transit</v>
      </c>
      <c r="E22" s="121" t="str">
        <f>[2]Data!V23</f>
        <v>1FTBR1C8XLKA03471</v>
      </c>
      <c r="F22" s="121" t="str">
        <f>[2]Data!S23</f>
        <v>G97A210C7728</v>
      </c>
      <c r="G22" s="122">
        <f>[2]Data!K23</f>
        <v>33415.29296875</v>
      </c>
      <c r="H22" s="123">
        <f>[2]Data!L23</f>
        <v>3.8666666666666667</v>
      </c>
      <c r="I22" s="121" t="str">
        <f>[2]Data!D23</f>
        <v>MLZ0R2K@FPL.COM</v>
      </c>
      <c r="J22" s="121" t="str">
        <f>[2]Data!C23</f>
        <v>5FR1</v>
      </c>
      <c r="K22" s="121" t="str">
        <f>[2]Data!F23</f>
        <v>Stopped</v>
      </c>
      <c r="L22" s="124" t="str">
        <f>[2]Data!H23</f>
        <v>538 NW Placid Ave, Port St. Lucie, FL 34983, USA</v>
      </c>
      <c r="M22" s="124">
        <f>[2]Data!I23</f>
        <v>0</v>
      </c>
      <c r="N22" s="125" t="str">
        <f>[2]Data!AA23</f>
        <v>OK</v>
      </c>
      <c r="O22" s="126">
        <f>[2]Data!Y23</f>
        <v>44622.598530821757</v>
      </c>
      <c r="P22" s="126">
        <f>[2]Data!Z23</f>
        <v>44623.22597295139</v>
      </c>
      <c r="Q22" s="126">
        <f>[2]Data!M23</f>
        <v>43930.33169684028</v>
      </c>
      <c r="R22" s="126">
        <f>[2]Data!N23</f>
        <v>54788.791666666664</v>
      </c>
      <c r="S22" s="121" t="b">
        <f>OR([2]Data!$B$2&lt;[2]Data!M23,[2]Data!$B$2&gt;[2]Data!N23)</f>
        <v>0</v>
      </c>
      <c r="T22" s="121" t="str">
        <f>[2]Data!O23</f>
        <v>Version 9</v>
      </c>
      <c r="U22" s="121" t="str">
        <f>CONCATENATE([2]Data!P23,".",[2]Data!Q23,".",[2]Data!R23)</f>
        <v>120.34.14</v>
      </c>
      <c r="V22" s="121">
        <f>[2]Data!T23</f>
        <v>0</v>
      </c>
      <c r="W22" s="121">
        <f>[2]Data!U23</f>
        <v>0</v>
      </c>
      <c r="X22" s="121" t="str">
        <f>[2]Data!W23</f>
        <v>America/New_York</v>
      </c>
      <c r="Y22" s="127">
        <f>[2]Data!X23</f>
        <v>0</v>
      </c>
    </row>
    <row r="23" spans="1:25">
      <c r="A23" s="121" t="str">
        <f>[2]Data!A24</f>
        <v>- 222822</v>
      </c>
      <c r="B23" s="121" t="str">
        <f>[2]Data!AL24</f>
        <v>2013</v>
      </c>
      <c r="C23" s="121" t="str">
        <f>[2]Data!AJ24</f>
        <v>Chevrolet</v>
      </c>
      <c r="D23" s="121" t="str">
        <f>[2]Data!AK24</f>
        <v>Silverado</v>
      </c>
      <c r="E23" s="121" t="str">
        <f>[2]Data!V24</f>
        <v>1GB0CVEG8DF222822</v>
      </c>
      <c r="F23" s="121" t="str">
        <f>[2]Data!S24</f>
        <v>G92921032F38</v>
      </c>
      <c r="G23" s="122">
        <f>[2]Data!K24</f>
        <v>137906.421875</v>
      </c>
      <c r="H23" s="123">
        <f>[2]Data!L24</f>
        <v>99.428411724537042</v>
      </c>
      <c r="I23" s="121">
        <f>[2]Data!D24</f>
        <v>0</v>
      </c>
      <c r="J23" s="121" t="str">
        <f>[2]Data!C24</f>
        <v>5FR1</v>
      </c>
      <c r="K23" s="121" t="str">
        <f>[2]Data!F24</f>
        <v>Stopped</v>
      </c>
      <c r="L23" s="124" t="str">
        <f>[2]Data!H24</f>
        <v>2800 W King St, Cocoa, FL 32926, USA</v>
      </c>
      <c r="M23" s="124">
        <f>[2]Data!I24</f>
        <v>0</v>
      </c>
      <c r="N23" s="125" t="str">
        <f>[2]Data!AA24</f>
        <v>OK</v>
      </c>
      <c r="O23" s="126">
        <f>[2]Data!Y24</f>
        <v>44622.410324074073</v>
      </c>
      <c r="P23" s="126">
        <f>[2]Data!Z24</f>
        <v>44622.418344907404</v>
      </c>
      <c r="Q23" s="126">
        <f>[2]Data!M24</f>
        <v>43725.644378854166</v>
      </c>
      <c r="R23" s="126">
        <f>[2]Data!N24</f>
        <v>54788.791666666664</v>
      </c>
      <c r="S23" s="121" t="b">
        <f>OR([2]Data!$B$2&lt;[2]Data!M24,[2]Data!$B$2&gt;[2]Data!N24)</f>
        <v>0</v>
      </c>
      <c r="T23" s="121" t="str">
        <f>[2]Data!O24</f>
        <v>Version 9</v>
      </c>
      <c r="U23" s="121" t="str">
        <f>CONCATENATE([2]Data!P24,".",[2]Data!Q24,".",[2]Data!R24)</f>
        <v>120.34.14</v>
      </c>
      <c r="V23" s="121">
        <f>[2]Data!T24</f>
        <v>0</v>
      </c>
      <c r="W23" s="121">
        <f>[2]Data!U24</f>
        <v>0</v>
      </c>
      <c r="X23" s="121" t="str">
        <f>[2]Data!W24</f>
        <v>America/New_York</v>
      </c>
      <c r="Y23" s="127">
        <f>[2]Data!X24</f>
        <v>0</v>
      </c>
    </row>
    <row r="24" spans="1:25">
      <c r="A24" s="121" t="str">
        <f>[2]Data!A25</f>
        <v>- 224224</v>
      </c>
      <c r="B24" s="121">
        <f>[2]Data!AL25</f>
        <v>0</v>
      </c>
      <c r="C24" s="121">
        <f>[2]Data!AJ25</f>
        <v>0</v>
      </c>
      <c r="D24" s="121">
        <f>[2]Data!AK25</f>
        <v>0</v>
      </c>
      <c r="E24" s="121" t="str">
        <f>[2]Data!V25</f>
        <v>CHECK COMMENTS</v>
      </c>
      <c r="F24" s="121" t="str">
        <f>[2]Data!S25</f>
        <v>000-000-0000</v>
      </c>
      <c r="G24" s="122">
        <f>[2]Data!K25</f>
        <v>101853.046875</v>
      </c>
      <c r="H24" s="123">
        <f>[2]Data!L25</f>
        <v>2.7976321180555557</v>
      </c>
      <c r="I24" s="121">
        <f>[2]Data!D25</f>
        <v>0</v>
      </c>
      <c r="J24" s="121" t="str">
        <f>[2]Data!C25</f>
        <v>5FR1</v>
      </c>
      <c r="K24" s="121" t="str">
        <f>[2]Data!F25</f>
        <v>Stopped</v>
      </c>
      <c r="L24" s="124">
        <f>[2]Data!H25</f>
        <v>0</v>
      </c>
      <c r="M24" s="124">
        <f>[2]Data!I25</f>
        <v>0</v>
      </c>
      <c r="N24" s="125" t="str">
        <f>[2]Data!AA25</f>
        <v>Device is not downloading data</v>
      </c>
      <c r="O24" s="126">
        <f>[2]Data!Y25</f>
        <v>44078.414226006942</v>
      </c>
      <c r="P24" s="126">
        <f>[2]Data!Z25</f>
        <v>44079.386274618053</v>
      </c>
      <c r="Q24" s="126">
        <f>[2]Data!M25</f>
        <v>43725.644378854166</v>
      </c>
      <c r="R24" s="126">
        <f>[2]Data!N25</f>
        <v>44127.508509305553</v>
      </c>
      <c r="S24" s="121" t="b">
        <f>OR([2]Data!$B$2&lt;[2]Data!M25,[2]Data!$B$2&gt;[2]Data!N25)</f>
        <v>1</v>
      </c>
      <c r="T24" s="121" t="str">
        <f>[2]Data!O25</f>
        <v>OldGeotab</v>
      </c>
      <c r="U24" s="121" t="str">
        <f>CONCATENATE([2]Data!P25,".",[2]Data!Q25,".",[2]Data!R25)</f>
        <v>0.28.44</v>
      </c>
      <c r="V24" s="121">
        <f>[2]Data!T25</f>
        <v>0</v>
      </c>
      <c r="W24" s="121">
        <f>[2]Data!U25</f>
        <v>0</v>
      </c>
      <c r="X24" s="121" t="str">
        <f>[2]Data!W25</f>
        <v>America/New_York</v>
      </c>
      <c r="Y24" s="127" t="str">
        <f>[2]Data!X25</f>
        <v>Device Id - G97121032E7F VIN Number - 1GB0CVEG9DF224224</v>
      </c>
    </row>
    <row r="25" spans="1:25">
      <c r="A25" s="121" t="str">
        <f>[2]Data!A26</f>
        <v>- 258209</v>
      </c>
      <c r="B25" s="121" t="str">
        <f>[2]Data!AL26</f>
        <v>2011</v>
      </c>
      <c r="C25" s="121" t="str">
        <f>[2]Data!AJ26</f>
        <v>Chevrolet</v>
      </c>
      <c r="D25" s="121" t="str">
        <f>[2]Data!AK26</f>
        <v>Silverado</v>
      </c>
      <c r="E25" s="121" t="str">
        <f>[2]Data!V26</f>
        <v>1GB0CVEG0BF258209</v>
      </c>
      <c r="F25" s="121" t="str">
        <f>[2]Data!S26</f>
        <v>G93E21032F2F</v>
      </c>
      <c r="G25" s="122">
        <f>[2]Data!K26</f>
        <v>173894.703125</v>
      </c>
      <c r="H25" s="123">
        <f>[2]Data!L26</f>
        <v>98.896967962962961</v>
      </c>
      <c r="I25" s="121" t="str">
        <f>[2]Data!D26</f>
        <v>DXK0255@FPL.COM</v>
      </c>
      <c r="J25" s="121" t="str">
        <f>[2]Data!C26</f>
        <v>5FR1</v>
      </c>
      <c r="K25" s="121" t="str">
        <f>[2]Data!F26</f>
        <v>Stopped</v>
      </c>
      <c r="L25" s="124" t="str">
        <f>[2]Data!H26</f>
        <v>5925 Keystone Ave, Cocoa, FL 32927, USA</v>
      </c>
      <c r="M25" s="124">
        <f>[2]Data!I26</f>
        <v>0</v>
      </c>
      <c r="N25" s="125" t="str">
        <f>[2]Data!AA26</f>
        <v>OK</v>
      </c>
      <c r="O25" s="126">
        <f>[2]Data!Y26</f>
        <v>44622.741192858797</v>
      </c>
      <c r="P25" s="126">
        <f>[2]Data!Z26</f>
        <v>44623.221922025463</v>
      </c>
      <c r="Q25" s="126">
        <f>[2]Data!M26</f>
        <v>43725.644378854166</v>
      </c>
      <c r="R25" s="126">
        <f>[2]Data!N26</f>
        <v>54788.791666666664</v>
      </c>
      <c r="S25" s="121" t="b">
        <f>OR([2]Data!$B$2&lt;[2]Data!M26,[2]Data!$B$2&gt;[2]Data!N26)</f>
        <v>0</v>
      </c>
      <c r="T25" s="121" t="str">
        <f>[2]Data!O26</f>
        <v>Version 9</v>
      </c>
      <c r="U25" s="121" t="str">
        <f>CONCATENATE([2]Data!P26,".",[2]Data!Q26,".",[2]Data!R26)</f>
        <v>120.34.14</v>
      </c>
      <c r="V25" s="121">
        <f>[2]Data!T26</f>
        <v>0</v>
      </c>
      <c r="W25" s="121">
        <f>[2]Data!U26</f>
        <v>0</v>
      </c>
      <c r="X25" s="121" t="str">
        <f>[2]Data!W26</f>
        <v>America/New_York</v>
      </c>
      <c r="Y25" s="127">
        <f>[2]Data!X26</f>
        <v>0</v>
      </c>
    </row>
    <row r="26" spans="1:25">
      <c r="A26" s="121" t="str">
        <f>[2]Data!A27</f>
        <v>- 386806</v>
      </c>
      <c r="B26" s="121" t="str">
        <f>[2]Data!AL27</f>
        <v>2013</v>
      </c>
      <c r="C26" s="121" t="str">
        <f>[2]Data!AJ27</f>
        <v>Chevrolet</v>
      </c>
      <c r="D26" s="121" t="str">
        <f>[2]Data!AK27</f>
        <v>Silverado</v>
      </c>
      <c r="E26" s="121" t="str">
        <f>[2]Data!V27</f>
        <v>1GCRCPE07DZ386806</v>
      </c>
      <c r="F26" s="121" t="str">
        <f>[2]Data!S27</f>
        <v>G9F921032DF6</v>
      </c>
      <c r="G26" s="122">
        <f>[2]Data!K27</f>
        <v>114058.5234375</v>
      </c>
      <c r="H26" s="123">
        <f>[2]Data!L27</f>
        <v>106.02445524305556</v>
      </c>
      <c r="I26" s="121">
        <f>[2]Data!D27</f>
        <v>0</v>
      </c>
      <c r="J26" s="121" t="str">
        <f>[2]Data!C27</f>
        <v>5FR1</v>
      </c>
      <c r="K26" s="121" t="str">
        <f>[2]Data!F27</f>
        <v>Stopped</v>
      </c>
      <c r="L26" s="124" t="str">
        <f>[2]Data!H27</f>
        <v>23731 SW 116th Ct, Princeton, FL 33032, USA</v>
      </c>
      <c r="M26" s="124">
        <f>[2]Data!I27</f>
        <v>0</v>
      </c>
      <c r="N26" s="125" t="str">
        <f>[2]Data!AA27</f>
        <v>OK</v>
      </c>
      <c r="O26" s="126">
        <f>[2]Data!Y27</f>
        <v>44623.072651192131</v>
      </c>
      <c r="P26" s="126">
        <f>[2]Data!Z27</f>
        <v>44623.240718321758</v>
      </c>
      <c r="Q26" s="126">
        <f>[2]Data!M27</f>
        <v>43725.644378865742</v>
      </c>
      <c r="R26" s="126">
        <f>[2]Data!N27</f>
        <v>54788.791666666664</v>
      </c>
      <c r="S26" s="121" t="b">
        <f>OR([2]Data!$B$2&lt;[2]Data!M27,[2]Data!$B$2&gt;[2]Data!N27)</f>
        <v>0</v>
      </c>
      <c r="T26" s="121" t="str">
        <f>[2]Data!O27</f>
        <v>Version 9</v>
      </c>
      <c r="U26" s="121" t="str">
        <f>CONCATENATE([2]Data!P27,".",[2]Data!Q27,".",[2]Data!R27)</f>
        <v>120.34.14</v>
      </c>
      <c r="V26" s="121">
        <f>[2]Data!T27</f>
        <v>0</v>
      </c>
      <c r="W26" s="121">
        <f>[2]Data!U27</f>
        <v>0</v>
      </c>
      <c r="X26" s="121" t="str">
        <f>[2]Data!W27</f>
        <v>America/New_York</v>
      </c>
      <c r="Y26" s="127">
        <f>[2]Data!X27</f>
        <v>0</v>
      </c>
    </row>
    <row r="27" spans="1:25">
      <c r="A27" s="121" t="str">
        <f>[2]Data!A28</f>
        <v>- 425054</v>
      </c>
      <c r="B27" s="121" t="str">
        <f>[2]Data!AL28</f>
        <v>2015</v>
      </c>
      <c r="C27" s="121" t="str">
        <f>[2]Data!AJ28</f>
        <v>Chevrolet</v>
      </c>
      <c r="D27" s="121" t="str">
        <f>[2]Data!AK28</f>
        <v>Silverado</v>
      </c>
      <c r="E27" s="121" t="str">
        <f>[2]Data!V28</f>
        <v>1GCVKPEH0FZ377617</v>
      </c>
      <c r="F27" s="121" t="str">
        <f>[2]Data!S28</f>
        <v>G93A21032E34</v>
      </c>
      <c r="G27" s="122">
        <f>[2]Data!K28</f>
        <v>120984.578125</v>
      </c>
      <c r="H27" s="123">
        <f>[2]Data!L28</f>
        <v>135.51666666666668</v>
      </c>
      <c r="I27" s="121">
        <f>[2]Data!D28</f>
        <v>0</v>
      </c>
      <c r="J27" s="121" t="str">
        <f>[2]Data!C28</f>
        <v>5FR1</v>
      </c>
      <c r="K27" s="121" t="str">
        <f>[2]Data!F28</f>
        <v>Stopped</v>
      </c>
      <c r="L27" s="124" t="str">
        <f>[2]Data!H28</f>
        <v>4190 US-1, Rockledge, FL 32955, USA</v>
      </c>
      <c r="M27" s="124">
        <f>[2]Data!I28</f>
        <v>0</v>
      </c>
      <c r="N27" s="125" t="str">
        <f>[2]Data!AA28</f>
        <v>OK</v>
      </c>
      <c r="O27" s="126">
        <f>[2]Data!Y28</f>
        <v>44622.527419710648</v>
      </c>
      <c r="P27" s="126">
        <f>[2]Data!Z28</f>
        <v>44623.237222951386</v>
      </c>
      <c r="Q27" s="126">
        <f>[2]Data!M28</f>
        <v>43725.644378865742</v>
      </c>
      <c r="R27" s="126">
        <f>[2]Data!N28</f>
        <v>54788.791666666664</v>
      </c>
      <c r="S27" s="121" t="b">
        <f>OR([2]Data!$B$2&lt;[2]Data!M28,[2]Data!$B$2&gt;[2]Data!N28)</f>
        <v>0</v>
      </c>
      <c r="T27" s="121" t="str">
        <f>[2]Data!O28</f>
        <v>Version 9</v>
      </c>
      <c r="U27" s="121" t="str">
        <f>CONCATENATE([2]Data!P28,".",[2]Data!Q28,".",[2]Data!R28)</f>
        <v>120.34.14</v>
      </c>
      <c r="V27" s="121">
        <f>[2]Data!T28</f>
        <v>0</v>
      </c>
      <c r="W27" s="121">
        <f>[2]Data!U28</f>
        <v>0</v>
      </c>
      <c r="X27" s="121" t="str">
        <f>[2]Data!W28</f>
        <v>America/New_York</v>
      </c>
      <c r="Y27" s="127">
        <f>[2]Data!X28</f>
        <v>0</v>
      </c>
    </row>
    <row r="28" spans="1:25">
      <c r="A28" s="121" t="str">
        <f>[2]Data!A29</f>
        <v>- 434107</v>
      </c>
      <c r="B28" s="121" t="str">
        <f>[2]Data!AL29</f>
        <v>2014</v>
      </c>
      <c r="C28" s="121" t="str">
        <f>[2]Data!AJ29</f>
        <v>Ford</v>
      </c>
      <c r="D28" s="121" t="str">
        <f>[2]Data!AK29</f>
        <v>F-Series</v>
      </c>
      <c r="E28" s="121" t="str">
        <f>[2]Data!V29</f>
        <v>1FTEX1CMXEKF29439</v>
      </c>
      <c r="F28" s="121" t="str">
        <f>[2]Data!S29</f>
        <v>G9CC21032FDD</v>
      </c>
      <c r="G28" s="122">
        <f>[2]Data!K29</f>
        <v>90270.6953125</v>
      </c>
      <c r="H28" s="123">
        <f>[2]Data!L29</f>
        <v>114.54780868055556</v>
      </c>
      <c r="I28" s="121" t="str">
        <f>[2]Data!D29</f>
        <v>CSD0XXV@FPL.COM</v>
      </c>
      <c r="J28" s="121" t="str">
        <f>[2]Data!C29</f>
        <v>5FR1</v>
      </c>
      <c r="K28" s="121" t="str">
        <f>[2]Data!F29</f>
        <v>Stopped</v>
      </c>
      <c r="L28" s="124" t="str">
        <f>[2]Data!H29</f>
        <v>685 Elizabeth St SE, Palm Bay, FL 32909, USA</v>
      </c>
      <c r="M28" s="124">
        <f>[2]Data!I29</f>
        <v>0</v>
      </c>
      <c r="N28" s="125" t="str">
        <f>[2]Data!AA29</f>
        <v>Device is not downloading data</v>
      </c>
      <c r="O28" s="126">
        <f>[2]Data!Y29</f>
        <v>44603.672060185185</v>
      </c>
      <c r="P28" s="126">
        <f>[2]Data!Z29</f>
        <v>44604.938148148147</v>
      </c>
      <c r="Q28" s="126">
        <f>[2]Data!M29</f>
        <v>43725.644378854166</v>
      </c>
      <c r="R28" s="126">
        <f>[2]Data!N29</f>
        <v>54788.791666666664</v>
      </c>
      <c r="S28" s="121" t="b">
        <f>OR([2]Data!$B$2&lt;[2]Data!M29,[2]Data!$B$2&gt;[2]Data!N29)</f>
        <v>0</v>
      </c>
      <c r="T28" s="121" t="str">
        <f>[2]Data!O29</f>
        <v>Version 9</v>
      </c>
      <c r="U28" s="121" t="str">
        <f>CONCATENATE([2]Data!P29,".",[2]Data!Q29,".",[2]Data!R29)</f>
        <v>120.34.14</v>
      </c>
      <c r="V28" s="121">
        <f>[2]Data!T29</f>
        <v>0</v>
      </c>
      <c r="W28" s="121">
        <f>[2]Data!U29</f>
        <v>0</v>
      </c>
      <c r="X28" s="121" t="str">
        <f>[2]Data!W29</f>
        <v>America/New_York</v>
      </c>
      <c r="Y28" s="127">
        <f>[2]Data!X29</f>
        <v>0</v>
      </c>
    </row>
    <row r="29" spans="1:25">
      <c r="A29" s="121" t="str">
        <f>[2]Data!A30</f>
        <v>- 434110</v>
      </c>
      <c r="B29" s="121">
        <f>[2]Data!AL30</f>
        <v>0</v>
      </c>
      <c r="C29" s="121">
        <f>[2]Data!AJ30</f>
        <v>0</v>
      </c>
      <c r="D29" s="121">
        <f>[2]Data!AK30</f>
        <v>0</v>
      </c>
      <c r="E29" s="121">
        <f>[2]Data!V30</f>
        <v>0</v>
      </c>
      <c r="F29" s="121" t="str">
        <f>[2]Data!S30</f>
        <v>G99621032E98</v>
      </c>
      <c r="G29" s="122">
        <f>[2]Data!K30</f>
        <v>0</v>
      </c>
      <c r="H29" s="123">
        <f>[2]Data!L30</f>
        <v>0</v>
      </c>
      <c r="I29" s="121">
        <f>[2]Data!D30</f>
        <v>0</v>
      </c>
      <c r="J29" s="121" t="str">
        <f>[2]Data!C30</f>
        <v>5FR1</v>
      </c>
      <c r="K29" s="121">
        <f>[2]Data!F30</f>
        <v>0</v>
      </c>
      <c r="L29" s="124">
        <f>[2]Data!H30</f>
        <v>0</v>
      </c>
      <c r="M29" s="124">
        <f>[2]Data!I30</f>
        <v>0</v>
      </c>
      <c r="N29" s="125">
        <f>[2]Data!AA30</f>
        <v>0</v>
      </c>
      <c r="O29" s="126">
        <f>[2]Data!Y30</f>
        <v>0</v>
      </c>
      <c r="P29" s="126">
        <f>[2]Data!Z30</f>
        <v>0</v>
      </c>
      <c r="Q29" s="126">
        <f>[2]Data!M30</f>
        <v>44551.467246608794</v>
      </c>
      <c r="R29" s="126">
        <f>[2]Data!N30</f>
        <v>54788.791666666664</v>
      </c>
      <c r="S29" s="121" t="b">
        <f>OR([2]Data!$B$2&lt;[2]Data!M30,[2]Data!$B$2&gt;[2]Data!N30)</f>
        <v>0</v>
      </c>
      <c r="T29" s="121" t="str">
        <f>[2]Data!O30</f>
        <v>Version 9</v>
      </c>
      <c r="U29" s="121" t="str">
        <f>CONCATENATE([2]Data!P30,".",[2]Data!Q30,".",[2]Data!R30)</f>
        <v>120.32.45</v>
      </c>
      <c r="V29" s="121">
        <f>[2]Data!T30</f>
        <v>0</v>
      </c>
      <c r="W29" s="121">
        <f>[2]Data!U30</f>
        <v>0</v>
      </c>
      <c r="X29" s="121" t="str">
        <f>[2]Data!W30</f>
        <v>America/New_York</v>
      </c>
      <c r="Y29" s="127">
        <f>[2]Data!X30</f>
        <v>0</v>
      </c>
    </row>
    <row r="30" spans="1:25">
      <c r="A30" s="121" t="str">
        <f>[2]Data!A31</f>
        <v>- 434110</v>
      </c>
      <c r="B30" s="121" t="str">
        <f>[2]Data!AL31</f>
        <v>2014</v>
      </c>
      <c r="C30" s="121" t="str">
        <f>[2]Data!AJ31</f>
        <v>Ford</v>
      </c>
      <c r="D30" s="121" t="str">
        <f>[2]Data!AK31</f>
        <v>F-Series</v>
      </c>
      <c r="E30" s="121" t="str">
        <f>[2]Data!V31</f>
        <v>1FTEX1CMXEKF29442</v>
      </c>
      <c r="F30" s="121" t="str">
        <f>[2]Data!S31</f>
        <v>G9C8210E6398</v>
      </c>
      <c r="G30" s="122">
        <f>[2]Data!K31</f>
        <v>71842.1953125</v>
      </c>
      <c r="H30" s="123">
        <f>[2]Data!L31</f>
        <v>73.942151793981481</v>
      </c>
      <c r="I30" s="121" t="str">
        <f>[2]Data!D31</f>
        <v>GJW0962@FPL.COM</v>
      </c>
      <c r="J30" s="121" t="str">
        <f>[2]Data!C31</f>
        <v>5FR1</v>
      </c>
      <c r="K30" s="121" t="str">
        <f>[2]Data!F31</f>
        <v>Stopped</v>
      </c>
      <c r="L30" s="124" t="str">
        <f>[2]Data!H31</f>
        <v>11400 NW 91st Ct, Hialeah, FL 33018, USA</v>
      </c>
      <c r="M30" s="124">
        <f>[2]Data!I31</f>
        <v>0</v>
      </c>
      <c r="N30" s="125" t="str">
        <f>[2]Data!AA31</f>
        <v>OK</v>
      </c>
      <c r="O30" s="126">
        <f>[2]Data!Y31</f>
        <v>44622.694838692129</v>
      </c>
      <c r="P30" s="126">
        <f>[2]Data!Z31</f>
        <v>44623.221621099539</v>
      </c>
      <c r="Q30" s="126">
        <f>[2]Data!M31</f>
        <v>43725.644378854166</v>
      </c>
      <c r="R30" s="126">
        <f>[2]Data!N31</f>
        <v>54788.791666666664</v>
      </c>
      <c r="S30" s="121" t="b">
        <f>OR([2]Data!$B$2&lt;[2]Data!M31,[2]Data!$B$2&gt;[2]Data!N31)</f>
        <v>0</v>
      </c>
      <c r="T30" s="121" t="str">
        <f>[2]Data!O31</f>
        <v>Version 9</v>
      </c>
      <c r="U30" s="121" t="str">
        <f>CONCATENATE([2]Data!P31,".",[2]Data!Q31,".",[2]Data!R31)</f>
        <v>120.34.14</v>
      </c>
      <c r="V30" s="121">
        <f>[2]Data!T31</f>
        <v>0</v>
      </c>
      <c r="W30" s="121">
        <f>[2]Data!U31</f>
        <v>0</v>
      </c>
      <c r="X30" s="121" t="str">
        <f>[2]Data!W31</f>
        <v>America/New_York</v>
      </c>
      <c r="Y30" s="127">
        <f>[2]Data!X31</f>
        <v>0</v>
      </c>
    </row>
    <row r="31" spans="1:25">
      <c r="A31" s="121" t="str">
        <f>[2]Data!A32</f>
        <v>- 434111</v>
      </c>
      <c r="B31" s="121" t="str">
        <f>[2]Data!AL32</f>
        <v>2014</v>
      </c>
      <c r="C31" s="121" t="str">
        <f>[2]Data!AJ32</f>
        <v>Ford</v>
      </c>
      <c r="D31" s="121" t="str">
        <f>[2]Data!AK32</f>
        <v>F-Series</v>
      </c>
      <c r="E31" s="121" t="str">
        <f>[2]Data!V32</f>
        <v>1FTFX1CF4EKF29443</v>
      </c>
      <c r="F31" s="121" t="str">
        <f>[2]Data!S32</f>
        <v>G94D21032E43</v>
      </c>
      <c r="G31" s="122">
        <f>[2]Data!K32</f>
        <v>75970.0234375</v>
      </c>
      <c r="H31" s="123">
        <f>[2]Data!L32</f>
        <v>15.900940983796296</v>
      </c>
      <c r="I31" s="121" t="str">
        <f>[2]Data!D32</f>
        <v>RXS0G6U@fpl.com</v>
      </c>
      <c r="J31" s="121" t="str">
        <f>[2]Data!C32</f>
        <v>5FR1, JXV0QAR</v>
      </c>
      <c r="K31" s="121" t="str">
        <f>[2]Data!F32</f>
        <v>Stopped</v>
      </c>
      <c r="L31" s="124" t="str">
        <f>[2]Data!H32</f>
        <v>4190 US-1, Rockledge, FL 32955, USA</v>
      </c>
      <c r="M31" s="124">
        <f>[2]Data!I32</f>
        <v>0</v>
      </c>
      <c r="N31" s="125" t="str">
        <f>[2]Data!AA32</f>
        <v>OK</v>
      </c>
      <c r="O31" s="126">
        <f>[2]Data!Y32</f>
        <v>44620.617582488427</v>
      </c>
      <c r="P31" s="126">
        <f>[2]Data!Z32</f>
        <v>44623.226008414349</v>
      </c>
      <c r="Q31" s="126">
        <f>[2]Data!M32</f>
        <v>43725.644378865742</v>
      </c>
      <c r="R31" s="126">
        <f>[2]Data!N32</f>
        <v>54788.791666666664</v>
      </c>
      <c r="S31" s="121" t="b">
        <f>OR([2]Data!$B$2&lt;[2]Data!M32,[2]Data!$B$2&gt;[2]Data!N32)</f>
        <v>0</v>
      </c>
      <c r="T31" s="121" t="str">
        <f>[2]Data!O32</f>
        <v>Version 9</v>
      </c>
      <c r="U31" s="121" t="str">
        <f>CONCATENATE([2]Data!P32,".",[2]Data!Q32,".",[2]Data!R32)</f>
        <v>120.34.14</v>
      </c>
      <c r="V31" s="121">
        <f>[2]Data!T32</f>
        <v>0</v>
      </c>
      <c r="W31" s="121">
        <f>[2]Data!U32</f>
        <v>0</v>
      </c>
      <c r="X31" s="121" t="str">
        <f>[2]Data!W32</f>
        <v>America/New_York</v>
      </c>
      <c r="Y31" s="127">
        <f>[2]Data!X32</f>
        <v>0</v>
      </c>
    </row>
    <row r="32" spans="1:25">
      <c r="A32" s="121" t="str">
        <f>[2]Data!A33</f>
        <v>- 434241</v>
      </c>
      <c r="B32" s="121" t="str">
        <f>[2]Data!AL33</f>
        <v>2014</v>
      </c>
      <c r="C32" s="121" t="str">
        <f>[2]Data!AJ33</f>
        <v>Ford</v>
      </c>
      <c r="D32" s="121" t="str">
        <f>[2]Data!AK33</f>
        <v>F-Series</v>
      </c>
      <c r="E32" s="121" t="str">
        <f>[2]Data!V33</f>
        <v>1FTMF1CM4EKF55419</v>
      </c>
      <c r="F32" s="121" t="str">
        <f>[2]Data!S33</f>
        <v>G9BA21032EB4</v>
      </c>
      <c r="G32" s="122">
        <f>[2]Data!K33</f>
        <v>83886.3515625</v>
      </c>
      <c r="H32" s="123">
        <f>[2]Data!L33</f>
        <v>121.0481487962963</v>
      </c>
      <c r="I32" s="121" t="str">
        <f>[2]Data!D33</f>
        <v>SXD0RY7@FPL.COM</v>
      </c>
      <c r="J32" s="121" t="str">
        <f>[2]Data!C33</f>
        <v>5FR1</v>
      </c>
      <c r="K32" s="121" t="str">
        <f>[2]Data!F33</f>
        <v>Stopped</v>
      </c>
      <c r="L32" s="124" t="str">
        <f>[2]Data!H33</f>
        <v>33 Pine Ave, Miami Springs, FL 33166, USA</v>
      </c>
      <c r="M32" s="124">
        <f>[2]Data!I33</f>
        <v>0</v>
      </c>
      <c r="N32" s="125" t="str">
        <f>[2]Data!AA33</f>
        <v>OK</v>
      </c>
      <c r="O32" s="126">
        <f>[2]Data!Y33</f>
        <v>44622.647500729166</v>
      </c>
      <c r="P32" s="126">
        <f>[2]Data!Z33</f>
        <v>44623.233206747682</v>
      </c>
      <c r="Q32" s="126">
        <f>[2]Data!M33</f>
        <v>43725.644378854166</v>
      </c>
      <c r="R32" s="126">
        <f>[2]Data!N33</f>
        <v>54788.791666666664</v>
      </c>
      <c r="S32" s="121" t="b">
        <f>OR([2]Data!$B$2&lt;[2]Data!M33,[2]Data!$B$2&gt;[2]Data!N33)</f>
        <v>0</v>
      </c>
      <c r="T32" s="121" t="str">
        <f>[2]Data!O33</f>
        <v>Version 9</v>
      </c>
      <c r="U32" s="121" t="str">
        <f>CONCATENATE([2]Data!P33,".",[2]Data!Q33,".",[2]Data!R33)</f>
        <v>120.34.14</v>
      </c>
      <c r="V32" s="121">
        <f>[2]Data!T33</f>
        <v>0</v>
      </c>
      <c r="W32" s="121">
        <f>[2]Data!U33</f>
        <v>0</v>
      </c>
      <c r="X32" s="121" t="str">
        <f>[2]Data!W33</f>
        <v>America/New_York</v>
      </c>
      <c r="Y32" s="127">
        <f>[2]Data!X33</f>
        <v>0</v>
      </c>
    </row>
    <row r="33" spans="1:25">
      <c r="A33" s="121" t="str">
        <f>[2]Data!A34</f>
        <v>- 435073</v>
      </c>
      <c r="B33" s="121" t="str">
        <f>[2]Data!AL34</f>
        <v>2015</v>
      </c>
      <c r="C33" s="121" t="str">
        <f>[2]Data!AJ34</f>
        <v>Chevrolet</v>
      </c>
      <c r="D33" s="121" t="str">
        <f>[2]Data!AK34</f>
        <v>Silverado</v>
      </c>
      <c r="E33" s="121" t="str">
        <f>[2]Data!V34</f>
        <v>1GCNCPEC0FZ383256</v>
      </c>
      <c r="F33" s="121" t="str">
        <f>[2]Data!S34</f>
        <v>G98121033394</v>
      </c>
      <c r="G33" s="122">
        <f>[2]Data!K34</f>
        <v>70851.4140625</v>
      </c>
      <c r="H33" s="123">
        <f>[2]Data!L34</f>
        <v>304.02083333333331</v>
      </c>
      <c r="I33" s="121" t="str">
        <f>[2]Data!D34</f>
        <v>JXT09XB@FPL.COM</v>
      </c>
      <c r="J33" s="121" t="str">
        <f>[2]Data!C34</f>
        <v>5FR1, JXV0QAR</v>
      </c>
      <c r="K33" s="121" t="str">
        <f>[2]Data!F34</f>
        <v>Stopped</v>
      </c>
      <c r="L33" s="124" t="str">
        <f>[2]Data!H34</f>
        <v>60 SW 91st Ave, Plantation, FL 33324, USA</v>
      </c>
      <c r="M33" s="124">
        <f>[2]Data!I34</f>
        <v>0</v>
      </c>
      <c r="N33" s="125" t="str">
        <f>[2]Data!AA34</f>
        <v>OK</v>
      </c>
      <c r="O33" s="126">
        <f>[2]Data!Y34</f>
        <v>44622.734861840276</v>
      </c>
      <c r="P33" s="126">
        <f>[2]Data!Z34</f>
        <v>44623.231875729165</v>
      </c>
      <c r="Q33" s="126">
        <f>[2]Data!M34</f>
        <v>43725.644378865742</v>
      </c>
      <c r="R33" s="126">
        <f>[2]Data!N34</f>
        <v>54788.791666666664</v>
      </c>
      <c r="S33" s="121" t="b">
        <f>OR([2]Data!$B$2&lt;[2]Data!M34,[2]Data!$B$2&gt;[2]Data!N34)</f>
        <v>0</v>
      </c>
      <c r="T33" s="121" t="str">
        <f>[2]Data!O34</f>
        <v>Version 9</v>
      </c>
      <c r="U33" s="121" t="str">
        <f>CONCATENATE([2]Data!P34,".",[2]Data!Q34,".",[2]Data!R34)</f>
        <v>120.34.14</v>
      </c>
      <c r="V33" s="121">
        <f>[2]Data!T34</f>
        <v>0</v>
      </c>
      <c r="W33" s="121">
        <f>[2]Data!U34</f>
        <v>0</v>
      </c>
      <c r="X33" s="121" t="str">
        <f>[2]Data!W34</f>
        <v>America/New_York</v>
      </c>
      <c r="Y33" s="127" t="str">
        <f>[2]Data!X34</f>
        <v>Florida City Gas 100493 072446</v>
      </c>
    </row>
    <row r="34" spans="1:25">
      <c r="A34" s="121" t="str">
        <f>[2]Data!A35</f>
        <v>- 435074</v>
      </c>
      <c r="B34" s="121">
        <f>[2]Data!AL35</f>
        <v>0</v>
      </c>
      <c r="C34" s="121">
        <f>[2]Data!AJ35</f>
        <v>0</v>
      </c>
      <c r="D34" s="121">
        <f>[2]Data!AK35</f>
        <v>0</v>
      </c>
      <c r="E34" s="121" t="str">
        <f>[2]Data!V35</f>
        <v>CHECK COMMENTS</v>
      </c>
      <c r="F34" s="121" t="str">
        <f>[2]Data!S35</f>
        <v>000-000-0000</v>
      </c>
      <c r="G34" s="122">
        <f>[2]Data!K35</f>
        <v>147247.09375</v>
      </c>
      <c r="H34" s="123">
        <f>[2]Data!L35</f>
        <v>362.8164207060185</v>
      </c>
      <c r="I34" s="121">
        <f>[2]Data!D35</f>
        <v>0</v>
      </c>
      <c r="J34" s="121" t="str">
        <f>[2]Data!C35</f>
        <v>5FR1</v>
      </c>
      <c r="K34" s="121" t="str">
        <f>[2]Data!F35</f>
        <v>Stopped</v>
      </c>
      <c r="L34" s="124">
        <f>[2]Data!H35</f>
        <v>0</v>
      </c>
      <c r="M34" s="124">
        <f>[2]Data!I35</f>
        <v>0</v>
      </c>
      <c r="N34" s="125" t="str">
        <f>[2]Data!AA35</f>
        <v>Device is not downloading data</v>
      </c>
      <c r="O34" s="126">
        <f>[2]Data!Y35</f>
        <v>44328.610614895835</v>
      </c>
      <c r="P34" s="126">
        <f>[2]Data!Z35</f>
        <v>44328.611297766205</v>
      </c>
      <c r="Q34" s="126">
        <f>[2]Data!M35</f>
        <v>43725.644378854166</v>
      </c>
      <c r="R34" s="126">
        <f>[2]Data!N35</f>
        <v>44328.612488854167</v>
      </c>
      <c r="S34" s="121" t="b">
        <f>OR([2]Data!$B$2&lt;[2]Data!M35,[2]Data!$B$2&gt;[2]Data!N35)</f>
        <v>1</v>
      </c>
      <c r="T34" s="121" t="str">
        <f>[2]Data!O35</f>
        <v>OldGeotab</v>
      </c>
      <c r="U34" s="121" t="str">
        <f>CONCATENATE([2]Data!P35,".",[2]Data!Q35,".",[2]Data!R35)</f>
        <v>0.32.42</v>
      </c>
      <c r="V34" s="121">
        <f>[2]Data!T35</f>
        <v>0</v>
      </c>
      <c r="W34" s="121">
        <f>[2]Data!U35</f>
        <v>0</v>
      </c>
      <c r="X34" s="121" t="str">
        <f>[2]Data!W35</f>
        <v>America/New_York</v>
      </c>
      <c r="Y34" s="127">
        <f>[2]Data!X35</f>
        <v>0</v>
      </c>
    </row>
    <row r="35" spans="1:25">
      <c r="A35" s="121" t="str">
        <f>[2]Data!A36</f>
        <v>- 435074</v>
      </c>
      <c r="B35" s="121">
        <f>[2]Data!AL36</f>
        <v>0</v>
      </c>
      <c r="C35" s="121">
        <f>[2]Data!AJ36</f>
        <v>0</v>
      </c>
      <c r="D35" s="121">
        <f>[2]Data!AK36</f>
        <v>0</v>
      </c>
      <c r="E35" s="121" t="str">
        <f>[2]Data!V36</f>
        <v>CHECK COMMENTS</v>
      </c>
      <c r="F35" s="121" t="str">
        <f>[2]Data!S36</f>
        <v>000-000-0000</v>
      </c>
      <c r="G35" s="122">
        <f>[2]Data!K36</f>
        <v>100.17160797119141</v>
      </c>
      <c r="H35" s="123">
        <f>[2]Data!L36</f>
        <v>7.5428981481481486E-2</v>
      </c>
      <c r="I35" s="121">
        <f>[2]Data!D36</f>
        <v>0</v>
      </c>
      <c r="J35" s="121" t="str">
        <f>[2]Data!C36</f>
        <v>5FR1</v>
      </c>
      <c r="K35" s="121" t="str">
        <f>[2]Data!F36</f>
        <v>Stopped</v>
      </c>
      <c r="L35" s="124">
        <f>[2]Data!H36</f>
        <v>0</v>
      </c>
      <c r="M35" s="124">
        <f>[2]Data!I36</f>
        <v>0</v>
      </c>
      <c r="N35" s="125" t="str">
        <f>[2]Data!AA36</f>
        <v>Device is not downloading data</v>
      </c>
      <c r="O35" s="126">
        <f>[2]Data!Y36</f>
        <v>44334.465522303239</v>
      </c>
      <c r="P35" s="126">
        <f>[2]Data!Z36</f>
        <v>44334.467362581017</v>
      </c>
      <c r="Q35" s="126">
        <f>[2]Data!M36</f>
        <v>44328.612488460647</v>
      </c>
      <c r="R35" s="126">
        <f>[2]Data!N36</f>
        <v>44335.424276342594</v>
      </c>
      <c r="S35" s="121" t="b">
        <f>OR([2]Data!$B$2&lt;[2]Data!M36,[2]Data!$B$2&gt;[2]Data!N36)</f>
        <v>1</v>
      </c>
      <c r="T35" s="121" t="str">
        <f>[2]Data!O36</f>
        <v>OldGeotab</v>
      </c>
      <c r="U35" s="121" t="str">
        <f>CONCATENATE([2]Data!P36,".",[2]Data!Q36,".",[2]Data!R36)</f>
        <v>0.32.42</v>
      </c>
      <c r="V35" s="121">
        <f>[2]Data!T36</f>
        <v>0</v>
      </c>
      <c r="W35" s="121">
        <f>[2]Data!U36</f>
        <v>0</v>
      </c>
      <c r="X35" s="121" t="str">
        <f>[2]Data!W36</f>
        <v>America/New_York</v>
      </c>
      <c r="Y35" s="127" t="str">
        <f>[2]Data!X36</f>
        <v>Device Id - G9D221032EDC VIN Number - 1GCNCPEC3FZ384756</v>
      </c>
    </row>
    <row r="36" spans="1:25">
      <c r="A36" s="121" t="str">
        <f>[2]Data!A37</f>
        <v>- 435075</v>
      </c>
      <c r="B36" s="121">
        <f>[2]Data!AL37</f>
        <v>0</v>
      </c>
      <c r="C36" s="121">
        <f>[2]Data!AJ37</f>
        <v>0</v>
      </c>
      <c r="D36" s="121">
        <f>[2]Data!AK37</f>
        <v>0</v>
      </c>
      <c r="E36" s="121" t="str">
        <f>[2]Data!V37</f>
        <v>CHECK COMMENTS</v>
      </c>
      <c r="F36" s="121" t="str">
        <f>[2]Data!S37</f>
        <v>000-000-0000</v>
      </c>
      <c r="G36" s="122">
        <f>[2]Data!K37</f>
        <v>110096.1015625</v>
      </c>
      <c r="H36" s="123">
        <f>[2]Data!L37</f>
        <v>315.19679325231482</v>
      </c>
      <c r="I36" s="121">
        <f>[2]Data!D37</f>
        <v>0</v>
      </c>
      <c r="J36" s="121" t="str">
        <f>[2]Data!C37</f>
        <v>5FR1</v>
      </c>
      <c r="K36" s="121" t="str">
        <f>[2]Data!F37</f>
        <v>Stopped</v>
      </c>
      <c r="L36" s="124">
        <f>[2]Data!H37</f>
        <v>0</v>
      </c>
      <c r="M36" s="124">
        <f>[2]Data!I37</f>
        <v>0</v>
      </c>
      <c r="N36" s="125" t="str">
        <f>[2]Data!AA37</f>
        <v>Device is not downloading data</v>
      </c>
      <c r="O36" s="126">
        <f>[2]Data!Y37</f>
        <v>44040.375452118053</v>
      </c>
      <c r="P36" s="126">
        <f>[2]Data!Z37</f>
        <v>44049.928611840274</v>
      </c>
      <c r="Q36" s="126">
        <f>[2]Data!M37</f>
        <v>43725.644378854166</v>
      </c>
      <c r="R36" s="126">
        <f>[2]Data!N37</f>
        <v>44084.590456284721</v>
      </c>
      <c r="S36" s="121" t="b">
        <f>OR([2]Data!$B$2&lt;[2]Data!M37,[2]Data!$B$2&gt;[2]Data!N37)</f>
        <v>1</v>
      </c>
      <c r="T36" s="121" t="str">
        <f>[2]Data!O37</f>
        <v>OldGeotab</v>
      </c>
      <c r="U36" s="121" t="str">
        <f>CONCATENATE([2]Data!P37,".",[2]Data!Q37,".",[2]Data!R37)</f>
        <v>0.28.42</v>
      </c>
      <c r="V36" s="121">
        <f>[2]Data!T37</f>
        <v>0</v>
      </c>
      <c r="W36" s="121">
        <f>[2]Data!U37</f>
        <v>0</v>
      </c>
      <c r="X36" s="121" t="str">
        <f>[2]Data!W37</f>
        <v>America/New_York</v>
      </c>
      <c r="Y36" s="127" t="str">
        <f>[2]Data!X37</f>
        <v>Device Id - G9BB21032EB5 VIN Number - 1GCNCPEC1FZ384934</v>
      </c>
    </row>
    <row r="37" spans="1:25">
      <c r="A37" s="121" t="str">
        <f>[2]Data!A38</f>
        <v>- 435076</v>
      </c>
      <c r="B37" s="121" t="str">
        <f>[2]Data!AL38</f>
        <v>2015</v>
      </c>
      <c r="C37" s="121" t="str">
        <f>[2]Data!AJ38</f>
        <v>Chevrolet</v>
      </c>
      <c r="D37" s="121" t="str">
        <f>[2]Data!AK38</f>
        <v>Silverado</v>
      </c>
      <c r="E37" s="121" t="str">
        <f>[2]Data!V38</f>
        <v>1GCNCPEC6FZ384511</v>
      </c>
      <c r="F37" s="121" t="str">
        <f>[2]Data!S38</f>
        <v>G9CC210334D8</v>
      </c>
      <c r="G37" s="122">
        <f>[2]Data!K38</f>
        <v>72330.828125</v>
      </c>
      <c r="H37" s="123">
        <f>[2]Data!L38</f>
        <v>331.34166666666664</v>
      </c>
      <c r="I37" s="121" t="str">
        <f>[2]Data!D38</f>
        <v>TSF00V2@FPL.COM</v>
      </c>
      <c r="J37" s="121" t="str">
        <f>[2]Data!C38</f>
        <v>5FR1</v>
      </c>
      <c r="K37" s="121" t="str">
        <f>[2]Data!F38</f>
        <v>Stopped</v>
      </c>
      <c r="L37" s="124" t="str">
        <f>[2]Data!H38</f>
        <v>13321 SW 114th Pl, Miami, FL 33176, USA</v>
      </c>
      <c r="M37" s="124">
        <f>[2]Data!I38</f>
        <v>0</v>
      </c>
      <c r="N37" s="125" t="str">
        <f>[2]Data!AA38</f>
        <v>OK</v>
      </c>
      <c r="O37" s="126">
        <f>[2]Data!Y38</f>
        <v>44622.693264618058</v>
      </c>
      <c r="P37" s="126">
        <f>[2]Data!Z38</f>
        <v>44623.236343321762</v>
      </c>
      <c r="Q37" s="126">
        <f>[2]Data!M38</f>
        <v>44183.408690833334</v>
      </c>
      <c r="R37" s="126">
        <f>[2]Data!N38</f>
        <v>54788.791666666664</v>
      </c>
      <c r="S37" s="121" t="b">
        <f>OR([2]Data!$B$2&lt;[2]Data!M38,[2]Data!$B$2&gt;[2]Data!N38)</f>
        <v>0</v>
      </c>
      <c r="T37" s="121" t="str">
        <f>[2]Data!O38</f>
        <v>Version 9</v>
      </c>
      <c r="U37" s="121" t="str">
        <f>CONCATENATE([2]Data!P38,".",[2]Data!Q38,".",[2]Data!R38)</f>
        <v>120.34.14</v>
      </c>
      <c r="V37" s="121">
        <f>[2]Data!T38</f>
        <v>0</v>
      </c>
      <c r="W37" s="121">
        <f>[2]Data!U38</f>
        <v>0</v>
      </c>
      <c r="X37" s="121" t="str">
        <f>[2]Data!W38</f>
        <v>America/New_York</v>
      </c>
      <c r="Y37" s="127">
        <f>[2]Data!X38</f>
        <v>0</v>
      </c>
    </row>
    <row r="38" spans="1:25">
      <c r="A38" s="121" t="str">
        <f>[2]Data!A39</f>
        <v>- 435076</v>
      </c>
      <c r="B38" s="121">
        <f>[2]Data!AL39</f>
        <v>0</v>
      </c>
      <c r="C38" s="121">
        <f>[2]Data!AJ39</f>
        <v>0</v>
      </c>
      <c r="D38" s="121">
        <f>[2]Data!AK39</f>
        <v>0</v>
      </c>
      <c r="E38" s="121" t="str">
        <f>[2]Data!V39</f>
        <v>CHECK COMMENTS</v>
      </c>
      <c r="F38" s="121" t="str">
        <f>[2]Data!S39</f>
        <v>000-000-0000</v>
      </c>
      <c r="G38" s="122">
        <f>[2]Data!K39</f>
        <v>58319.71484375</v>
      </c>
      <c r="H38" s="123">
        <f>[2]Data!L39</f>
        <v>253.53749999999999</v>
      </c>
      <c r="I38" s="121">
        <f>[2]Data!D39</f>
        <v>0</v>
      </c>
      <c r="J38" s="121" t="str">
        <f>[2]Data!C39</f>
        <v>5FR1</v>
      </c>
      <c r="K38" s="121" t="str">
        <f>[2]Data!F39</f>
        <v>Stopped</v>
      </c>
      <c r="L38" s="124">
        <f>[2]Data!H39</f>
        <v>0</v>
      </c>
      <c r="M38" s="124">
        <f>[2]Data!I39</f>
        <v>0</v>
      </c>
      <c r="N38" s="125" t="str">
        <f>[2]Data!AA39</f>
        <v>Device is not downloading data</v>
      </c>
      <c r="O38" s="126">
        <f>[2]Data!Y39</f>
        <v>44182.703265358796</v>
      </c>
      <c r="P38" s="126">
        <f>[2]Data!Z39</f>
        <v>44183.407686655089</v>
      </c>
      <c r="Q38" s="126">
        <f>[2]Data!M39</f>
        <v>44172.35786837963</v>
      </c>
      <c r="R38" s="126">
        <f>[2]Data!N39</f>
        <v>44183.408691307872</v>
      </c>
      <c r="S38" s="121" t="b">
        <f>OR([2]Data!$B$2&lt;[2]Data!M39,[2]Data!$B$2&gt;[2]Data!N39)</f>
        <v>1</v>
      </c>
      <c r="T38" s="121" t="str">
        <f>[2]Data!O39</f>
        <v>OldGeotab</v>
      </c>
      <c r="U38" s="121" t="str">
        <f>CONCATENATE([2]Data!P39,".",[2]Data!Q39,".",[2]Data!R39)</f>
        <v>0.30.42</v>
      </c>
      <c r="V38" s="121">
        <f>[2]Data!T39</f>
        <v>0</v>
      </c>
      <c r="W38" s="121">
        <f>[2]Data!U39</f>
        <v>0</v>
      </c>
      <c r="X38" s="121" t="str">
        <f>[2]Data!W39</f>
        <v>America/New_York</v>
      </c>
      <c r="Y38" s="127">
        <f>[2]Data!X39</f>
        <v>0</v>
      </c>
    </row>
    <row r="39" spans="1:25">
      <c r="A39" s="121" t="str">
        <f>[2]Data!A40</f>
        <v>- 435077</v>
      </c>
      <c r="B39" s="121" t="str">
        <f>[2]Data!AL40</f>
        <v>2015</v>
      </c>
      <c r="C39" s="121" t="str">
        <f>[2]Data!AJ40</f>
        <v>Chevrolet</v>
      </c>
      <c r="D39" s="121" t="str">
        <f>[2]Data!AK40</f>
        <v>Silverado</v>
      </c>
      <c r="E39" s="121" t="str">
        <f>[2]Data!V40</f>
        <v>1GCNCPEC1FZ387767</v>
      </c>
      <c r="F39" s="121" t="str">
        <f>[2]Data!S40</f>
        <v>G9CB21032EC5</v>
      </c>
      <c r="G39" s="122">
        <f>[2]Data!K40</f>
        <v>87237.46875</v>
      </c>
      <c r="H39" s="123">
        <f>[2]Data!L40</f>
        <v>339.46249999999998</v>
      </c>
      <c r="I39" s="121">
        <f>[2]Data!D40</f>
        <v>0</v>
      </c>
      <c r="J39" s="121" t="str">
        <f>[2]Data!C40</f>
        <v>5FR1</v>
      </c>
      <c r="K39" s="121" t="str">
        <f>[2]Data!F40</f>
        <v>Stopped</v>
      </c>
      <c r="L39" s="124" t="str">
        <f>[2]Data!H40</f>
        <v>8900 NW 12th St, Miami, FL 33172, USA</v>
      </c>
      <c r="M39" s="124">
        <f>[2]Data!I40</f>
        <v>0</v>
      </c>
      <c r="N39" s="125" t="str">
        <f>[2]Data!AA40</f>
        <v>OK</v>
      </c>
      <c r="O39" s="126">
        <f>[2]Data!Y40</f>
        <v>44606.630961377312</v>
      </c>
      <c r="P39" s="126">
        <f>[2]Data!Z40</f>
        <v>44623.056273877315</v>
      </c>
      <c r="Q39" s="126">
        <f>[2]Data!M40</f>
        <v>44487.649727152777</v>
      </c>
      <c r="R39" s="126">
        <f>[2]Data!N40</f>
        <v>54788.791666666664</v>
      </c>
      <c r="S39" s="121" t="b">
        <f>OR([2]Data!$B$2&lt;[2]Data!M40,[2]Data!$B$2&gt;[2]Data!N40)</f>
        <v>0</v>
      </c>
      <c r="T39" s="121" t="str">
        <f>[2]Data!O40</f>
        <v>Version 9</v>
      </c>
      <c r="U39" s="121" t="str">
        <f>CONCATENATE([2]Data!P40,".",[2]Data!Q40,".",[2]Data!R40)</f>
        <v>120.34.14</v>
      </c>
      <c r="V39" s="121">
        <f>[2]Data!T40</f>
        <v>0</v>
      </c>
      <c r="W39" s="121">
        <f>[2]Data!U40</f>
        <v>0</v>
      </c>
      <c r="X39" s="121" t="str">
        <f>[2]Data!W40</f>
        <v>America/New_York</v>
      </c>
      <c r="Y39" s="127">
        <f>[2]Data!X40</f>
        <v>0</v>
      </c>
    </row>
    <row r="40" spans="1:25">
      <c r="A40" s="121" t="str">
        <f>[2]Data!A41</f>
        <v>- 435077</v>
      </c>
      <c r="B40" s="121" t="str">
        <f>[2]Data!AL41</f>
        <v>2015</v>
      </c>
      <c r="C40" s="121" t="str">
        <f>[2]Data!AJ41</f>
        <v>Chevrolet</v>
      </c>
      <c r="D40" s="121" t="str">
        <f>[2]Data!AK41</f>
        <v>Silverado</v>
      </c>
      <c r="E40" s="121" t="str">
        <f>[2]Data!V41</f>
        <v>1GCNCPEC1FZ387767</v>
      </c>
      <c r="F40" s="121" t="str">
        <f>[2]Data!S41</f>
        <v>000-000-0000</v>
      </c>
      <c r="G40" s="122">
        <f>[2]Data!K41</f>
        <v>80602.09375</v>
      </c>
      <c r="H40" s="123">
        <f>[2]Data!L41</f>
        <v>457.14546196759261</v>
      </c>
      <c r="I40" s="121">
        <f>[2]Data!D41</f>
        <v>0</v>
      </c>
      <c r="J40" s="121" t="str">
        <f>[2]Data!C41</f>
        <v>5FR1</v>
      </c>
      <c r="K40" s="121" t="str">
        <f>[2]Data!F41</f>
        <v>Stopped</v>
      </c>
      <c r="L40" s="124">
        <f>[2]Data!H41</f>
        <v>0</v>
      </c>
      <c r="M40" s="124">
        <f>[2]Data!I41</f>
        <v>0</v>
      </c>
      <c r="N40" s="125" t="str">
        <f>[2]Data!AA41</f>
        <v>Device is not downloading data</v>
      </c>
      <c r="O40" s="126">
        <f>[2]Data!Y41</f>
        <v>44358.378236145836</v>
      </c>
      <c r="P40" s="126">
        <f>[2]Data!Z41</f>
        <v>44487.605979201391</v>
      </c>
      <c r="Q40" s="126">
        <f>[2]Data!M41</f>
        <v>43725.644378854166</v>
      </c>
      <c r="R40" s="126">
        <f>[2]Data!N41</f>
        <v>44487.649727627315</v>
      </c>
      <c r="S40" s="121" t="b">
        <f>OR([2]Data!$B$2&lt;[2]Data!M41,[2]Data!$B$2&gt;[2]Data!N41)</f>
        <v>1</v>
      </c>
      <c r="T40" s="121" t="str">
        <f>[2]Data!O41</f>
        <v>Version 9</v>
      </c>
      <c r="U40" s="121" t="str">
        <f>CONCATENATE([2]Data!P41,".",[2]Data!Q41,".",[2]Data!R41)</f>
        <v>120.33.43</v>
      </c>
      <c r="V40" s="121">
        <f>[2]Data!T41</f>
        <v>0</v>
      </c>
      <c r="W40" s="121">
        <f>[2]Data!U41</f>
        <v>0</v>
      </c>
      <c r="X40" s="121" t="str">
        <f>[2]Data!W41</f>
        <v>America/New_York</v>
      </c>
      <c r="Y40" s="127">
        <f>[2]Data!X41</f>
        <v>0</v>
      </c>
    </row>
    <row r="41" spans="1:25">
      <c r="A41" s="121" t="str">
        <f>[2]Data!A42</f>
        <v>- 435078</v>
      </c>
      <c r="B41" s="121" t="str">
        <f>[2]Data!AL42</f>
        <v>2015</v>
      </c>
      <c r="C41" s="121" t="str">
        <f>[2]Data!AJ42</f>
        <v>Chevrolet</v>
      </c>
      <c r="D41" s="121" t="str">
        <f>[2]Data!AK42</f>
        <v>Silverado</v>
      </c>
      <c r="E41" s="121" t="str">
        <f>[2]Data!V42</f>
        <v>1GCNCPEC2FZ384909</v>
      </c>
      <c r="F41" s="121" t="str">
        <f>[2]Data!S42</f>
        <v>G97B21032E75</v>
      </c>
      <c r="G41" s="122">
        <f>[2]Data!K42</f>
        <v>0.26854753494262695</v>
      </c>
      <c r="H41" s="123">
        <f>[2]Data!L42</f>
        <v>336.35195383101853</v>
      </c>
      <c r="I41" s="121">
        <f>[2]Data!D42</f>
        <v>0</v>
      </c>
      <c r="J41" s="121" t="str">
        <f>[2]Data!C42</f>
        <v>5FR1</v>
      </c>
      <c r="K41" s="121" t="str">
        <f>[2]Data!F42</f>
        <v>Stopped</v>
      </c>
      <c r="L41" s="124" t="str">
        <f>[2]Data!H42</f>
        <v>1201 NW 89th Ct, Miami, FL 33172, USA</v>
      </c>
      <c r="M41" s="124">
        <f>[2]Data!I42</f>
        <v>0</v>
      </c>
      <c r="N41" s="125" t="str">
        <f>[2]Data!AA42</f>
        <v>Device is not downloading data</v>
      </c>
      <c r="O41" s="126">
        <f>[2]Data!Y42</f>
        <v>44608.810741469904</v>
      </c>
      <c r="P41" s="126">
        <f>[2]Data!Z42</f>
        <v>44621.494827118055</v>
      </c>
      <c r="Q41" s="126">
        <f>[2]Data!M42</f>
        <v>44580.435926990744</v>
      </c>
      <c r="R41" s="126">
        <f>[2]Data!N42</f>
        <v>54788.791666666664</v>
      </c>
      <c r="S41" s="121" t="b">
        <f>OR([2]Data!$B$2&lt;[2]Data!M42,[2]Data!$B$2&gt;[2]Data!N42)</f>
        <v>0</v>
      </c>
      <c r="T41" s="121" t="str">
        <f>[2]Data!O42</f>
        <v>Version 9</v>
      </c>
      <c r="U41" s="121" t="str">
        <f>CONCATENATE([2]Data!P42,".",[2]Data!Q42,".",[2]Data!R42)</f>
        <v>120.35.17</v>
      </c>
      <c r="V41" s="121">
        <f>[2]Data!T42</f>
        <v>0</v>
      </c>
      <c r="W41" s="121">
        <f>[2]Data!U42</f>
        <v>0</v>
      </c>
      <c r="X41" s="121" t="str">
        <f>[2]Data!W42</f>
        <v>America/New_York</v>
      </c>
      <c r="Y41" s="127">
        <f>[2]Data!X42</f>
        <v>0</v>
      </c>
    </row>
    <row r="42" spans="1:25">
      <c r="A42" s="121" t="str">
        <f>[2]Data!A43</f>
        <v>- 435078</v>
      </c>
      <c r="B42" s="121" t="str">
        <f>[2]Data!AL43</f>
        <v>2015</v>
      </c>
      <c r="C42" s="121" t="str">
        <f>[2]Data!AJ43</f>
        <v>Chevrolet</v>
      </c>
      <c r="D42" s="121" t="str">
        <f>[2]Data!AK43</f>
        <v>Silverado</v>
      </c>
      <c r="E42" s="121" t="str">
        <f>[2]Data!V43</f>
        <v>1GCNCPEC2FZ384909</v>
      </c>
      <c r="F42" s="121" t="str">
        <f>[2]Data!S43</f>
        <v>000-000-0000</v>
      </c>
      <c r="G42" s="122">
        <f>[2]Data!K43</f>
        <v>78444.4296875</v>
      </c>
      <c r="H42" s="123">
        <f>[2]Data!L43</f>
        <v>379.9896531134259</v>
      </c>
      <c r="I42" s="121">
        <f>[2]Data!D43</f>
        <v>0</v>
      </c>
      <c r="J42" s="121" t="str">
        <f>[2]Data!C43</f>
        <v>5FR1</v>
      </c>
      <c r="K42" s="121" t="str">
        <f>[2]Data!F43</f>
        <v>Stopped</v>
      </c>
      <c r="L42" s="124">
        <f>[2]Data!H43</f>
        <v>0</v>
      </c>
      <c r="M42" s="124">
        <f>[2]Data!I43</f>
        <v>0</v>
      </c>
      <c r="N42" s="125" t="str">
        <f>[2]Data!AA43</f>
        <v>Device is not downloading data</v>
      </c>
      <c r="O42" s="126">
        <f>[2]Data!Y43</f>
        <v>44463.499108564814</v>
      </c>
      <c r="P42" s="126">
        <f>[2]Data!Z43</f>
        <v>44579.565728935188</v>
      </c>
      <c r="Q42" s="126">
        <f>[2]Data!M43</f>
        <v>43725.644378854166</v>
      </c>
      <c r="R42" s="126">
        <f>[2]Data!N43</f>
        <v>44580.435927638886</v>
      </c>
      <c r="S42" s="121" t="b">
        <f>OR([2]Data!$B$2&lt;[2]Data!M43,[2]Data!$B$2&gt;[2]Data!N43)</f>
        <v>1</v>
      </c>
      <c r="T42" s="121" t="str">
        <f>[2]Data!O43</f>
        <v>Version 9</v>
      </c>
      <c r="U42" s="121" t="str">
        <f>CONCATENATE([2]Data!P43,".",[2]Data!Q43,".",[2]Data!R43)</f>
        <v>120.33.45</v>
      </c>
      <c r="V42" s="121">
        <f>[2]Data!T43</f>
        <v>0</v>
      </c>
      <c r="W42" s="121">
        <f>[2]Data!U43</f>
        <v>0</v>
      </c>
      <c r="X42" s="121" t="str">
        <f>[2]Data!W43</f>
        <v>America/New_York</v>
      </c>
      <c r="Y42" s="127">
        <f>[2]Data!X43</f>
        <v>0</v>
      </c>
    </row>
    <row r="43" spans="1:25">
      <c r="A43" s="121" t="str">
        <f>[2]Data!A44</f>
        <v>- 435079</v>
      </c>
      <c r="B43" s="121" t="str">
        <f>[2]Data!AL44</f>
        <v>2015</v>
      </c>
      <c r="C43" s="121" t="str">
        <f>[2]Data!AJ44</f>
        <v>Chevrolet</v>
      </c>
      <c r="D43" s="121" t="str">
        <f>[2]Data!AK44</f>
        <v>Silverado</v>
      </c>
      <c r="E43" s="121" t="str">
        <f>[2]Data!V44</f>
        <v>1GCNCPEC6FZ384573</v>
      </c>
      <c r="F43" s="121" t="str">
        <f>[2]Data!S44</f>
        <v>G95221032F43</v>
      </c>
      <c r="G43" s="122">
        <f>[2]Data!K44</f>
        <v>67051.0859375</v>
      </c>
      <c r="H43" s="123">
        <f>[2]Data!L44</f>
        <v>333.90183591435186</v>
      </c>
      <c r="I43" s="121" t="str">
        <f>[2]Data!D44</f>
        <v>JXG02D4@FPL.COM</v>
      </c>
      <c r="J43" s="121" t="str">
        <f>[2]Data!C44</f>
        <v>5FR1</v>
      </c>
      <c r="K43" s="121" t="str">
        <f>[2]Data!F44</f>
        <v>Stopped</v>
      </c>
      <c r="L43" s="124" t="str">
        <f>[2]Data!H44</f>
        <v>4181 SW 8th St Suite B, Miami, FL 33134, USA</v>
      </c>
      <c r="M43" s="124">
        <f>[2]Data!I44</f>
        <v>0</v>
      </c>
      <c r="N43" s="125" t="str">
        <f>[2]Data!AA44</f>
        <v>Device is not downloading data</v>
      </c>
      <c r="O43" s="126">
        <f>[2]Data!Y44</f>
        <v>44504.319355439817</v>
      </c>
      <c r="P43" s="126">
        <f>[2]Data!Z44</f>
        <v>44504.319448032409</v>
      </c>
      <c r="Q43" s="126">
        <f>[2]Data!M44</f>
        <v>44175.56636297454</v>
      </c>
      <c r="R43" s="126">
        <f>[2]Data!N44</f>
        <v>54788.791666666664</v>
      </c>
      <c r="S43" s="121" t="b">
        <f>OR([2]Data!$B$2&lt;[2]Data!M44,[2]Data!$B$2&gt;[2]Data!N44)</f>
        <v>0</v>
      </c>
      <c r="T43" s="121" t="str">
        <f>[2]Data!O44</f>
        <v>Version 9</v>
      </c>
      <c r="U43" s="121" t="str">
        <f>CONCATENATE([2]Data!P44,".",[2]Data!Q44,".",[2]Data!R44)</f>
        <v>120.33.45</v>
      </c>
      <c r="V43" s="121">
        <f>[2]Data!T44</f>
        <v>0</v>
      </c>
      <c r="W43" s="121">
        <f>[2]Data!U44</f>
        <v>0</v>
      </c>
      <c r="X43" s="121" t="str">
        <f>[2]Data!W44</f>
        <v>America/New_York</v>
      </c>
      <c r="Y43" s="127">
        <f>[2]Data!X44</f>
        <v>0</v>
      </c>
    </row>
    <row r="44" spans="1:25">
      <c r="A44" s="121" t="str">
        <f>[2]Data!A45</f>
        <v>- 436156</v>
      </c>
      <c r="B44" s="121" t="str">
        <f>[2]Data!AL45</f>
        <v>2016</v>
      </c>
      <c r="C44" s="121" t="str">
        <f>[2]Data!AJ45</f>
        <v>Ford</v>
      </c>
      <c r="D44" s="121" t="str">
        <f>[2]Data!AK45</f>
        <v>F-Series</v>
      </c>
      <c r="E44" s="121" t="str">
        <f>[2]Data!V45</f>
        <v>1FTMF1CF9GKD58010</v>
      </c>
      <c r="F44" s="121" t="str">
        <f>[2]Data!S45</f>
        <v>G95121032F40</v>
      </c>
      <c r="G44" s="122">
        <f>[2]Data!K45</f>
        <v>103789.4921875</v>
      </c>
      <c r="H44" s="123">
        <f>[2]Data!L45</f>
        <v>121.89889245370371</v>
      </c>
      <c r="I44" s="121">
        <f>[2]Data!D45</f>
        <v>0</v>
      </c>
      <c r="J44" s="121" t="str">
        <f>[2]Data!C45</f>
        <v>5FR1</v>
      </c>
      <c r="K44" s="121" t="str">
        <f>[2]Data!F45</f>
        <v>Stopped</v>
      </c>
      <c r="L44" s="124" t="str">
        <f>[2]Data!H45</f>
        <v>435 S Range Rd, Cocoa, FL 32926, USA</v>
      </c>
      <c r="M44" s="124">
        <f>[2]Data!I45</f>
        <v>0</v>
      </c>
      <c r="N44" s="125" t="str">
        <f>[2]Data!AA45</f>
        <v>OK</v>
      </c>
      <c r="O44" s="126">
        <f>[2]Data!Y45</f>
        <v>44620.667130358794</v>
      </c>
      <c r="P44" s="126">
        <f>[2]Data!Z45</f>
        <v>44622.597847951387</v>
      </c>
      <c r="Q44" s="126">
        <f>[2]Data!M45</f>
        <v>43725.644378854166</v>
      </c>
      <c r="R44" s="126">
        <f>[2]Data!N45</f>
        <v>54788.791666666664</v>
      </c>
      <c r="S44" s="121" t="b">
        <f>OR([2]Data!$B$2&lt;[2]Data!M45,[2]Data!$B$2&gt;[2]Data!N45)</f>
        <v>0</v>
      </c>
      <c r="T44" s="121" t="str">
        <f>[2]Data!O45</f>
        <v>Version 9</v>
      </c>
      <c r="U44" s="121" t="str">
        <f>CONCATENATE([2]Data!P45,".",[2]Data!Q45,".",[2]Data!R45)</f>
        <v>120.34.14</v>
      </c>
      <c r="V44" s="121">
        <f>[2]Data!T45</f>
        <v>0</v>
      </c>
      <c r="W44" s="121">
        <f>[2]Data!U45</f>
        <v>0</v>
      </c>
      <c r="X44" s="121" t="str">
        <f>[2]Data!W45</f>
        <v>America/New_York</v>
      </c>
      <c r="Y44" s="127">
        <f>[2]Data!X45</f>
        <v>0</v>
      </c>
    </row>
    <row r="45" spans="1:25">
      <c r="A45" s="121" t="str">
        <f>[2]Data!A46</f>
        <v>- 436157</v>
      </c>
      <c r="B45" s="121" t="str">
        <f>[2]Data!AL46</f>
        <v>2016</v>
      </c>
      <c r="C45" s="121" t="str">
        <f>[2]Data!AJ46</f>
        <v>Ford</v>
      </c>
      <c r="D45" s="121" t="str">
        <f>[2]Data!AK46</f>
        <v>F-Series</v>
      </c>
      <c r="E45" s="121" t="str">
        <f>[2]Data!V46</f>
        <v>1FTMF1CF0GKD58011</v>
      </c>
      <c r="F45" s="121" t="str">
        <f>[2]Data!S46</f>
        <v>G97A21032F6B</v>
      </c>
      <c r="G45" s="122">
        <f>[2]Data!K46</f>
        <v>114469</v>
      </c>
      <c r="H45" s="123">
        <f>[2]Data!L46</f>
        <v>128.11760688657407</v>
      </c>
      <c r="I45" s="121" t="str">
        <f>[2]Data!D46</f>
        <v>FXM0PXG@FPL.COM</v>
      </c>
      <c r="J45" s="121" t="str">
        <f>[2]Data!C46</f>
        <v>5FR1</v>
      </c>
      <c r="K45" s="121" t="str">
        <f>[2]Data!F46</f>
        <v>Stopped</v>
      </c>
      <c r="L45" s="124" t="str">
        <f>[2]Data!H46</f>
        <v>2705 Revolution St, Melbourne, FL 32935, USA</v>
      </c>
      <c r="M45" s="124">
        <f>[2]Data!I46</f>
        <v>0</v>
      </c>
      <c r="N45" s="125" t="str">
        <f>[2]Data!AA46</f>
        <v>OK</v>
      </c>
      <c r="O45" s="126">
        <f>[2]Data!Y46</f>
        <v>44622.662084062496</v>
      </c>
      <c r="P45" s="126">
        <f>[2]Data!Z46</f>
        <v>44623.227732210646</v>
      </c>
      <c r="Q45" s="126">
        <f>[2]Data!M46</f>
        <v>43725.644378854166</v>
      </c>
      <c r="R45" s="126">
        <f>[2]Data!N46</f>
        <v>54788.791666666664</v>
      </c>
      <c r="S45" s="121" t="b">
        <f>OR([2]Data!$B$2&lt;[2]Data!M46,[2]Data!$B$2&gt;[2]Data!N46)</f>
        <v>0</v>
      </c>
      <c r="T45" s="121" t="str">
        <f>[2]Data!O46</f>
        <v>Version 9</v>
      </c>
      <c r="U45" s="121" t="str">
        <f>CONCATENATE([2]Data!P46,".",[2]Data!Q46,".",[2]Data!R46)</f>
        <v>120.34.14</v>
      </c>
      <c r="V45" s="121">
        <f>[2]Data!T46</f>
        <v>0</v>
      </c>
      <c r="W45" s="121">
        <f>[2]Data!U46</f>
        <v>0</v>
      </c>
      <c r="X45" s="121" t="str">
        <f>[2]Data!W46</f>
        <v>America/New_York</v>
      </c>
      <c r="Y45" s="127">
        <f>[2]Data!X46</f>
        <v>0</v>
      </c>
    </row>
    <row r="46" spans="1:25">
      <c r="A46" s="121" t="str">
        <f>[2]Data!A47</f>
        <v>- 436158</v>
      </c>
      <c r="B46" s="121" t="str">
        <f>[2]Data!AL47</f>
        <v>2016</v>
      </c>
      <c r="C46" s="121" t="str">
        <f>[2]Data!AJ47</f>
        <v>Ford</v>
      </c>
      <c r="D46" s="121" t="str">
        <f>[2]Data!AK47</f>
        <v>F-Series</v>
      </c>
      <c r="E46" s="121" t="str">
        <f>[2]Data!V47</f>
        <v>1FTMF1CF2GKD58012</v>
      </c>
      <c r="F46" s="121" t="str">
        <f>[2]Data!S47</f>
        <v>G92B21032F3A</v>
      </c>
      <c r="G46" s="122">
        <f>[2]Data!K47</f>
        <v>100819.9609375</v>
      </c>
      <c r="H46" s="123">
        <f>[2]Data!L47</f>
        <v>128.14807380787036</v>
      </c>
      <c r="I46" s="121" t="str">
        <f>[2]Data!D47</f>
        <v>CLV09LX@FPL.COM</v>
      </c>
      <c r="J46" s="121" t="str">
        <f>[2]Data!C47</f>
        <v>5FR1</v>
      </c>
      <c r="K46" s="121" t="str">
        <f>[2]Data!F47</f>
        <v>Stopped</v>
      </c>
      <c r="L46" s="124" t="str">
        <f>[2]Data!H47</f>
        <v>4180 US-1, Rockledge, FL 32955, USA</v>
      </c>
      <c r="M46" s="124">
        <f>[2]Data!I47</f>
        <v>0</v>
      </c>
      <c r="N46" s="125" t="str">
        <f>[2]Data!AA47</f>
        <v>OK</v>
      </c>
      <c r="O46" s="126">
        <f>[2]Data!Y47</f>
        <v>44621.325580173609</v>
      </c>
      <c r="P46" s="126">
        <f>[2]Data!Z47</f>
        <v>44623.225429710648</v>
      </c>
      <c r="Q46" s="126">
        <f>[2]Data!M47</f>
        <v>43725.644378854166</v>
      </c>
      <c r="R46" s="126">
        <f>[2]Data!N47</f>
        <v>54788.791666666664</v>
      </c>
      <c r="S46" s="121" t="b">
        <f>OR([2]Data!$B$2&lt;[2]Data!M47,[2]Data!$B$2&gt;[2]Data!N47)</f>
        <v>0</v>
      </c>
      <c r="T46" s="121" t="str">
        <f>[2]Data!O47</f>
        <v>Version 9</v>
      </c>
      <c r="U46" s="121" t="str">
        <f>CONCATENATE([2]Data!P47,".",[2]Data!Q47,".",[2]Data!R47)</f>
        <v>120.34.14</v>
      </c>
      <c r="V46" s="121">
        <f>[2]Data!T47</f>
        <v>0</v>
      </c>
      <c r="W46" s="121">
        <f>[2]Data!U47</f>
        <v>0</v>
      </c>
      <c r="X46" s="121" t="str">
        <f>[2]Data!W47</f>
        <v>America/New_York</v>
      </c>
      <c r="Y46" s="127">
        <f>[2]Data!X47</f>
        <v>0</v>
      </c>
    </row>
    <row r="47" spans="1:25">
      <c r="A47" s="121" t="str">
        <f>[2]Data!A48</f>
        <v>- 436159</v>
      </c>
      <c r="B47" s="121" t="str">
        <f>[2]Data!AL48</f>
        <v>2016</v>
      </c>
      <c r="C47" s="121" t="str">
        <f>[2]Data!AJ48</f>
        <v>Ford</v>
      </c>
      <c r="D47" s="121" t="str">
        <f>[2]Data!AK48</f>
        <v>F-Series</v>
      </c>
      <c r="E47" s="121" t="str">
        <f>[2]Data!V48</f>
        <v>1FTMF1CF4GKD58013</v>
      </c>
      <c r="F47" s="121" t="str">
        <f>[2]Data!S48</f>
        <v>G9D82107C430</v>
      </c>
      <c r="G47" s="122">
        <f>[2]Data!K48</f>
        <v>79567.8203125</v>
      </c>
      <c r="H47" s="123">
        <f>[2]Data!L48</f>
        <v>42.722473831018519</v>
      </c>
      <c r="I47" s="121">
        <f>[2]Data!D48</f>
        <v>0</v>
      </c>
      <c r="J47" s="121" t="str">
        <f>[2]Data!C48</f>
        <v>5FR1</v>
      </c>
      <c r="K47" s="121" t="str">
        <f>[2]Data!F48</f>
        <v>Stopped</v>
      </c>
      <c r="L47" s="124" t="str">
        <f>[2]Data!H48</f>
        <v>420 Market Pl, Port St. Lucie, FL 34986, USA</v>
      </c>
      <c r="M47" s="124">
        <f>[2]Data!I48</f>
        <v>0</v>
      </c>
      <c r="N47" s="125" t="str">
        <f>[2]Data!AA48</f>
        <v>Device is not downloading data</v>
      </c>
      <c r="O47" s="126">
        <f>[2]Data!Y48</f>
        <v>44588.543300081015</v>
      </c>
      <c r="P47" s="126">
        <f>[2]Data!Z48</f>
        <v>44596.224434340278</v>
      </c>
      <c r="Q47" s="126">
        <f>[2]Data!M48</f>
        <v>43725.644378854166</v>
      </c>
      <c r="R47" s="126">
        <f>[2]Data!N48</f>
        <v>54788.791666666664</v>
      </c>
      <c r="S47" s="121" t="b">
        <f>OR([2]Data!$B$2&lt;[2]Data!M48,[2]Data!$B$2&gt;[2]Data!N48)</f>
        <v>0</v>
      </c>
      <c r="T47" s="121" t="str">
        <f>[2]Data!O48</f>
        <v>Version 9</v>
      </c>
      <c r="U47" s="121" t="str">
        <f>CONCATENATE([2]Data!P48,".",[2]Data!Q48,".",[2]Data!R48)</f>
        <v>120.34.13</v>
      </c>
      <c r="V47" s="121">
        <f>[2]Data!T48</f>
        <v>0</v>
      </c>
      <c r="W47" s="121">
        <f>[2]Data!U48</f>
        <v>0</v>
      </c>
      <c r="X47" s="121" t="str">
        <f>[2]Data!W48</f>
        <v>America/New_York</v>
      </c>
      <c r="Y47" s="127">
        <f>[2]Data!X48</f>
        <v>0</v>
      </c>
    </row>
    <row r="48" spans="1:25">
      <c r="A48" s="121" t="str">
        <f>[2]Data!A49</f>
        <v>- 436160</v>
      </c>
      <c r="B48" s="121" t="str">
        <f>[2]Data!AL49</f>
        <v>2016</v>
      </c>
      <c r="C48" s="121" t="str">
        <f>[2]Data!AJ49</f>
        <v>Ford</v>
      </c>
      <c r="D48" s="121" t="str">
        <f>[2]Data!AK49</f>
        <v>F-Series</v>
      </c>
      <c r="E48" s="121" t="str">
        <f>[2]Data!V49</f>
        <v>1FTMF1CF6GKD58014</v>
      </c>
      <c r="F48" s="121" t="str">
        <f>[2]Data!S49</f>
        <v>G95921032F48</v>
      </c>
      <c r="G48" s="122">
        <f>[2]Data!K49</f>
        <v>132262.59375</v>
      </c>
      <c r="H48" s="123">
        <f>[2]Data!L49</f>
        <v>130.63321668981482</v>
      </c>
      <c r="I48" s="121">
        <f>[2]Data!D49</f>
        <v>0</v>
      </c>
      <c r="J48" s="121" t="str">
        <f>[2]Data!C49</f>
        <v>5FR1</v>
      </c>
      <c r="K48" s="121" t="str">
        <f>[2]Data!F49</f>
        <v>Stopped</v>
      </c>
      <c r="L48" s="124" t="str">
        <f>[2]Data!H49</f>
        <v>4190 US-1, Rockledge, FL 32955, USA</v>
      </c>
      <c r="M48" s="124">
        <f>[2]Data!I49</f>
        <v>0</v>
      </c>
      <c r="N48" s="125" t="str">
        <f>[2]Data!AA49</f>
        <v>Device is not downloading data</v>
      </c>
      <c r="O48" s="126">
        <f>[2]Data!Y49</f>
        <v>44615.539746064816</v>
      </c>
      <c r="P48" s="126">
        <f>[2]Data!Z49</f>
        <v>44615.540058564817</v>
      </c>
      <c r="Q48" s="126">
        <f>[2]Data!M49</f>
        <v>43725.644378854166</v>
      </c>
      <c r="R48" s="126">
        <f>[2]Data!N49</f>
        <v>54788.791666666664</v>
      </c>
      <c r="S48" s="121" t="b">
        <f>OR([2]Data!$B$2&lt;[2]Data!M49,[2]Data!$B$2&gt;[2]Data!N49)</f>
        <v>0</v>
      </c>
      <c r="T48" s="121" t="str">
        <f>[2]Data!O49</f>
        <v>Version 9</v>
      </c>
      <c r="U48" s="121" t="str">
        <f>CONCATENATE([2]Data!P49,".",[2]Data!Q49,".",[2]Data!R49)</f>
        <v>120.34.14</v>
      </c>
      <c r="V48" s="121">
        <f>[2]Data!T49</f>
        <v>0</v>
      </c>
      <c r="W48" s="121">
        <f>[2]Data!U49</f>
        <v>0</v>
      </c>
      <c r="X48" s="121" t="str">
        <f>[2]Data!W49</f>
        <v>America/New_York</v>
      </c>
      <c r="Y48" s="127">
        <f>[2]Data!X49</f>
        <v>0</v>
      </c>
    </row>
    <row r="49" spans="1:25">
      <c r="A49" s="121" t="str">
        <f>[2]Data!A50</f>
        <v>- 436161</v>
      </c>
      <c r="B49" s="121" t="str">
        <f>[2]Data!AL50</f>
        <v>2016</v>
      </c>
      <c r="C49" s="121" t="str">
        <f>[2]Data!AJ50</f>
        <v>Ford</v>
      </c>
      <c r="D49" s="121" t="str">
        <f>[2]Data!AK50</f>
        <v>F-Series</v>
      </c>
      <c r="E49" s="121" t="str">
        <f>[2]Data!V50</f>
        <v>1FTMF1CF8GKD58015</v>
      </c>
      <c r="F49" s="121" t="str">
        <f>[2]Data!S50</f>
        <v>G97021032F61</v>
      </c>
      <c r="G49" s="122">
        <f>[2]Data!K50</f>
        <v>6199206.5</v>
      </c>
      <c r="H49" s="123">
        <f>[2]Data!L50</f>
        <v>100.28786864583333</v>
      </c>
      <c r="I49" s="121">
        <f>[2]Data!D50</f>
        <v>0</v>
      </c>
      <c r="J49" s="121" t="str">
        <f>[2]Data!C50</f>
        <v>5FR1</v>
      </c>
      <c r="K49" s="121" t="str">
        <f>[2]Data!F50</f>
        <v>Stopped</v>
      </c>
      <c r="L49" s="124" t="str">
        <f>[2]Data!H50</f>
        <v>1575 40th Ave, Vero Beach, FL 32960, USA</v>
      </c>
      <c r="M49" s="124">
        <f>[2]Data!I50</f>
        <v>0</v>
      </c>
      <c r="N49" s="125" t="str">
        <f>[2]Data!AA50</f>
        <v>OK</v>
      </c>
      <c r="O49" s="126">
        <f>[2]Data!Y50</f>
        <v>44622.687766932868</v>
      </c>
      <c r="P49" s="126">
        <f>[2]Data!Z50</f>
        <v>44623.230903506941</v>
      </c>
      <c r="Q49" s="126">
        <f>[2]Data!M50</f>
        <v>43725.644378854166</v>
      </c>
      <c r="R49" s="126">
        <f>[2]Data!N50</f>
        <v>54788.791666666664</v>
      </c>
      <c r="S49" s="121" t="b">
        <f>OR([2]Data!$B$2&lt;[2]Data!M50,[2]Data!$B$2&gt;[2]Data!N50)</f>
        <v>0</v>
      </c>
      <c r="T49" s="121" t="str">
        <f>[2]Data!O50</f>
        <v>Version 9</v>
      </c>
      <c r="U49" s="121" t="str">
        <f>CONCATENATE([2]Data!P50,".",[2]Data!Q50,".",[2]Data!R50)</f>
        <v>120.35.17</v>
      </c>
      <c r="V49" s="121">
        <f>[2]Data!T50</f>
        <v>0</v>
      </c>
      <c r="W49" s="121">
        <f>[2]Data!U50</f>
        <v>0</v>
      </c>
      <c r="X49" s="121" t="str">
        <f>[2]Data!W50</f>
        <v>America/New_York</v>
      </c>
      <c r="Y49" s="127">
        <f>[2]Data!X50</f>
        <v>0</v>
      </c>
    </row>
    <row r="50" spans="1:25">
      <c r="A50" s="121" t="str">
        <f>[2]Data!A51</f>
        <v>- 436461</v>
      </c>
      <c r="B50" s="121" t="str">
        <f>[2]Data!AL51</f>
        <v>2016</v>
      </c>
      <c r="C50" s="121" t="str">
        <f>[2]Data!AJ51</f>
        <v>Chevrolet</v>
      </c>
      <c r="D50" s="121" t="str">
        <f>[2]Data!AK51</f>
        <v>Silverado</v>
      </c>
      <c r="E50" s="121" t="str">
        <f>[2]Data!V51</f>
        <v>1GCVKNEH2GZ317053</v>
      </c>
      <c r="F50" s="121" t="str">
        <f>[2]Data!S51</f>
        <v>G91F2107C3F6</v>
      </c>
      <c r="G50" s="122">
        <f>[2]Data!K51</f>
        <v>89409.90625</v>
      </c>
      <c r="H50" s="123">
        <f>[2]Data!L51</f>
        <v>286.75833333333333</v>
      </c>
      <c r="I50" s="121" t="str">
        <f>[2]Data!D51</f>
        <v>JAM0P8K@FPL.COM</v>
      </c>
      <c r="J50" s="121" t="str">
        <f>[2]Data!C51</f>
        <v>5FR1</v>
      </c>
      <c r="K50" s="121" t="str">
        <f>[2]Data!F51</f>
        <v>Stopped</v>
      </c>
      <c r="L50" s="124" t="str">
        <f>[2]Data!H51</f>
        <v>1132 W 71st St, Hialeah, FL 33014, USA</v>
      </c>
      <c r="M50" s="124">
        <f>[2]Data!I51</f>
        <v>0</v>
      </c>
      <c r="N50" s="125" t="str">
        <f>[2]Data!AA51</f>
        <v>OK</v>
      </c>
      <c r="O50" s="126">
        <f>[2]Data!Y51</f>
        <v>44622.646563229166</v>
      </c>
      <c r="P50" s="126">
        <f>[2]Data!Z51</f>
        <v>44623.231435914349</v>
      </c>
      <c r="Q50" s="126">
        <f>[2]Data!M51</f>
        <v>43725.644378854166</v>
      </c>
      <c r="R50" s="126">
        <f>[2]Data!N51</f>
        <v>54788.791666666664</v>
      </c>
      <c r="S50" s="121" t="b">
        <f>OR([2]Data!$B$2&lt;[2]Data!M51,[2]Data!$B$2&gt;[2]Data!N51)</f>
        <v>0</v>
      </c>
      <c r="T50" s="121" t="str">
        <f>[2]Data!O51</f>
        <v>Version 9</v>
      </c>
      <c r="U50" s="121" t="str">
        <f>CONCATENATE([2]Data!P51,".",[2]Data!Q51,".",[2]Data!R51)</f>
        <v>120.34.14</v>
      </c>
      <c r="V50" s="121">
        <f>[2]Data!T51</f>
        <v>0</v>
      </c>
      <c r="W50" s="121">
        <f>[2]Data!U51</f>
        <v>0</v>
      </c>
      <c r="X50" s="121" t="str">
        <f>[2]Data!W51</f>
        <v>America/New_York</v>
      </c>
      <c r="Y50" s="127">
        <f>[2]Data!X51</f>
        <v>0</v>
      </c>
    </row>
    <row r="51" spans="1:25">
      <c r="A51" s="121" t="str">
        <f>[2]Data!A52</f>
        <v>- 437802</v>
      </c>
      <c r="B51" s="121">
        <f>[2]Data!AL52</f>
        <v>0</v>
      </c>
      <c r="C51" s="121">
        <f>[2]Data!AJ52</f>
        <v>0</v>
      </c>
      <c r="D51" s="121">
        <f>[2]Data!AK52</f>
        <v>0</v>
      </c>
      <c r="E51" s="121" t="str">
        <f>[2]Data!V52</f>
        <v>CHECK COMMENTS</v>
      </c>
      <c r="F51" s="121" t="str">
        <f>[2]Data!S52</f>
        <v>000-000-0000</v>
      </c>
      <c r="G51" s="122">
        <f>[2]Data!K52</f>
        <v>28461.58984375</v>
      </c>
      <c r="H51" s="123">
        <f>[2]Data!L52</f>
        <v>49.124311215277778</v>
      </c>
      <c r="I51" s="121">
        <f>[2]Data!D52</f>
        <v>0</v>
      </c>
      <c r="J51" s="121" t="str">
        <f>[2]Data!C52</f>
        <v>5FR1</v>
      </c>
      <c r="K51" s="121" t="str">
        <f>[2]Data!F52</f>
        <v>Stopped</v>
      </c>
      <c r="L51" s="124">
        <f>[2]Data!H52</f>
        <v>0</v>
      </c>
      <c r="M51" s="124">
        <f>[2]Data!I52</f>
        <v>0</v>
      </c>
      <c r="N51" s="125" t="str">
        <f>[2]Data!AA52</f>
        <v>Device is not downloading data</v>
      </c>
      <c r="O51" s="126">
        <f>[2]Data!Y52</f>
        <v>44050.945660451391</v>
      </c>
      <c r="P51" s="126">
        <f>[2]Data!Z52</f>
        <v>44050.950845636573</v>
      </c>
      <c r="Q51" s="126">
        <f>[2]Data!M52</f>
        <v>43725.644378854166</v>
      </c>
      <c r="R51" s="126">
        <f>[2]Data!N52</f>
        <v>44088.590470648145</v>
      </c>
      <c r="S51" s="121" t="b">
        <f>OR([2]Data!$B$2&lt;[2]Data!M52,[2]Data!$B$2&gt;[2]Data!N52)</f>
        <v>1</v>
      </c>
      <c r="T51" s="121" t="str">
        <f>[2]Data!O52</f>
        <v>OldGeotab</v>
      </c>
      <c r="U51" s="121" t="str">
        <f>CONCATENATE([2]Data!P52,".",[2]Data!Q52,".",[2]Data!R52)</f>
        <v>0.28.42</v>
      </c>
      <c r="V51" s="121">
        <f>[2]Data!T52</f>
        <v>0</v>
      </c>
      <c r="W51" s="121">
        <f>[2]Data!U52</f>
        <v>0</v>
      </c>
      <c r="X51" s="121" t="str">
        <f>[2]Data!W52</f>
        <v>America/New_York</v>
      </c>
      <c r="Y51" s="127" t="str">
        <f>[2]Data!X52</f>
        <v>Device Id - G9CD21032FDC VIN Number - 1FTMF1CF2HKD62272</v>
      </c>
    </row>
    <row r="52" spans="1:25">
      <c r="A52" s="121" t="str">
        <f>[2]Data!A53</f>
        <v>- 437803</v>
      </c>
      <c r="B52" s="121" t="str">
        <f>[2]Data!AL53</f>
        <v>2017</v>
      </c>
      <c r="C52" s="121" t="str">
        <f>[2]Data!AJ53</f>
        <v>Ford</v>
      </c>
      <c r="D52" s="121" t="str">
        <f>[2]Data!AK53</f>
        <v>F-Series</v>
      </c>
      <c r="E52" s="121" t="str">
        <f>[2]Data!V53</f>
        <v>1FTMF1CF4HKD62273</v>
      </c>
      <c r="F52" s="121" t="str">
        <f>[2]Data!S53</f>
        <v>G9C021032ECE</v>
      </c>
      <c r="G52" s="122">
        <f>[2]Data!K53</f>
        <v>30851.080078125</v>
      </c>
      <c r="H52" s="123">
        <f>[2]Data!L53</f>
        <v>64.608988668981482</v>
      </c>
      <c r="I52" s="121" t="str">
        <f>[2]Data!D53</f>
        <v>WXB0NFG@FPL.COM</v>
      </c>
      <c r="J52" s="121" t="str">
        <f>[2]Data!C53</f>
        <v>5FR1</v>
      </c>
      <c r="K52" s="121" t="str">
        <f>[2]Data!F53</f>
        <v>Stopped</v>
      </c>
      <c r="L52" s="124" t="str">
        <f>[2]Data!H53</f>
        <v>1824 NW 192nd St, Miami Gardens, FL 33056, USA</v>
      </c>
      <c r="M52" s="124">
        <f>[2]Data!I53</f>
        <v>0</v>
      </c>
      <c r="N52" s="125" t="str">
        <f>[2]Data!AA53</f>
        <v>OK</v>
      </c>
      <c r="O52" s="126">
        <f>[2]Data!Y53</f>
        <v>44622.793634988426</v>
      </c>
      <c r="P52" s="126">
        <f>[2]Data!Z53</f>
        <v>44623.232628043981</v>
      </c>
      <c r="Q52" s="126">
        <f>[2]Data!M53</f>
        <v>43725.644378865742</v>
      </c>
      <c r="R52" s="126">
        <f>[2]Data!N53</f>
        <v>54788.791666666664</v>
      </c>
      <c r="S52" s="121" t="b">
        <f>OR([2]Data!$B$2&lt;[2]Data!M53,[2]Data!$B$2&gt;[2]Data!N53)</f>
        <v>0</v>
      </c>
      <c r="T52" s="121" t="str">
        <f>[2]Data!O53</f>
        <v>Version 9</v>
      </c>
      <c r="U52" s="121" t="str">
        <f>CONCATENATE([2]Data!P53,".",[2]Data!Q53,".",[2]Data!R53)</f>
        <v>120.34.14</v>
      </c>
      <c r="V52" s="121">
        <f>[2]Data!T53</f>
        <v>0</v>
      </c>
      <c r="W52" s="121">
        <f>[2]Data!U53</f>
        <v>0</v>
      </c>
      <c r="X52" s="121" t="str">
        <f>[2]Data!W53</f>
        <v>America/New_York</v>
      </c>
      <c r="Y52" s="127">
        <f>[2]Data!X53</f>
        <v>0</v>
      </c>
    </row>
    <row r="53" spans="1:25">
      <c r="A53" s="121" t="str">
        <f>[2]Data!A54</f>
        <v>- 437804</v>
      </c>
      <c r="B53" s="121" t="str">
        <f>[2]Data!AL54</f>
        <v>2017</v>
      </c>
      <c r="C53" s="121" t="str">
        <f>[2]Data!AJ54</f>
        <v>Ford</v>
      </c>
      <c r="D53" s="121" t="str">
        <f>[2]Data!AK54</f>
        <v>F-Series</v>
      </c>
      <c r="E53" s="121" t="str">
        <f>[2]Data!V54</f>
        <v>1FTMF1CF6HKD62274</v>
      </c>
      <c r="F53" s="121" t="str">
        <f>[2]Data!S54</f>
        <v>G93421032F25</v>
      </c>
      <c r="G53" s="122">
        <f>[2]Data!K54</f>
        <v>64902.22265625</v>
      </c>
      <c r="H53" s="123">
        <f>[2]Data!L54</f>
        <v>139.95566856481483</v>
      </c>
      <c r="I53" s="121">
        <f>[2]Data!D54</f>
        <v>0</v>
      </c>
      <c r="J53" s="121" t="str">
        <f>[2]Data!C54</f>
        <v>5FR1</v>
      </c>
      <c r="K53" s="121" t="str">
        <f>[2]Data!F54</f>
        <v>Stopped</v>
      </c>
      <c r="L53" s="124" t="str">
        <f>[2]Data!H54</f>
        <v>4190 US-1, Rockledge, FL 32955, USA</v>
      </c>
      <c r="M53" s="124">
        <f>[2]Data!I54</f>
        <v>0</v>
      </c>
      <c r="N53" s="125" t="str">
        <f>[2]Data!AA54</f>
        <v>Device is not downloading data</v>
      </c>
      <c r="O53" s="126">
        <f>[2]Data!Y54</f>
        <v>44615.53801921296</v>
      </c>
      <c r="P53" s="126">
        <f>[2]Data!Z54</f>
        <v>44615.540750694447</v>
      </c>
      <c r="Q53" s="126">
        <f>[2]Data!M54</f>
        <v>43725.644378854166</v>
      </c>
      <c r="R53" s="126">
        <f>[2]Data!N54</f>
        <v>54788.791666666664</v>
      </c>
      <c r="S53" s="121" t="b">
        <f>OR([2]Data!$B$2&lt;[2]Data!M54,[2]Data!$B$2&gt;[2]Data!N54)</f>
        <v>0</v>
      </c>
      <c r="T53" s="121" t="str">
        <f>[2]Data!O54</f>
        <v>Version 9</v>
      </c>
      <c r="U53" s="121" t="str">
        <f>CONCATENATE([2]Data!P54,".",[2]Data!Q54,".",[2]Data!R54)</f>
        <v>120.34.14</v>
      </c>
      <c r="V53" s="121">
        <f>[2]Data!T54</f>
        <v>0</v>
      </c>
      <c r="W53" s="121">
        <f>[2]Data!U54</f>
        <v>0</v>
      </c>
      <c r="X53" s="121" t="str">
        <f>[2]Data!W54</f>
        <v>America/New_York</v>
      </c>
      <c r="Y53" s="127">
        <f>[2]Data!X54</f>
        <v>0</v>
      </c>
    </row>
    <row r="54" spans="1:25">
      <c r="A54" s="121" t="str">
        <f>[2]Data!A55</f>
        <v>- 437805</v>
      </c>
      <c r="B54" s="121" t="str">
        <f>[2]Data!AL55</f>
        <v>2017</v>
      </c>
      <c r="C54" s="121" t="str">
        <f>[2]Data!AJ55</f>
        <v>Ford</v>
      </c>
      <c r="D54" s="121" t="str">
        <f>[2]Data!AK55</f>
        <v>F-Series</v>
      </c>
      <c r="E54" s="121" t="str">
        <f>[2]Data!V55</f>
        <v>1FTMF1CF8HKD62275</v>
      </c>
      <c r="F54" s="121" t="str">
        <f>[2]Data!S55</f>
        <v>G90D2107C3E4</v>
      </c>
      <c r="G54" s="122">
        <f>[2]Data!K55</f>
        <v>81574.8515625</v>
      </c>
      <c r="H54" s="123">
        <f>[2]Data!L55</f>
        <v>125.63483899305555</v>
      </c>
      <c r="I54" s="121" t="str">
        <f>[2]Data!D55</f>
        <v>TXM0LHD@FPL.COM</v>
      </c>
      <c r="J54" s="121" t="str">
        <f>[2]Data!C55</f>
        <v>5FR1</v>
      </c>
      <c r="K54" s="121" t="str">
        <f>[2]Data!F55</f>
        <v>Stopped</v>
      </c>
      <c r="L54" s="124" t="str">
        <f>[2]Data!H55</f>
        <v>5105 Volusia Ave, Titusville, FL 32780, USA</v>
      </c>
      <c r="M54" s="124">
        <f>[2]Data!I55</f>
        <v>0</v>
      </c>
      <c r="N54" s="125" t="str">
        <f>[2]Data!AA55</f>
        <v>OK</v>
      </c>
      <c r="O54" s="126">
        <f>[2]Data!Y55</f>
        <v>44622.667361840278</v>
      </c>
      <c r="P54" s="126">
        <f>[2]Data!Z55</f>
        <v>44623.231528506942</v>
      </c>
      <c r="Q54" s="126">
        <f>[2]Data!M55</f>
        <v>43725.644378854166</v>
      </c>
      <c r="R54" s="126">
        <f>[2]Data!N55</f>
        <v>54788.791666666664</v>
      </c>
      <c r="S54" s="121" t="b">
        <f>OR([2]Data!$B$2&lt;[2]Data!M55,[2]Data!$B$2&gt;[2]Data!N55)</f>
        <v>0</v>
      </c>
      <c r="T54" s="121" t="str">
        <f>[2]Data!O55</f>
        <v>Version 9</v>
      </c>
      <c r="U54" s="121" t="str">
        <f>CONCATENATE([2]Data!P55,".",[2]Data!Q55,".",[2]Data!R55)</f>
        <v>120.34.14</v>
      </c>
      <c r="V54" s="121">
        <f>[2]Data!T55</f>
        <v>0</v>
      </c>
      <c r="W54" s="121">
        <f>[2]Data!U55</f>
        <v>0</v>
      </c>
      <c r="X54" s="121" t="str">
        <f>[2]Data!W55</f>
        <v>America/New_York</v>
      </c>
      <c r="Y54" s="127">
        <f>[2]Data!X55</f>
        <v>0</v>
      </c>
    </row>
    <row r="55" spans="1:25">
      <c r="A55" s="121" t="str">
        <f>[2]Data!A56</f>
        <v>- 438007</v>
      </c>
      <c r="B55" s="121" t="str">
        <f>[2]Data!AL56</f>
        <v>2018</v>
      </c>
      <c r="C55" s="121" t="str">
        <f>[2]Data!AJ56</f>
        <v>Ford</v>
      </c>
      <c r="D55" s="121" t="str">
        <f>[2]Data!AK56</f>
        <v>F-Series</v>
      </c>
      <c r="E55" s="121" t="str">
        <f>[2]Data!V56</f>
        <v>1FTFX1E50JKF23184</v>
      </c>
      <c r="F55" s="121" t="str">
        <f>[2]Data!S56</f>
        <v>G96521032E6B</v>
      </c>
      <c r="G55" s="122">
        <f>[2]Data!K56</f>
        <v>34038.09375</v>
      </c>
      <c r="H55" s="123">
        <f>[2]Data!L56</f>
        <v>34.634566354166665</v>
      </c>
      <c r="I55" s="121" t="str">
        <f>[2]Data!D56</f>
        <v>JXL0WTN@NEE.COM</v>
      </c>
      <c r="J55" s="121" t="str">
        <f>[2]Data!C56</f>
        <v>5FR1, JXV0QAR</v>
      </c>
      <c r="K55" s="121" t="str">
        <f>[2]Data!F56</f>
        <v>Stopped</v>
      </c>
      <c r="L55" s="124" t="str">
        <f>[2]Data!H56</f>
        <v>61 Hammond Dr, Miami Springs, FL 33166, USA</v>
      </c>
      <c r="M55" s="124">
        <f>[2]Data!I56</f>
        <v>0</v>
      </c>
      <c r="N55" s="125" t="str">
        <f>[2]Data!AA56</f>
        <v>OK</v>
      </c>
      <c r="O55" s="126">
        <f>[2]Data!Y56</f>
        <v>44622.738935914349</v>
      </c>
      <c r="P55" s="126">
        <f>[2]Data!Z56</f>
        <v>44623.240405821758</v>
      </c>
      <c r="Q55" s="126">
        <f>[2]Data!M56</f>
        <v>43725.644378865742</v>
      </c>
      <c r="R55" s="126">
        <f>[2]Data!N56</f>
        <v>54788.791666666664</v>
      </c>
      <c r="S55" s="121" t="b">
        <f>OR([2]Data!$B$2&lt;[2]Data!M56,[2]Data!$B$2&gt;[2]Data!N56)</f>
        <v>0</v>
      </c>
      <c r="T55" s="121" t="str">
        <f>[2]Data!O56</f>
        <v>Version 9</v>
      </c>
      <c r="U55" s="121" t="str">
        <f>CONCATENATE([2]Data!P56,".",[2]Data!Q56,".",[2]Data!R56)</f>
        <v>120.34.14</v>
      </c>
      <c r="V55" s="121">
        <f>[2]Data!T56</f>
        <v>0</v>
      </c>
      <c r="W55" s="121">
        <f>[2]Data!U56</f>
        <v>0</v>
      </c>
      <c r="X55" s="121" t="str">
        <f>[2]Data!W56</f>
        <v>America/New_York</v>
      </c>
      <c r="Y55" s="127">
        <f>[2]Data!X56</f>
        <v>0</v>
      </c>
    </row>
    <row r="56" spans="1:25">
      <c r="A56" s="121" t="str">
        <f>[2]Data!A57</f>
        <v>- 438009</v>
      </c>
      <c r="B56" s="121" t="str">
        <f>[2]Data!AL57</f>
        <v>2018</v>
      </c>
      <c r="C56" s="121" t="str">
        <f>[2]Data!AJ57</f>
        <v>Ford</v>
      </c>
      <c r="D56" s="121" t="str">
        <f>[2]Data!AK57</f>
        <v>F-Series</v>
      </c>
      <c r="E56" s="121" t="str">
        <f>[2]Data!V57</f>
        <v>1FTFX1E58JKF23188</v>
      </c>
      <c r="F56" s="121" t="str">
        <f>[2]Data!S57</f>
        <v>G98C21032F9D</v>
      </c>
      <c r="G56" s="122">
        <f>[2]Data!K57</f>
        <v>40770.02734375</v>
      </c>
      <c r="H56" s="123">
        <f>[2]Data!L57</f>
        <v>98.01331881944445</v>
      </c>
      <c r="I56" s="121" t="str">
        <f>[2]Data!D57</f>
        <v>andres.pena@fpl.com</v>
      </c>
      <c r="J56" s="121" t="str">
        <f>[2]Data!C57</f>
        <v>5FR1</v>
      </c>
      <c r="K56" s="121" t="str">
        <f>[2]Data!F57</f>
        <v>Stopped</v>
      </c>
      <c r="L56" s="124" t="str">
        <f>[2]Data!H57</f>
        <v>3558 W 71 Terrace, Hialeah, FL 33018, USA</v>
      </c>
      <c r="M56" s="124">
        <f>[2]Data!I57</f>
        <v>0</v>
      </c>
      <c r="N56" s="125" t="str">
        <f>[2]Data!AA57</f>
        <v>OK</v>
      </c>
      <c r="O56" s="126">
        <f>[2]Data!Y57</f>
        <v>44622.817199803241</v>
      </c>
      <c r="P56" s="126">
        <f>[2]Data!Z57</f>
        <v>44623.235509988423</v>
      </c>
      <c r="Q56" s="126">
        <f>[2]Data!M57</f>
        <v>43725.644378854166</v>
      </c>
      <c r="R56" s="126">
        <f>[2]Data!N57</f>
        <v>54788.791666666664</v>
      </c>
      <c r="S56" s="121" t="b">
        <f>OR([2]Data!$B$2&lt;[2]Data!M57,[2]Data!$B$2&gt;[2]Data!N57)</f>
        <v>0</v>
      </c>
      <c r="T56" s="121" t="str">
        <f>[2]Data!O57</f>
        <v>Version 9</v>
      </c>
      <c r="U56" s="121" t="str">
        <f>CONCATENATE([2]Data!P57,".",[2]Data!Q57,".",[2]Data!R57)</f>
        <v>120.34.14</v>
      </c>
      <c r="V56" s="121">
        <f>[2]Data!T57</f>
        <v>0</v>
      </c>
      <c r="W56" s="121">
        <f>[2]Data!U57</f>
        <v>0</v>
      </c>
      <c r="X56" s="121" t="str">
        <f>[2]Data!W57</f>
        <v>America/New_York</v>
      </c>
      <c r="Y56" s="127">
        <f>[2]Data!X57</f>
        <v>0</v>
      </c>
    </row>
    <row r="57" spans="1:25">
      <c r="A57" s="121" t="str">
        <f>[2]Data!A58</f>
        <v>- 438024</v>
      </c>
      <c r="B57" s="121" t="str">
        <f>[2]Data!AL58</f>
        <v>2018</v>
      </c>
      <c r="C57" s="121" t="str">
        <f>[2]Data!AJ58</f>
        <v>Ford</v>
      </c>
      <c r="D57" s="121" t="str">
        <f>[2]Data!AK58</f>
        <v>F-Series</v>
      </c>
      <c r="E57" s="121" t="str">
        <f>[2]Data!V58</f>
        <v>1FTMF1C55JKE93774</v>
      </c>
      <c r="F57" s="121" t="str">
        <f>[2]Data!S58</f>
        <v>G99C21032E92</v>
      </c>
      <c r="G57" s="122">
        <f>[2]Data!K58</f>
        <v>44919.54296875</v>
      </c>
      <c r="H57" s="123">
        <f>[2]Data!L58</f>
        <v>106.42514334490741</v>
      </c>
      <c r="I57" s="121">
        <f>[2]Data!D58</f>
        <v>0</v>
      </c>
      <c r="J57" s="121" t="str">
        <f>[2]Data!C58</f>
        <v>5FR1</v>
      </c>
      <c r="K57" s="121" t="str">
        <f>[2]Data!F58</f>
        <v>Stopped</v>
      </c>
      <c r="L57" s="124" t="str">
        <f>[2]Data!H58</f>
        <v>16800 NW 57th Ave, Hialeah, FL 33015, USA</v>
      </c>
      <c r="M57" s="124">
        <f>[2]Data!I58</f>
        <v>0</v>
      </c>
      <c r="N57" s="125" t="str">
        <f>[2]Data!AA58</f>
        <v>Device is not downloading data</v>
      </c>
      <c r="O57" s="126">
        <f>[2]Data!Y58</f>
        <v>44522.583079432872</v>
      </c>
      <c r="P57" s="126">
        <f>[2]Data!Z58</f>
        <v>44522.60537109954</v>
      </c>
      <c r="Q57" s="126">
        <f>[2]Data!M58</f>
        <v>43725.644378854166</v>
      </c>
      <c r="R57" s="126">
        <f>[2]Data!N58</f>
        <v>54788.791666666664</v>
      </c>
      <c r="S57" s="121" t="b">
        <f>OR([2]Data!$B$2&lt;[2]Data!M58,[2]Data!$B$2&gt;[2]Data!N58)</f>
        <v>0</v>
      </c>
      <c r="T57" s="121" t="str">
        <f>[2]Data!O58</f>
        <v>Version 9</v>
      </c>
      <c r="U57" s="121" t="str">
        <f>CONCATENATE([2]Data!P58,".",[2]Data!Q58,".",[2]Data!R58)</f>
        <v>120.34.12</v>
      </c>
      <c r="V57" s="121">
        <f>[2]Data!T58</f>
        <v>0</v>
      </c>
      <c r="W57" s="121">
        <f>[2]Data!U58</f>
        <v>0</v>
      </c>
      <c r="X57" s="121" t="str">
        <f>[2]Data!W58</f>
        <v>America/New_York</v>
      </c>
      <c r="Y57" s="127">
        <f>[2]Data!X58</f>
        <v>0</v>
      </c>
    </row>
    <row r="58" spans="1:25">
      <c r="A58" s="121" t="str">
        <f>[2]Data!A59</f>
        <v>- 438025</v>
      </c>
      <c r="B58" s="121" t="str">
        <f>[2]Data!AL59</f>
        <v>2018</v>
      </c>
      <c r="C58" s="121" t="str">
        <f>[2]Data!AJ59</f>
        <v>Ford</v>
      </c>
      <c r="D58" s="121" t="str">
        <f>[2]Data!AK59</f>
        <v>F-Series</v>
      </c>
      <c r="E58" s="121" t="str">
        <f>[2]Data!V59</f>
        <v>1FTMF1C57JKE93775</v>
      </c>
      <c r="F58" s="121" t="str">
        <f>[2]Data!S59</f>
        <v>G9AB21032EA5</v>
      </c>
      <c r="G58" s="122">
        <f>[2]Data!K59</f>
        <v>35318.91796875</v>
      </c>
      <c r="H58" s="123">
        <f>[2]Data!L59</f>
        <v>131.54633244212962</v>
      </c>
      <c r="I58" s="121" t="str">
        <f>[2]Data!D59</f>
        <v>Steven.Escudero@fpl.com</v>
      </c>
      <c r="J58" s="121" t="str">
        <f>[2]Data!C59</f>
        <v>5FR1</v>
      </c>
      <c r="K58" s="121" t="str">
        <f>[2]Data!F59</f>
        <v>Stopped</v>
      </c>
      <c r="L58" s="124" t="str">
        <f>[2]Data!H59</f>
        <v>1580 SW 116th Ave, Pembroke Pines, FL 33025, USA</v>
      </c>
      <c r="M58" s="124">
        <f>[2]Data!I59</f>
        <v>0</v>
      </c>
      <c r="N58" s="125" t="str">
        <f>[2]Data!AA59</f>
        <v>OK</v>
      </c>
      <c r="O58" s="126">
        <f>[2]Data!Y59</f>
        <v>44622.803057025463</v>
      </c>
      <c r="P58" s="126">
        <f>[2]Data!Z59</f>
        <v>44623.223554710647</v>
      </c>
      <c r="Q58" s="126">
        <f>[2]Data!M59</f>
        <v>43725.644378854166</v>
      </c>
      <c r="R58" s="126">
        <f>[2]Data!N59</f>
        <v>54788.791666666664</v>
      </c>
      <c r="S58" s="121" t="b">
        <f>OR([2]Data!$B$2&lt;[2]Data!M59,[2]Data!$B$2&gt;[2]Data!N59)</f>
        <v>0</v>
      </c>
      <c r="T58" s="121" t="str">
        <f>[2]Data!O59</f>
        <v>Version 9</v>
      </c>
      <c r="U58" s="121" t="str">
        <f>CONCATENATE([2]Data!P59,".",[2]Data!Q59,".",[2]Data!R59)</f>
        <v>120.34.14</v>
      </c>
      <c r="V58" s="121">
        <f>[2]Data!T59</f>
        <v>0</v>
      </c>
      <c r="W58" s="121">
        <f>[2]Data!U59</f>
        <v>0</v>
      </c>
      <c r="X58" s="121" t="str">
        <f>[2]Data!W59</f>
        <v>America/New_York</v>
      </c>
      <c r="Y58" s="127">
        <f>[2]Data!X59</f>
        <v>0</v>
      </c>
    </row>
    <row r="59" spans="1:25">
      <c r="A59" s="121" t="str">
        <f>[2]Data!A60</f>
        <v>- 438976</v>
      </c>
      <c r="B59" s="121" t="str">
        <f>[2]Data!AL60</f>
        <v>2018</v>
      </c>
      <c r="C59" s="121" t="str">
        <f>[2]Data!AJ60</f>
        <v>Ford</v>
      </c>
      <c r="D59" s="121" t="str">
        <f>[2]Data!AK60</f>
        <v>F-Series</v>
      </c>
      <c r="E59" s="121" t="str">
        <f>[2]Data!V60</f>
        <v>1FTEX1C55JKE93792</v>
      </c>
      <c r="F59" s="121" t="str">
        <f>[2]Data!S60</f>
        <v>G9E721032EE9</v>
      </c>
      <c r="G59" s="122">
        <f>[2]Data!K60</f>
        <v>34527.734375</v>
      </c>
      <c r="H59" s="123">
        <f>[2]Data!L60</f>
        <v>31.330626562500001</v>
      </c>
      <c r="I59" s="121">
        <f>[2]Data!D60</f>
        <v>0</v>
      </c>
      <c r="J59" s="121" t="str">
        <f>[2]Data!C60</f>
        <v>5FR1, JXV0QAR</v>
      </c>
      <c r="K59" s="121" t="str">
        <f>[2]Data!F60</f>
        <v>Stopped</v>
      </c>
      <c r="L59" s="124" t="str">
        <f>[2]Data!H60</f>
        <v>2924 NW 195th Ln, Miami Gardens, FL 33056, USA</v>
      </c>
      <c r="M59" s="124">
        <f>[2]Data!I60</f>
        <v>0</v>
      </c>
      <c r="N59" s="125" t="str">
        <f>[2]Data!AA60</f>
        <v>OK</v>
      </c>
      <c r="O59" s="126">
        <f>[2]Data!Y60</f>
        <v>44622.770602581018</v>
      </c>
      <c r="P59" s="126">
        <f>[2]Data!Z60</f>
        <v>44623.230417395833</v>
      </c>
      <c r="Q59" s="126">
        <f>[2]Data!M60</f>
        <v>43725.644378854166</v>
      </c>
      <c r="R59" s="126">
        <f>[2]Data!N60</f>
        <v>54788.791666666664</v>
      </c>
      <c r="S59" s="121" t="b">
        <f>OR([2]Data!$B$2&lt;[2]Data!M60,[2]Data!$B$2&gt;[2]Data!N60)</f>
        <v>0</v>
      </c>
      <c r="T59" s="121" t="str">
        <f>[2]Data!O60</f>
        <v>Version 9</v>
      </c>
      <c r="U59" s="121" t="str">
        <f>CONCATENATE([2]Data!P60,".",[2]Data!Q60,".",[2]Data!R60)</f>
        <v>120.34.14</v>
      </c>
      <c r="V59" s="121">
        <f>[2]Data!T60</f>
        <v>0</v>
      </c>
      <c r="W59" s="121">
        <f>[2]Data!U60</f>
        <v>0</v>
      </c>
      <c r="X59" s="121" t="str">
        <f>[2]Data!W60</f>
        <v>America/New_York</v>
      </c>
      <c r="Y59" s="127">
        <f>[2]Data!X60</f>
        <v>0</v>
      </c>
    </row>
    <row r="60" spans="1:25">
      <c r="A60" s="121" t="str">
        <f>[2]Data!A61</f>
        <v>- 438977</v>
      </c>
      <c r="B60" s="121" t="str">
        <f>[2]Data!AL61</f>
        <v>2018</v>
      </c>
      <c r="C60" s="121" t="str">
        <f>[2]Data!AJ61</f>
        <v>Ford</v>
      </c>
      <c r="D60" s="121" t="str">
        <f>[2]Data!AK61</f>
        <v>F-Series</v>
      </c>
      <c r="E60" s="121" t="str">
        <f>[2]Data!V61</f>
        <v>1FTEX1C57JKE93793</v>
      </c>
      <c r="F60" s="121" t="str">
        <f>[2]Data!S61</f>
        <v>G91E21032F0F</v>
      </c>
      <c r="G60" s="122">
        <f>[2]Data!K61</f>
        <v>89046.21875</v>
      </c>
      <c r="H60" s="123">
        <f>[2]Data!L61</f>
        <v>99.45441831018519</v>
      </c>
      <c r="I60" s="121" t="str">
        <f>[2]Data!D61</f>
        <v>WHC0PX8@FPL.COM</v>
      </c>
      <c r="J60" s="121" t="str">
        <f>[2]Data!C61</f>
        <v>5FR1</v>
      </c>
      <c r="K60" s="121" t="str">
        <f>[2]Data!F61</f>
        <v>Stopped</v>
      </c>
      <c r="L60" s="124" t="str">
        <f>[2]Data!H61</f>
        <v>420 Seal Ave SW, Palm Bay, FL 32908, USA</v>
      </c>
      <c r="M60" s="124">
        <f>[2]Data!I61</f>
        <v>0</v>
      </c>
      <c r="N60" s="125" t="str">
        <f>[2]Data!AA61</f>
        <v>OK</v>
      </c>
      <c r="O60" s="126">
        <f>[2]Data!Y61</f>
        <v>44622.704155821761</v>
      </c>
      <c r="P60" s="126">
        <f>[2]Data!Z61</f>
        <v>44623.226702118052</v>
      </c>
      <c r="Q60" s="126">
        <f>[2]Data!M61</f>
        <v>43725.644378854166</v>
      </c>
      <c r="R60" s="126">
        <f>[2]Data!N61</f>
        <v>54788.791666666664</v>
      </c>
      <c r="S60" s="121" t="b">
        <f>OR([2]Data!$B$2&lt;[2]Data!M61,[2]Data!$B$2&gt;[2]Data!N61)</f>
        <v>0</v>
      </c>
      <c r="T60" s="121" t="str">
        <f>[2]Data!O61</f>
        <v>Version 9</v>
      </c>
      <c r="U60" s="121" t="str">
        <f>CONCATENATE([2]Data!P61,".",[2]Data!Q61,".",[2]Data!R61)</f>
        <v>120.34.14</v>
      </c>
      <c r="V60" s="121">
        <f>[2]Data!T61</f>
        <v>0</v>
      </c>
      <c r="W60" s="121">
        <f>[2]Data!U61</f>
        <v>0</v>
      </c>
      <c r="X60" s="121" t="str">
        <f>[2]Data!W61</f>
        <v>America/New_York</v>
      </c>
      <c r="Y60" s="127">
        <f>[2]Data!X61</f>
        <v>0</v>
      </c>
    </row>
    <row r="61" spans="1:25">
      <c r="A61" s="121" t="str">
        <f>[2]Data!A62</f>
        <v>- 498935</v>
      </c>
      <c r="B61" s="121" t="str">
        <f>[2]Data!AL62</f>
        <v>2018</v>
      </c>
      <c r="C61" s="121" t="str">
        <f>[2]Data!AJ62</f>
        <v>Dodge</v>
      </c>
      <c r="D61" s="121" t="str">
        <f>[2]Data!AK62</f>
        <v>Grand Caravan</v>
      </c>
      <c r="E61" s="121" t="str">
        <f>[2]Data!V62</f>
        <v>2C4RDGBG7JR318526</v>
      </c>
      <c r="F61" s="121" t="str">
        <f>[2]Data!S62</f>
        <v>G96721032E69</v>
      </c>
      <c r="G61" s="122">
        <f>[2]Data!K62</f>
        <v>18093.2734375</v>
      </c>
      <c r="H61" s="123">
        <f>[2]Data!L62</f>
        <v>13.112085081018519</v>
      </c>
      <c r="I61" s="121" t="str">
        <f>[2]Data!D62</f>
        <v>GXH02A2@FPL.COM</v>
      </c>
      <c r="J61" s="121" t="str">
        <f>[2]Data!C62</f>
        <v>5FR1</v>
      </c>
      <c r="K61" s="121" t="str">
        <f>[2]Data!F62</f>
        <v>Stopped</v>
      </c>
      <c r="L61" s="124" t="str">
        <f>[2]Data!H62</f>
        <v>7881 SW 162nd St, Palmetto Bay, FL 33157, USA</v>
      </c>
      <c r="M61" s="124">
        <f>[2]Data!I62</f>
        <v>0</v>
      </c>
      <c r="N61" s="125" t="str">
        <f>[2]Data!AA62</f>
        <v>OK</v>
      </c>
      <c r="O61" s="126">
        <f>[2]Data!Y62</f>
        <v>44622.649375729168</v>
      </c>
      <c r="P61" s="126">
        <f>[2]Data!Z62</f>
        <v>44623.234178969906</v>
      </c>
      <c r="Q61" s="126">
        <f>[2]Data!M62</f>
        <v>43725.644378865742</v>
      </c>
      <c r="R61" s="126">
        <f>[2]Data!N62</f>
        <v>54788.791666666664</v>
      </c>
      <c r="S61" s="121" t="b">
        <f>OR([2]Data!$B$2&lt;[2]Data!M62,[2]Data!$B$2&gt;[2]Data!N62)</f>
        <v>0</v>
      </c>
      <c r="T61" s="121" t="str">
        <f>[2]Data!O62</f>
        <v>Version 9</v>
      </c>
      <c r="U61" s="121" t="str">
        <f>CONCATENATE([2]Data!P62,".",[2]Data!Q62,".",[2]Data!R62)</f>
        <v>120.35.17</v>
      </c>
      <c r="V61" s="121">
        <f>[2]Data!T62</f>
        <v>0</v>
      </c>
      <c r="W61" s="121">
        <f>[2]Data!U62</f>
        <v>0</v>
      </c>
      <c r="X61" s="121" t="str">
        <f>[2]Data!W62</f>
        <v>America/New_York</v>
      </c>
      <c r="Y61" s="127">
        <f>[2]Data!X62</f>
        <v>0</v>
      </c>
    </row>
    <row r="62" spans="1:25">
      <c r="A62" s="121" t="str">
        <f>[2]Data!A63</f>
        <v>- 498936</v>
      </c>
      <c r="B62" s="121" t="str">
        <f>[2]Data!AL63</f>
        <v>2018</v>
      </c>
      <c r="C62" s="121" t="str">
        <f>[2]Data!AJ63</f>
        <v>Dodge</v>
      </c>
      <c r="D62" s="121" t="str">
        <f>[2]Data!AK63</f>
        <v>Grand Caravan</v>
      </c>
      <c r="E62" s="121" t="str">
        <f>[2]Data!V63</f>
        <v>2C4RDGBG3JR318524</v>
      </c>
      <c r="F62" s="121" t="str">
        <f>[2]Data!S63</f>
        <v>G9A121032EAF</v>
      </c>
      <c r="G62" s="122">
        <f>[2]Data!K63</f>
        <v>29057.740234375</v>
      </c>
      <c r="H62" s="123">
        <f>[2]Data!L63</f>
        <v>12.627620891203703</v>
      </c>
      <c r="I62" s="121">
        <f>[2]Data!D63</f>
        <v>0</v>
      </c>
      <c r="J62" s="121" t="str">
        <f>[2]Data!C63</f>
        <v>5FR1</v>
      </c>
      <c r="K62" s="121" t="str">
        <f>[2]Data!F63</f>
        <v>Stopped</v>
      </c>
      <c r="L62" s="124" t="str">
        <f>[2]Data!H63</f>
        <v>4190 US-1, Rockledge, FL 32955, USA</v>
      </c>
      <c r="M62" s="124">
        <f>[2]Data!I63</f>
        <v>0</v>
      </c>
      <c r="N62" s="125" t="str">
        <f>[2]Data!AA63</f>
        <v>OK</v>
      </c>
      <c r="O62" s="126">
        <f>[2]Data!Y63</f>
        <v>44622.756759988428</v>
      </c>
      <c r="P62" s="126">
        <f>[2]Data!Z63</f>
        <v>44623.237384988424</v>
      </c>
      <c r="Q62" s="126">
        <f>[2]Data!M63</f>
        <v>43725.644378865742</v>
      </c>
      <c r="R62" s="126">
        <f>[2]Data!N63</f>
        <v>54788.791666666664</v>
      </c>
      <c r="S62" s="121" t="b">
        <f>OR([2]Data!$B$2&lt;[2]Data!M63,[2]Data!$B$2&gt;[2]Data!N63)</f>
        <v>0</v>
      </c>
      <c r="T62" s="121" t="str">
        <f>[2]Data!O63</f>
        <v>Version 9</v>
      </c>
      <c r="U62" s="121" t="str">
        <f>CONCATENATE([2]Data!P63,".",[2]Data!Q63,".",[2]Data!R63)</f>
        <v>120.35.17</v>
      </c>
      <c r="V62" s="121">
        <f>[2]Data!T63</f>
        <v>0</v>
      </c>
      <c r="W62" s="121">
        <f>[2]Data!U63</f>
        <v>0</v>
      </c>
      <c r="X62" s="121" t="str">
        <f>[2]Data!W63</f>
        <v>America/New_York</v>
      </c>
      <c r="Y62" s="127">
        <f>[2]Data!X63</f>
        <v>0</v>
      </c>
    </row>
    <row r="63" spans="1:25">
      <c r="A63" s="121" t="str">
        <f>[2]Data!A64</f>
        <v>- 498937</v>
      </c>
      <c r="B63" s="121" t="str">
        <f>[2]Data!AL64</f>
        <v>2018</v>
      </c>
      <c r="C63" s="121" t="str">
        <f>[2]Data!AJ64</f>
        <v>Dodge</v>
      </c>
      <c r="D63" s="121" t="str">
        <f>[2]Data!AK64</f>
        <v>Grand Caravan</v>
      </c>
      <c r="E63" s="121" t="str">
        <f>[2]Data!V64</f>
        <v>2C4RDGBG5JR318525</v>
      </c>
      <c r="F63" s="121" t="str">
        <f>[2]Data!S64</f>
        <v>G9B021032DBF</v>
      </c>
      <c r="G63" s="122">
        <f>[2]Data!K64</f>
        <v>25523.0078125</v>
      </c>
      <c r="H63" s="123">
        <f>[2]Data!L64</f>
        <v>11.672471412037037</v>
      </c>
      <c r="I63" s="121">
        <f>[2]Data!D64</f>
        <v>0</v>
      </c>
      <c r="J63" s="121" t="str">
        <f>[2]Data!C64</f>
        <v>5FR1</v>
      </c>
      <c r="K63" s="121" t="str">
        <f>[2]Data!F64</f>
        <v>Stopped</v>
      </c>
      <c r="L63" s="124" t="str">
        <f>[2]Data!H64</f>
        <v>9565 NW 40th Street Rd, Doral, FL 33178, USA</v>
      </c>
      <c r="M63" s="124">
        <f>[2]Data!I64</f>
        <v>0</v>
      </c>
      <c r="N63" s="125" t="str">
        <f>[2]Data!AA64</f>
        <v>OK</v>
      </c>
      <c r="O63" s="126">
        <f>[2]Data!Y64</f>
        <v>44620.297431284722</v>
      </c>
      <c r="P63" s="126">
        <f>[2]Data!Z64</f>
        <v>44623.239341006942</v>
      </c>
      <c r="Q63" s="126">
        <f>[2]Data!M64</f>
        <v>43725.644378865742</v>
      </c>
      <c r="R63" s="126">
        <f>[2]Data!N64</f>
        <v>54788.791666666664</v>
      </c>
      <c r="S63" s="121" t="b">
        <f>OR([2]Data!$B$2&lt;[2]Data!M64,[2]Data!$B$2&gt;[2]Data!N64)</f>
        <v>0</v>
      </c>
      <c r="T63" s="121" t="str">
        <f>[2]Data!O64</f>
        <v>Version 9</v>
      </c>
      <c r="U63" s="121" t="str">
        <f>CONCATENATE([2]Data!P64,".",[2]Data!Q64,".",[2]Data!R64)</f>
        <v>120.35.17</v>
      </c>
      <c r="V63" s="121">
        <f>[2]Data!T64</f>
        <v>0</v>
      </c>
      <c r="W63" s="121">
        <f>[2]Data!U64</f>
        <v>0</v>
      </c>
      <c r="X63" s="121" t="str">
        <f>[2]Data!W64</f>
        <v>America/New_York</v>
      </c>
      <c r="Y63" s="127">
        <f>[2]Data!X64</f>
        <v>0</v>
      </c>
    </row>
    <row r="64" spans="1:25">
      <c r="A64" s="121" t="str">
        <f>[2]Data!A65</f>
        <v>- 537286</v>
      </c>
      <c r="B64" s="121" t="str">
        <f>[2]Data!AL65</f>
        <v>2017</v>
      </c>
      <c r="C64" s="121" t="str">
        <f>[2]Data!AJ65</f>
        <v>Ford</v>
      </c>
      <c r="D64" s="121" t="str">
        <f>[2]Data!AK65</f>
        <v>F-Series</v>
      </c>
      <c r="E64" s="121" t="str">
        <f>[2]Data!V65</f>
        <v>1FT7X2A64HEE65999</v>
      </c>
      <c r="F64" s="121" t="str">
        <f>[2]Data!S65</f>
        <v>G90621032F17</v>
      </c>
      <c r="G64" s="122">
        <f>[2]Data!K65</f>
        <v>83983.2890625</v>
      </c>
      <c r="H64" s="123">
        <f>[2]Data!L65</f>
        <v>128.6028042361111</v>
      </c>
      <c r="I64" s="121" t="str">
        <f>[2]Data!D65</f>
        <v>OXE07CL@FPL.COM</v>
      </c>
      <c r="J64" s="121" t="str">
        <f>[2]Data!C65</f>
        <v>5FR1</v>
      </c>
      <c r="K64" s="121" t="str">
        <f>[2]Data!F65</f>
        <v>Stopped</v>
      </c>
      <c r="L64" s="124" t="str">
        <f>[2]Data!H65</f>
        <v>22911 SW 89th Pl, Cutler Bay, FL 33190, USA</v>
      </c>
      <c r="M64" s="124">
        <f>[2]Data!I65</f>
        <v>0</v>
      </c>
      <c r="N64" s="125" t="str">
        <f>[2]Data!AA65</f>
        <v>OK</v>
      </c>
      <c r="O64" s="126">
        <f>[2]Data!Y65</f>
        <v>44622.646864155089</v>
      </c>
      <c r="P64" s="126">
        <f>[2]Data!Z65</f>
        <v>44623.231887303242</v>
      </c>
      <c r="Q64" s="126">
        <f>[2]Data!M65</f>
        <v>43725.644378854166</v>
      </c>
      <c r="R64" s="126">
        <f>[2]Data!N65</f>
        <v>54788.791666666664</v>
      </c>
      <c r="S64" s="121" t="b">
        <f>OR([2]Data!$B$2&lt;[2]Data!M65,[2]Data!$B$2&gt;[2]Data!N65)</f>
        <v>0</v>
      </c>
      <c r="T64" s="121" t="str">
        <f>[2]Data!O65</f>
        <v>Version 9</v>
      </c>
      <c r="U64" s="121" t="str">
        <f>CONCATENATE([2]Data!P65,".",[2]Data!Q65,".",[2]Data!R65)</f>
        <v>120.34.14</v>
      </c>
      <c r="V64" s="121">
        <f>[2]Data!T65</f>
        <v>0</v>
      </c>
      <c r="W64" s="121">
        <f>[2]Data!U65</f>
        <v>0</v>
      </c>
      <c r="X64" s="121" t="str">
        <f>[2]Data!W65</f>
        <v>America/New_York</v>
      </c>
      <c r="Y64" s="127">
        <f>[2]Data!X65</f>
        <v>0</v>
      </c>
    </row>
    <row r="65" spans="1:25">
      <c r="A65" s="121" t="str">
        <f>[2]Data!A66</f>
        <v>- 538692</v>
      </c>
      <c r="B65" s="121" t="str">
        <f>[2]Data!AL66</f>
        <v>2018</v>
      </c>
      <c r="C65" s="121" t="str">
        <f>[2]Data!AJ66</f>
        <v>Ford</v>
      </c>
      <c r="D65" s="121" t="str">
        <f>[2]Data!AK66</f>
        <v>F-Series</v>
      </c>
      <c r="E65" s="121" t="str">
        <f>[2]Data!V66</f>
        <v>1FT7X2B67JEC92919</v>
      </c>
      <c r="F65" s="121" t="str">
        <f>[2]Data!S66</f>
        <v>G94021032F51</v>
      </c>
      <c r="G65" s="122">
        <f>[2]Data!K66</f>
        <v>115996.328125</v>
      </c>
      <c r="H65" s="123">
        <f>[2]Data!L66</f>
        <v>168.40940662037036</v>
      </c>
      <c r="I65" s="121" t="str">
        <f>[2]Data!D66</f>
        <v>ALD0MM9@FPL.COM</v>
      </c>
      <c r="J65" s="121" t="str">
        <f>[2]Data!C66</f>
        <v>5FR1</v>
      </c>
      <c r="K65" s="121" t="str">
        <f>[2]Data!F66</f>
        <v>Stopped</v>
      </c>
      <c r="L65" s="124" t="str">
        <f>[2]Data!H66</f>
        <v>434 Oldenberg St SW, Palm Bay, FL 32908, USA</v>
      </c>
      <c r="M65" s="124">
        <f>[2]Data!I66</f>
        <v>0</v>
      </c>
      <c r="N65" s="125" t="str">
        <f>[2]Data!AA66</f>
        <v>OK</v>
      </c>
      <c r="O65" s="126">
        <f>[2]Data!Y66</f>
        <v>44622.677963692127</v>
      </c>
      <c r="P65" s="126">
        <f>[2]Data!Z66</f>
        <v>44623.242060914352</v>
      </c>
      <c r="Q65" s="126">
        <f>[2]Data!M66</f>
        <v>43725.644378854166</v>
      </c>
      <c r="R65" s="126">
        <f>[2]Data!N66</f>
        <v>54788.791666666664</v>
      </c>
      <c r="S65" s="121" t="b">
        <f>OR([2]Data!$B$2&lt;[2]Data!M66,[2]Data!$B$2&gt;[2]Data!N66)</f>
        <v>0</v>
      </c>
      <c r="T65" s="121" t="str">
        <f>[2]Data!O66</f>
        <v>Version 9</v>
      </c>
      <c r="U65" s="121" t="str">
        <f>CONCATENATE([2]Data!P66,".",[2]Data!Q66,".",[2]Data!R66)</f>
        <v>120.34.14</v>
      </c>
      <c r="V65" s="121">
        <f>[2]Data!T66</f>
        <v>0</v>
      </c>
      <c r="W65" s="121">
        <f>[2]Data!U66</f>
        <v>0</v>
      </c>
      <c r="X65" s="121" t="str">
        <f>[2]Data!W66</f>
        <v>America/New_York</v>
      </c>
      <c r="Y65" s="127">
        <f>[2]Data!X66</f>
        <v>0</v>
      </c>
    </row>
    <row r="66" spans="1:25">
      <c r="A66" s="121" t="str">
        <f>[2]Data!A67</f>
        <v>- 539011</v>
      </c>
      <c r="B66" s="121" t="str">
        <f>[2]Data!AL67</f>
        <v>2019</v>
      </c>
      <c r="C66" s="121" t="str">
        <f>[2]Data!AJ67</f>
        <v>Ford</v>
      </c>
      <c r="D66" s="121" t="str">
        <f>[2]Data!AK67</f>
        <v>F-Series</v>
      </c>
      <c r="E66" s="121" t="str">
        <f>[2]Data!V67</f>
        <v>1FT7X2B61KEC39716</v>
      </c>
      <c r="F66" s="121" t="str">
        <f>[2]Data!S67</f>
        <v>G9DB21032FCA</v>
      </c>
      <c r="G66" s="122">
        <f>[2]Data!K67</f>
        <v>32097.55078125</v>
      </c>
      <c r="H66" s="123">
        <f>[2]Data!L67</f>
        <v>51.161988703703706</v>
      </c>
      <c r="I66" s="121" t="str">
        <f>[2]Data!D67</f>
        <v>PAL0948@FPL.COM</v>
      </c>
      <c r="J66" s="121" t="str">
        <f>[2]Data!C67</f>
        <v>5FR1</v>
      </c>
      <c r="K66" s="121" t="str">
        <f>[2]Data!F67</f>
        <v>Stopped</v>
      </c>
      <c r="L66" s="124" t="str">
        <f>[2]Data!H67</f>
        <v>4536 Southwest 143rd Pl E, Miami, FL 33175, USA</v>
      </c>
      <c r="M66" s="124">
        <f>[2]Data!I67</f>
        <v>0</v>
      </c>
      <c r="N66" s="125" t="str">
        <f>[2]Data!AA67</f>
        <v>OK</v>
      </c>
      <c r="O66" s="126">
        <f>[2]Data!Y67</f>
        <v>44622.650961377316</v>
      </c>
      <c r="P66" s="126">
        <f>[2]Data!Z67</f>
        <v>44623.238773877318</v>
      </c>
      <c r="Q66" s="126">
        <f>[2]Data!M67</f>
        <v>43725.644378854166</v>
      </c>
      <c r="R66" s="126">
        <f>[2]Data!N67</f>
        <v>54788.791666666664</v>
      </c>
      <c r="S66" s="121" t="b">
        <f>OR([2]Data!$B$2&lt;[2]Data!M67,[2]Data!$B$2&gt;[2]Data!N67)</f>
        <v>0</v>
      </c>
      <c r="T66" s="121" t="str">
        <f>[2]Data!O67</f>
        <v>Version 9</v>
      </c>
      <c r="U66" s="121" t="str">
        <f>CONCATENATE([2]Data!P67,".",[2]Data!Q67,".",[2]Data!R67)</f>
        <v>120.34.14</v>
      </c>
      <c r="V66" s="121">
        <f>[2]Data!T67</f>
        <v>0</v>
      </c>
      <c r="W66" s="121">
        <f>[2]Data!U67</f>
        <v>0</v>
      </c>
      <c r="X66" s="121" t="str">
        <f>[2]Data!W67</f>
        <v>America/New_York</v>
      </c>
      <c r="Y66" s="127">
        <f>[2]Data!X67</f>
        <v>0</v>
      </c>
    </row>
    <row r="67" spans="1:25">
      <c r="A67" s="121" t="str">
        <f>[2]Data!A68</f>
        <v>- 539012</v>
      </c>
      <c r="B67" s="121" t="str">
        <f>[2]Data!AL68</f>
        <v>2019</v>
      </c>
      <c r="C67" s="121" t="str">
        <f>[2]Data!AJ68</f>
        <v>Ford</v>
      </c>
      <c r="D67" s="121" t="str">
        <f>[2]Data!AK68</f>
        <v>F-Series</v>
      </c>
      <c r="E67" s="121" t="str">
        <f>[2]Data!V68</f>
        <v>1FT7X2B63KEC39717</v>
      </c>
      <c r="F67" s="121" t="str">
        <f>[2]Data!S68</f>
        <v>G9F12107C419</v>
      </c>
      <c r="G67" s="122">
        <f>[2]Data!K68</f>
        <v>118441.1015625</v>
      </c>
      <c r="H67" s="123">
        <f>[2]Data!L68</f>
        <v>125.32494265046296</v>
      </c>
      <c r="I67" s="121" t="str">
        <f>[2]Data!D68</f>
        <v>MXL0TKN@FPL.COM</v>
      </c>
      <c r="J67" s="121" t="str">
        <f>[2]Data!C68</f>
        <v>5FR1</v>
      </c>
      <c r="K67" s="121" t="str">
        <f>[2]Data!F68</f>
        <v>Driving</v>
      </c>
      <c r="L67" s="124" t="str">
        <f>[2]Data!H68</f>
        <v>6305 E 8th Ave, Hialeah, FL 33013, USA</v>
      </c>
      <c r="M67" s="124">
        <f>[2]Data!I68</f>
        <v>0</v>
      </c>
      <c r="N67" s="125" t="str">
        <f>[2]Data!AA68</f>
        <v>OK</v>
      </c>
      <c r="O67" s="126">
        <f>[2]Data!Y68</f>
        <v>44623.241203703707</v>
      </c>
      <c r="P67" s="126">
        <f>[2]Data!Z68</f>
        <v>44623.241203703707</v>
      </c>
      <c r="Q67" s="126">
        <f>[2]Data!M68</f>
        <v>43725.644378854166</v>
      </c>
      <c r="R67" s="126">
        <f>[2]Data!N68</f>
        <v>54788.791666666664</v>
      </c>
      <c r="S67" s="121" t="b">
        <f>OR([2]Data!$B$2&lt;[2]Data!M68,[2]Data!$B$2&gt;[2]Data!N68)</f>
        <v>0</v>
      </c>
      <c r="T67" s="121" t="str">
        <f>[2]Data!O68</f>
        <v>Version 9</v>
      </c>
      <c r="U67" s="121" t="str">
        <f>CONCATENATE([2]Data!P68,".",[2]Data!Q68,".",[2]Data!R68)</f>
        <v>120.34.14</v>
      </c>
      <c r="V67" s="121">
        <f>[2]Data!T68</f>
        <v>0</v>
      </c>
      <c r="W67" s="121">
        <f>[2]Data!U68</f>
        <v>0</v>
      </c>
      <c r="X67" s="121" t="str">
        <f>[2]Data!W68</f>
        <v>America/New_York</v>
      </c>
      <c r="Y67" s="127">
        <f>[2]Data!X68</f>
        <v>0</v>
      </c>
    </row>
    <row r="68" spans="1:25">
      <c r="A68" s="121" t="str">
        <f>[2]Data!A69</f>
        <v>- 539013</v>
      </c>
      <c r="B68" s="121" t="str">
        <f>[2]Data!AL69</f>
        <v>2019</v>
      </c>
      <c r="C68" s="121" t="str">
        <f>[2]Data!AJ69</f>
        <v>Ford</v>
      </c>
      <c r="D68" s="121" t="str">
        <f>[2]Data!AK69</f>
        <v>F-Series</v>
      </c>
      <c r="E68" s="121" t="str">
        <f>[2]Data!V69</f>
        <v>1FT7X2B65KEC39718</v>
      </c>
      <c r="F68" s="121" t="str">
        <f>[2]Data!S69</f>
        <v>G9072107C3EE</v>
      </c>
      <c r="G68" s="122">
        <f>[2]Data!K69</f>
        <v>108252.4765625</v>
      </c>
      <c r="H68" s="123">
        <f>[2]Data!L69</f>
        <v>28.39733278935185</v>
      </c>
      <c r="I68" s="121" t="str">
        <f>[2]Data!D69</f>
        <v>EWK0M8Q@FPL.COM</v>
      </c>
      <c r="J68" s="121" t="str">
        <f>[2]Data!C69</f>
        <v>5FR1</v>
      </c>
      <c r="K68" s="121" t="str">
        <f>[2]Data!F69</f>
        <v>Driving</v>
      </c>
      <c r="L68" s="124" t="str">
        <f>[2]Data!H69</f>
        <v>1500 N Royal Poinciana Blvd, Miami Springs, FL 33166, USA</v>
      </c>
      <c r="M68" s="124">
        <f>[2]Data!I69</f>
        <v>0</v>
      </c>
      <c r="N68" s="125" t="str">
        <f>[2]Data!AA69</f>
        <v>OK</v>
      </c>
      <c r="O68" s="126">
        <f>[2]Data!Y69</f>
        <v>44623.241747685184</v>
      </c>
      <c r="P68" s="126">
        <f>[2]Data!Z69</f>
        <v>44623.241747685184</v>
      </c>
      <c r="Q68" s="126">
        <f>[2]Data!M69</f>
        <v>43725.644378854166</v>
      </c>
      <c r="R68" s="126">
        <f>[2]Data!N69</f>
        <v>54788.791666666664</v>
      </c>
      <c r="S68" s="121" t="b">
        <f>OR([2]Data!$B$2&lt;[2]Data!M69,[2]Data!$B$2&gt;[2]Data!N69)</f>
        <v>0</v>
      </c>
      <c r="T68" s="121" t="str">
        <f>[2]Data!O69</f>
        <v>Version 9</v>
      </c>
      <c r="U68" s="121" t="str">
        <f>CONCATENATE([2]Data!P69,".",[2]Data!Q69,".",[2]Data!R69)</f>
        <v>120.34.14</v>
      </c>
      <c r="V68" s="121">
        <f>[2]Data!T69</f>
        <v>0</v>
      </c>
      <c r="W68" s="121">
        <f>[2]Data!U69</f>
        <v>0</v>
      </c>
      <c r="X68" s="121" t="str">
        <f>[2]Data!W69</f>
        <v>America/New_York</v>
      </c>
      <c r="Y68" s="127">
        <f>[2]Data!X69</f>
        <v>0</v>
      </c>
    </row>
    <row r="69" spans="1:25">
      <c r="A69" s="121" t="str">
        <f>[2]Data!A70</f>
        <v>- 543282</v>
      </c>
      <c r="B69" s="121">
        <f>[2]Data!AL70</f>
        <v>0</v>
      </c>
      <c r="C69" s="121">
        <f>[2]Data!AJ70</f>
        <v>0</v>
      </c>
      <c r="D69" s="121">
        <f>[2]Data!AK70</f>
        <v>0</v>
      </c>
      <c r="E69" s="121" t="str">
        <f>[2]Data!V70</f>
        <v>CHECK COMMENTS</v>
      </c>
      <c r="F69" s="121" t="str">
        <f>[2]Data!S70</f>
        <v>000-000-0000</v>
      </c>
      <c r="G69" s="122">
        <f>[2]Data!K70</f>
        <v>102242.28125</v>
      </c>
      <c r="H69" s="123">
        <f>[2]Data!L70</f>
        <v>48.304993680555555</v>
      </c>
      <c r="I69" s="121">
        <f>[2]Data!D70</f>
        <v>0</v>
      </c>
      <c r="J69" s="121" t="str">
        <f>[2]Data!C70</f>
        <v>5FR1</v>
      </c>
      <c r="K69" s="121" t="str">
        <f>[2]Data!F70</f>
        <v>Stopped</v>
      </c>
      <c r="L69" s="124">
        <f>[2]Data!H70</f>
        <v>0</v>
      </c>
      <c r="M69" s="124">
        <f>[2]Data!I70</f>
        <v>0</v>
      </c>
      <c r="N69" s="125" t="str">
        <f>[2]Data!AA70</f>
        <v>Device is not downloading data</v>
      </c>
      <c r="O69" s="126">
        <f>[2]Data!Y70</f>
        <v>44112.615637303243</v>
      </c>
      <c r="P69" s="126">
        <f>[2]Data!Z70</f>
        <v>44125.416169710646</v>
      </c>
      <c r="Q69" s="126">
        <f>[2]Data!M70</f>
        <v>43725.644378854166</v>
      </c>
      <c r="R69" s="126">
        <f>[2]Data!N70</f>
        <v>44125.424951284724</v>
      </c>
      <c r="S69" s="121" t="b">
        <f>OR([2]Data!$B$2&lt;[2]Data!M70,[2]Data!$B$2&gt;[2]Data!N70)</f>
        <v>1</v>
      </c>
      <c r="T69" s="121" t="str">
        <f>[2]Data!O70</f>
        <v>OldGeotab</v>
      </c>
      <c r="U69" s="121" t="str">
        <f>CONCATENATE([2]Data!P70,".",[2]Data!Q70,".",[2]Data!R70)</f>
        <v>0.29.47</v>
      </c>
      <c r="V69" s="121">
        <f>[2]Data!T70</f>
        <v>0</v>
      </c>
      <c r="W69" s="121">
        <f>[2]Data!U70</f>
        <v>0</v>
      </c>
      <c r="X69" s="121" t="str">
        <f>[2]Data!W70</f>
        <v>America/New_York</v>
      </c>
      <c r="Y69" s="127" t="str">
        <f>[2]Data!X70</f>
        <v>Device Id - G9AA21032EA4 VIN Number - 1D7RE3BK1BS543282</v>
      </c>
    </row>
    <row r="70" spans="1:25">
      <c r="A70" s="121" t="str">
        <f>[2]Data!A71</f>
        <v>- 545041</v>
      </c>
      <c r="B70" s="121" t="str">
        <f>[2]Data!AL71</f>
        <v>2015</v>
      </c>
      <c r="C70" s="121" t="str">
        <f>[2]Data!AJ71</f>
        <v>Chevrolet</v>
      </c>
      <c r="D70" s="121" t="str">
        <f>[2]Data!AK71</f>
        <v>Silverado</v>
      </c>
      <c r="E70" s="121" t="str">
        <f>[2]Data!V71</f>
        <v>1GB2CUEG1FZ544383</v>
      </c>
      <c r="F70" s="121" t="str">
        <f>[2]Data!S71</f>
        <v>G94521032F54</v>
      </c>
      <c r="G70" s="122">
        <f>[2]Data!K71</f>
        <v>178063.984375</v>
      </c>
      <c r="H70" s="123">
        <f>[2]Data!L71</f>
        <v>290.72916666666669</v>
      </c>
      <c r="I70" s="121" t="str">
        <f>[2]Data!D71</f>
        <v>BXA08J7@FPL.COM</v>
      </c>
      <c r="J70" s="121" t="str">
        <f>[2]Data!C71</f>
        <v>5FR1</v>
      </c>
      <c r="K70" s="121" t="str">
        <f>[2]Data!F71</f>
        <v>Stopped</v>
      </c>
      <c r="L70" s="124" t="str">
        <f>[2]Data!H71</f>
        <v>710 Micco St SW, Palm Bay, FL 32908, USA</v>
      </c>
      <c r="M70" s="124">
        <f>[2]Data!I71</f>
        <v>0</v>
      </c>
      <c r="N70" s="125" t="str">
        <f>[2]Data!AA71</f>
        <v>OK</v>
      </c>
      <c r="O70" s="126">
        <f>[2]Data!Y71</f>
        <v>44622.643380358793</v>
      </c>
      <c r="P70" s="126">
        <f>[2]Data!Z71</f>
        <v>44623.233264618058</v>
      </c>
      <c r="Q70" s="126">
        <f>[2]Data!M71</f>
        <v>43725.644378854166</v>
      </c>
      <c r="R70" s="126">
        <f>[2]Data!N71</f>
        <v>54788.791666666664</v>
      </c>
      <c r="S70" s="121" t="b">
        <f>OR([2]Data!$B$2&lt;[2]Data!M71,[2]Data!$B$2&gt;[2]Data!N71)</f>
        <v>0</v>
      </c>
      <c r="T70" s="121" t="str">
        <f>[2]Data!O71</f>
        <v>Version 9</v>
      </c>
      <c r="U70" s="121" t="str">
        <f>CONCATENATE([2]Data!P71,".",[2]Data!Q71,".",[2]Data!R71)</f>
        <v>120.34.14</v>
      </c>
      <c r="V70" s="121">
        <f>[2]Data!T71</f>
        <v>0</v>
      </c>
      <c r="W70" s="121">
        <f>[2]Data!U71</f>
        <v>0</v>
      </c>
      <c r="X70" s="121" t="str">
        <f>[2]Data!W71</f>
        <v>America/New_York</v>
      </c>
      <c r="Y70" s="127">
        <f>[2]Data!X71</f>
        <v>0</v>
      </c>
    </row>
    <row r="71" spans="1:25">
      <c r="A71" s="121" t="str">
        <f>[2]Data!A72</f>
        <v>- 545155</v>
      </c>
      <c r="B71" s="121" t="str">
        <f>[2]Data!AL72</f>
        <v>2015</v>
      </c>
      <c r="C71" s="121" t="str">
        <f>[2]Data!AJ72</f>
        <v>Ford</v>
      </c>
      <c r="D71" s="121" t="str">
        <f>[2]Data!AK72</f>
        <v>F-Series</v>
      </c>
      <c r="E71" s="121" t="str">
        <f>[2]Data!V72</f>
        <v>1FDBF2A6XFEB44829</v>
      </c>
      <c r="F71" s="121" t="str">
        <f>[2]Data!S72</f>
        <v>G9492101ABC2</v>
      </c>
      <c r="G71" s="122">
        <f>[2]Data!K72</f>
        <v>78137.1171875</v>
      </c>
      <c r="H71" s="123">
        <f>[2]Data!L72</f>
        <v>7.609401527777778</v>
      </c>
      <c r="I71" s="121">
        <f>[2]Data!D72</f>
        <v>0</v>
      </c>
      <c r="J71" s="121" t="str">
        <f>[2]Data!C72</f>
        <v>5FR1</v>
      </c>
      <c r="K71" s="121" t="str">
        <f>[2]Data!F72</f>
        <v>Stopped</v>
      </c>
      <c r="L71" s="124" t="str">
        <f>[2]Data!H72</f>
        <v>4045 NW 97th Ave, Doral, FL 33178, USA</v>
      </c>
      <c r="M71" s="124">
        <f>[2]Data!I72</f>
        <v>0</v>
      </c>
      <c r="N71" s="125" t="str">
        <f>[2]Data!AA72</f>
        <v>OK</v>
      </c>
      <c r="O71" s="126">
        <f>[2]Data!Y72</f>
        <v>44617.590915081018</v>
      </c>
      <c r="P71" s="126">
        <f>[2]Data!Z72</f>
        <v>44622.515891932868</v>
      </c>
      <c r="Q71" s="126">
        <f>[2]Data!M72</f>
        <v>43725.647649814811</v>
      </c>
      <c r="R71" s="126">
        <f>[2]Data!N72</f>
        <v>54788.791666666664</v>
      </c>
      <c r="S71" s="121" t="b">
        <f>OR([2]Data!$B$2&lt;[2]Data!M72,[2]Data!$B$2&gt;[2]Data!N72)</f>
        <v>0</v>
      </c>
      <c r="T71" s="121" t="str">
        <f>[2]Data!O72</f>
        <v>Version 9</v>
      </c>
      <c r="U71" s="121" t="str">
        <f>CONCATENATE([2]Data!P72,".",[2]Data!Q72,".",[2]Data!R72)</f>
        <v>120.34.14</v>
      </c>
      <c r="V71" s="121">
        <f>[2]Data!T72</f>
        <v>0</v>
      </c>
      <c r="W71" s="121">
        <f>[2]Data!U72</f>
        <v>0</v>
      </c>
      <c r="X71" s="121" t="str">
        <f>[2]Data!W72</f>
        <v>America/New_York</v>
      </c>
      <c r="Y71" s="127">
        <f>[2]Data!X72</f>
        <v>0</v>
      </c>
    </row>
    <row r="72" spans="1:25">
      <c r="A72" s="121" t="str">
        <f>[2]Data!A73</f>
        <v>- 545162</v>
      </c>
      <c r="B72" s="121" t="str">
        <f>[2]Data!AL73</f>
        <v>2015</v>
      </c>
      <c r="C72" s="121" t="str">
        <f>[2]Data!AJ73</f>
        <v>Ford</v>
      </c>
      <c r="D72" s="121" t="str">
        <f>[2]Data!AK73</f>
        <v>F-Series</v>
      </c>
      <c r="E72" s="121" t="str">
        <f>[2]Data!V73</f>
        <v>1FDBF2A66FEB44830</v>
      </c>
      <c r="F72" s="121" t="str">
        <f>[2]Data!S73</f>
        <v>G90C21032F1D</v>
      </c>
      <c r="G72" s="122">
        <f>[2]Data!K73</f>
        <v>139097.421875</v>
      </c>
      <c r="H72" s="123">
        <f>[2]Data!L73</f>
        <v>141.01992805555557</v>
      </c>
      <c r="I72" s="121">
        <f>[2]Data!D73</f>
        <v>0</v>
      </c>
      <c r="J72" s="121" t="str">
        <f>[2]Data!C73</f>
        <v>5FR1</v>
      </c>
      <c r="K72" s="121" t="str">
        <f>[2]Data!F73</f>
        <v>Stopped</v>
      </c>
      <c r="L72" s="124" t="str">
        <f>[2]Data!H73</f>
        <v>5705 NW 167th St, Hialeah, FL 33015, USA</v>
      </c>
      <c r="M72" s="124">
        <f>[2]Data!I73</f>
        <v>0</v>
      </c>
      <c r="N72" s="125" t="str">
        <f>[2]Data!AA73</f>
        <v>OK</v>
      </c>
      <c r="O72" s="126">
        <f>[2]Data!Y73</f>
        <v>44600.415139618053</v>
      </c>
      <c r="P72" s="126">
        <f>[2]Data!Z73</f>
        <v>44622.583264618057</v>
      </c>
      <c r="Q72" s="126">
        <f>[2]Data!M73</f>
        <v>43725.644378854166</v>
      </c>
      <c r="R72" s="126">
        <f>[2]Data!N73</f>
        <v>54788.791666666664</v>
      </c>
      <c r="S72" s="121" t="b">
        <f>OR([2]Data!$B$2&lt;[2]Data!M73,[2]Data!$B$2&gt;[2]Data!N73)</f>
        <v>0</v>
      </c>
      <c r="T72" s="121" t="str">
        <f>[2]Data!O73</f>
        <v>Version 9</v>
      </c>
      <c r="U72" s="121" t="str">
        <f>CONCATENATE([2]Data!P73,".",[2]Data!Q73,".",[2]Data!R73)</f>
        <v>120.34.14</v>
      </c>
      <c r="V72" s="121">
        <f>[2]Data!T73</f>
        <v>0</v>
      </c>
      <c r="W72" s="121">
        <f>[2]Data!U73</f>
        <v>0</v>
      </c>
      <c r="X72" s="121" t="str">
        <f>[2]Data!W73</f>
        <v>America/New_York</v>
      </c>
      <c r="Y72" s="127">
        <f>[2]Data!X73</f>
        <v>0</v>
      </c>
    </row>
    <row r="73" spans="1:25">
      <c r="A73" s="121" t="str">
        <f>[2]Data!A74</f>
        <v>- 545177</v>
      </c>
      <c r="B73" s="121" t="str">
        <f>[2]Data!AL74</f>
        <v>2015</v>
      </c>
      <c r="C73" s="121" t="str">
        <f>[2]Data!AJ74</f>
        <v>Ford</v>
      </c>
      <c r="D73" s="121" t="str">
        <f>[2]Data!AK74</f>
        <v>F-Series</v>
      </c>
      <c r="E73" s="121" t="str">
        <f>[2]Data!V74</f>
        <v>1FDBF2A68FEB44831</v>
      </c>
      <c r="F73" s="121" t="str">
        <f>[2]Data!S74</f>
        <v>G93F2107B9A8</v>
      </c>
      <c r="G73" s="122">
        <f>[2]Data!K74</f>
        <v>122356.8125</v>
      </c>
      <c r="H73" s="123">
        <f>[2]Data!L74</f>
        <v>86.315110069444444</v>
      </c>
      <c r="I73" s="121" t="str">
        <f>[2]Data!D74</f>
        <v>JXS0B7I@FPL.COM</v>
      </c>
      <c r="J73" s="121" t="str">
        <f>[2]Data!C74</f>
        <v>5FR1</v>
      </c>
      <c r="K73" s="121" t="str">
        <f>[2]Data!F74</f>
        <v>Stopped</v>
      </c>
      <c r="L73" s="124" t="str">
        <f>[2]Data!H74</f>
        <v>14020 SW 148th Ln, Miami, FL 33186, USA</v>
      </c>
      <c r="M73" s="124">
        <f>[2]Data!I74</f>
        <v>0</v>
      </c>
      <c r="N73" s="125" t="str">
        <f>[2]Data!AA74</f>
        <v>OK</v>
      </c>
      <c r="O73" s="126">
        <f>[2]Data!Y74</f>
        <v>44622.686667395836</v>
      </c>
      <c r="P73" s="126">
        <f>[2]Data!Z74</f>
        <v>44623.229989155094</v>
      </c>
      <c r="Q73" s="126">
        <f>[2]Data!M74</f>
        <v>43725.644378854166</v>
      </c>
      <c r="R73" s="126">
        <f>[2]Data!N74</f>
        <v>54788.791666666664</v>
      </c>
      <c r="S73" s="121" t="b">
        <f>OR([2]Data!$B$2&lt;[2]Data!M74,[2]Data!$B$2&gt;[2]Data!N74)</f>
        <v>0</v>
      </c>
      <c r="T73" s="121" t="str">
        <f>[2]Data!O74</f>
        <v>Version 9</v>
      </c>
      <c r="U73" s="121" t="str">
        <f>CONCATENATE([2]Data!P74,".",[2]Data!Q74,".",[2]Data!R74)</f>
        <v>120.34.14</v>
      </c>
      <c r="V73" s="121">
        <f>[2]Data!T74</f>
        <v>0</v>
      </c>
      <c r="W73" s="121">
        <f>[2]Data!U74</f>
        <v>0</v>
      </c>
      <c r="X73" s="121" t="str">
        <f>[2]Data!W74</f>
        <v>America/New_York</v>
      </c>
      <c r="Y73" s="127">
        <f>[2]Data!X74</f>
        <v>0</v>
      </c>
    </row>
    <row r="74" spans="1:25">
      <c r="A74" s="121" t="str">
        <f>[2]Data!A75</f>
        <v>- 545181</v>
      </c>
      <c r="B74" s="121" t="str">
        <f>[2]Data!AL75</f>
        <v>2015</v>
      </c>
      <c r="C74" s="121" t="str">
        <f>[2]Data!AJ75</f>
        <v>Ford</v>
      </c>
      <c r="D74" s="121" t="str">
        <f>[2]Data!AK75</f>
        <v>F-Series</v>
      </c>
      <c r="E74" s="121" t="str">
        <f>[2]Data!V75</f>
        <v>1FDBF2A61FEB44833</v>
      </c>
      <c r="F74" s="121" t="str">
        <f>[2]Data!S75</f>
        <v>G9B721032FA6</v>
      </c>
      <c r="G74" s="122">
        <f>[2]Data!K75</f>
        <v>131491.84375</v>
      </c>
      <c r="H74" s="123">
        <f>[2]Data!L75</f>
        <v>154.86198714120371</v>
      </c>
      <c r="I74" s="121" t="str">
        <f>[2]Data!D75</f>
        <v>DCK01C9@FPL.COM</v>
      </c>
      <c r="J74" s="121" t="str">
        <f>[2]Data!C75</f>
        <v>5FR1</v>
      </c>
      <c r="K74" s="121" t="str">
        <f>[2]Data!F75</f>
        <v>Stopped</v>
      </c>
      <c r="L74" s="124" t="str">
        <f>[2]Data!H75</f>
        <v>1115 Valkaria Rd, Malabar, FL 32950, USA</v>
      </c>
      <c r="M74" s="124">
        <f>[2]Data!I75</f>
        <v>0</v>
      </c>
      <c r="N74" s="125" t="str">
        <f>[2]Data!AA75</f>
        <v>OK</v>
      </c>
      <c r="O74" s="126">
        <f>[2]Data!Y75</f>
        <v>44622.685035451388</v>
      </c>
      <c r="P74" s="126">
        <f>[2]Data!Z75</f>
        <v>44623.230776192133</v>
      </c>
      <c r="Q74" s="126">
        <f>[2]Data!M75</f>
        <v>43725.644378865742</v>
      </c>
      <c r="R74" s="126">
        <f>[2]Data!N75</f>
        <v>54788.791666666664</v>
      </c>
      <c r="S74" s="121" t="b">
        <f>OR([2]Data!$B$2&lt;[2]Data!M75,[2]Data!$B$2&gt;[2]Data!N75)</f>
        <v>0</v>
      </c>
      <c r="T74" s="121" t="str">
        <f>[2]Data!O75</f>
        <v>Version 9</v>
      </c>
      <c r="U74" s="121" t="str">
        <f>CONCATENATE([2]Data!P75,".",[2]Data!Q75,".",[2]Data!R75)</f>
        <v>120.34.14</v>
      </c>
      <c r="V74" s="121">
        <f>[2]Data!T75</f>
        <v>0</v>
      </c>
      <c r="W74" s="121">
        <f>[2]Data!U75</f>
        <v>0</v>
      </c>
      <c r="X74" s="121" t="str">
        <f>[2]Data!W75</f>
        <v>America/New_York</v>
      </c>
      <c r="Y74" s="127">
        <f>[2]Data!X75</f>
        <v>0</v>
      </c>
    </row>
    <row r="75" spans="1:25">
      <c r="A75" s="121" t="str">
        <f>[2]Data!A76</f>
        <v>- 545184</v>
      </c>
      <c r="B75" s="121" t="str">
        <f>[2]Data!AL76</f>
        <v>2015</v>
      </c>
      <c r="C75" s="121" t="str">
        <f>[2]Data!AJ76</f>
        <v>Ford</v>
      </c>
      <c r="D75" s="121" t="str">
        <f>[2]Data!AK76</f>
        <v>F-Series</v>
      </c>
      <c r="E75" s="121" t="str">
        <f>[2]Data!V76</f>
        <v>1FDBF2A63FEB44834</v>
      </c>
      <c r="F75" s="121" t="str">
        <f>[2]Data!S76</f>
        <v>G94C21032F5D</v>
      </c>
      <c r="G75" s="122">
        <f>[2]Data!K76</f>
        <v>110296.1796875</v>
      </c>
      <c r="H75" s="123">
        <f>[2]Data!L76</f>
        <v>121.23642447916667</v>
      </c>
      <c r="I75" s="121" t="str">
        <f>[2]Data!D76</f>
        <v>DXB0QP8@FPL.COM</v>
      </c>
      <c r="J75" s="121" t="str">
        <f>[2]Data!C76</f>
        <v>5FR1</v>
      </c>
      <c r="K75" s="121" t="str">
        <f>[2]Data!F76</f>
        <v>Stopped</v>
      </c>
      <c r="L75" s="124" t="str">
        <f>[2]Data!H76</f>
        <v>4180 US-1, Rockledge, FL 32955, USA</v>
      </c>
      <c r="M75" s="124">
        <f>[2]Data!I76</f>
        <v>0</v>
      </c>
      <c r="N75" s="125" t="str">
        <f>[2]Data!AA76</f>
        <v>OK</v>
      </c>
      <c r="O75" s="126">
        <f>[2]Data!Y76</f>
        <v>44622.688345636576</v>
      </c>
      <c r="P75" s="126">
        <f>[2]Data!Z76</f>
        <v>44623.233704432867</v>
      </c>
      <c r="Q75" s="126">
        <f>[2]Data!M76</f>
        <v>43725.644378854166</v>
      </c>
      <c r="R75" s="126">
        <f>[2]Data!N76</f>
        <v>54788.791666666664</v>
      </c>
      <c r="S75" s="121" t="b">
        <f>OR([2]Data!$B$2&lt;[2]Data!M76,[2]Data!$B$2&gt;[2]Data!N76)</f>
        <v>0</v>
      </c>
      <c r="T75" s="121" t="str">
        <f>[2]Data!O76</f>
        <v>Version 9</v>
      </c>
      <c r="U75" s="121" t="str">
        <f>CONCATENATE([2]Data!P76,".",[2]Data!Q76,".",[2]Data!R76)</f>
        <v>120.34.14</v>
      </c>
      <c r="V75" s="121">
        <f>[2]Data!T76</f>
        <v>0</v>
      </c>
      <c r="W75" s="121">
        <f>[2]Data!U76</f>
        <v>0</v>
      </c>
      <c r="X75" s="121" t="str">
        <f>[2]Data!W76</f>
        <v>America/New_York</v>
      </c>
      <c r="Y75" s="127">
        <f>[2]Data!X76</f>
        <v>0</v>
      </c>
    </row>
    <row r="76" spans="1:25">
      <c r="A76" s="121" t="str">
        <f>[2]Data!A77</f>
        <v>- 545188</v>
      </c>
      <c r="B76" s="121" t="str">
        <f>[2]Data!AL77</f>
        <v>2015</v>
      </c>
      <c r="C76" s="121" t="str">
        <f>[2]Data!AJ77</f>
        <v>Ford</v>
      </c>
      <c r="D76" s="121" t="str">
        <f>[2]Data!AK77</f>
        <v>F-Series</v>
      </c>
      <c r="E76" s="121" t="str">
        <f>[2]Data!V77</f>
        <v>1FDBF2A6XFEB44832</v>
      </c>
      <c r="F76" s="121" t="str">
        <f>[2]Data!S77</f>
        <v>G98221032F93</v>
      </c>
      <c r="G76" s="122">
        <f>[2]Data!K77</f>
        <v>79004.921875</v>
      </c>
      <c r="H76" s="123">
        <f>[2]Data!L77</f>
        <v>88.51543083333334</v>
      </c>
      <c r="I76" s="121" t="str">
        <f>[2]Data!D77</f>
        <v>randel.rhymes@fpl.com</v>
      </c>
      <c r="J76" s="121" t="str">
        <f>[2]Data!C77</f>
        <v>5FR1</v>
      </c>
      <c r="K76" s="121" t="str">
        <f>[2]Data!F77</f>
        <v>Stopped</v>
      </c>
      <c r="L76" s="124" t="str">
        <f>[2]Data!H77</f>
        <v>1985 NW 107th St, Miami, FL 33167, USA</v>
      </c>
      <c r="M76" s="124">
        <f>[2]Data!I77</f>
        <v>0</v>
      </c>
      <c r="N76" s="125" t="str">
        <f>[2]Data!AA77</f>
        <v>OK</v>
      </c>
      <c r="O76" s="126">
        <f>[2]Data!Y77</f>
        <v>44622.751506099536</v>
      </c>
      <c r="P76" s="126">
        <f>[2]Data!Z77</f>
        <v>44623.232513043979</v>
      </c>
      <c r="Q76" s="126">
        <f>[2]Data!M77</f>
        <v>43725.644378854166</v>
      </c>
      <c r="R76" s="126">
        <f>[2]Data!N77</f>
        <v>54788.791666666664</v>
      </c>
      <c r="S76" s="121" t="b">
        <f>OR([2]Data!$B$2&lt;[2]Data!M77,[2]Data!$B$2&gt;[2]Data!N77)</f>
        <v>0</v>
      </c>
      <c r="T76" s="121" t="str">
        <f>[2]Data!O77</f>
        <v>Version 9</v>
      </c>
      <c r="U76" s="121" t="str">
        <f>CONCATENATE([2]Data!P77,".",[2]Data!Q77,".",[2]Data!R77)</f>
        <v>120.34.14</v>
      </c>
      <c r="V76" s="121">
        <f>[2]Data!T77</f>
        <v>0</v>
      </c>
      <c r="W76" s="121">
        <f>[2]Data!U77</f>
        <v>0</v>
      </c>
      <c r="X76" s="121" t="str">
        <f>[2]Data!W77</f>
        <v>America/New_York</v>
      </c>
      <c r="Y76" s="127">
        <f>[2]Data!X77</f>
        <v>0</v>
      </c>
    </row>
    <row r="77" spans="1:25">
      <c r="A77" s="121" t="str">
        <f>[2]Data!A78</f>
        <v>- 545334</v>
      </c>
      <c r="B77" s="121" t="str">
        <f>[2]Data!AL78</f>
        <v>2015</v>
      </c>
      <c r="C77" s="121" t="str">
        <f>[2]Data!AJ78</f>
        <v>Ford</v>
      </c>
      <c r="D77" s="121" t="str">
        <f>[2]Data!AK78</f>
        <v>F-Series</v>
      </c>
      <c r="E77" s="121" t="str">
        <f>[2]Data!V78</f>
        <v>1FDBF2A67FED29209</v>
      </c>
      <c r="F77" s="121" t="str">
        <f>[2]Data!S78</f>
        <v>G99A2107C472</v>
      </c>
      <c r="G77" s="122">
        <f>[2]Data!K78</f>
        <v>103692.4375</v>
      </c>
      <c r="H77" s="123">
        <f>[2]Data!L78</f>
        <v>155.10046585648149</v>
      </c>
      <c r="I77" s="121">
        <f>[2]Data!D78</f>
        <v>0</v>
      </c>
      <c r="J77" s="121" t="str">
        <f>[2]Data!C78</f>
        <v>5FR1</v>
      </c>
      <c r="K77" s="121" t="str">
        <f>[2]Data!F78</f>
        <v>Stopped</v>
      </c>
      <c r="L77" s="124" t="str">
        <f>[2]Data!H78</f>
        <v>9565 NW 40th Street Rd, Doral, FL 33178, USA</v>
      </c>
      <c r="M77" s="124">
        <f>[2]Data!I78</f>
        <v>0</v>
      </c>
      <c r="N77" s="125" t="str">
        <f>[2]Data!AA78</f>
        <v>OK</v>
      </c>
      <c r="O77" s="126">
        <f>[2]Data!Y78</f>
        <v>44618.333507673611</v>
      </c>
      <c r="P77" s="126">
        <f>[2]Data!Z78</f>
        <v>44622.296088692128</v>
      </c>
      <c r="Q77" s="126">
        <f>[2]Data!M78</f>
        <v>43725.644378854166</v>
      </c>
      <c r="R77" s="126">
        <f>[2]Data!N78</f>
        <v>54788.791666666664</v>
      </c>
      <c r="S77" s="121" t="b">
        <f>OR([2]Data!$B$2&lt;[2]Data!M78,[2]Data!$B$2&gt;[2]Data!N78)</f>
        <v>0</v>
      </c>
      <c r="T77" s="121" t="str">
        <f>[2]Data!O78</f>
        <v>Version 9</v>
      </c>
      <c r="U77" s="121" t="str">
        <f>CONCATENATE([2]Data!P78,".",[2]Data!Q78,".",[2]Data!R78)</f>
        <v>120.34.14</v>
      </c>
      <c r="V77" s="121">
        <f>[2]Data!T78</f>
        <v>0</v>
      </c>
      <c r="W77" s="121">
        <f>[2]Data!U78</f>
        <v>0</v>
      </c>
      <c r="X77" s="121" t="str">
        <f>[2]Data!W78</f>
        <v>America/New_York</v>
      </c>
      <c r="Y77" s="127">
        <f>[2]Data!X78</f>
        <v>0</v>
      </c>
    </row>
    <row r="78" spans="1:25">
      <c r="A78" s="121" t="str">
        <f>[2]Data!A79</f>
        <v>- 545335</v>
      </c>
      <c r="B78" s="121" t="str">
        <f>[2]Data!AL79</f>
        <v>2015</v>
      </c>
      <c r="C78" s="121" t="str">
        <f>[2]Data!AJ79</f>
        <v>Ford</v>
      </c>
      <c r="D78" s="121" t="str">
        <f>[2]Data!AK79</f>
        <v>F-Series</v>
      </c>
      <c r="E78" s="121" t="str">
        <f>[2]Data!V79</f>
        <v>1FDBF2A63FED29210</v>
      </c>
      <c r="F78" s="121" t="str">
        <f>[2]Data!S79</f>
        <v>G98321032F92</v>
      </c>
      <c r="G78" s="122">
        <f>[2]Data!K79</f>
        <v>144492.96875</v>
      </c>
      <c r="H78" s="123">
        <f>[2]Data!L79</f>
        <v>106.744198125</v>
      </c>
      <c r="I78" s="121" t="str">
        <f>[2]Data!D79</f>
        <v>CCB0WPW@FPL.COM</v>
      </c>
      <c r="J78" s="121" t="str">
        <f>[2]Data!C79</f>
        <v>5FR1</v>
      </c>
      <c r="K78" s="121" t="str">
        <f>[2]Data!F79</f>
        <v>Stopped</v>
      </c>
      <c r="L78" s="124" t="str">
        <f>[2]Data!H79</f>
        <v>117 Crown Ave NE, Palm Bay, FL 32907, USA</v>
      </c>
      <c r="M78" s="124">
        <f>[2]Data!I79</f>
        <v>0</v>
      </c>
      <c r="N78" s="125" t="str">
        <f>[2]Data!AA79</f>
        <v>OK</v>
      </c>
      <c r="O78" s="126">
        <f>[2]Data!Y79</f>
        <v>44622.718033877318</v>
      </c>
      <c r="P78" s="126">
        <f>[2]Data!Z79</f>
        <v>44623.24052230324</v>
      </c>
      <c r="Q78" s="126">
        <f>[2]Data!M79</f>
        <v>43725.644378854166</v>
      </c>
      <c r="R78" s="126">
        <f>[2]Data!N79</f>
        <v>54788.791666666664</v>
      </c>
      <c r="S78" s="121" t="b">
        <f>OR([2]Data!$B$2&lt;[2]Data!M79,[2]Data!$B$2&gt;[2]Data!N79)</f>
        <v>0</v>
      </c>
      <c r="T78" s="121" t="str">
        <f>[2]Data!O79</f>
        <v>Version 9</v>
      </c>
      <c r="U78" s="121" t="str">
        <f>CONCATENATE([2]Data!P79,".",[2]Data!Q79,".",[2]Data!R79)</f>
        <v>120.34.14</v>
      </c>
      <c r="V78" s="121">
        <f>[2]Data!T79</f>
        <v>0</v>
      </c>
      <c r="W78" s="121">
        <f>[2]Data!U79</f>
        <v>0</v>
      </c>
      <c r="X78" s="121" t="str">
        <f>[2]Data!W79</f>
        <v>America/New_York</v>
      </c>
      <c r="Y78" s="127">
        <f>[2]Data!X79</f>
        <v>0</v>
      </c>
    </row>
    <row r="79" spans="1:25">
      <c r="A79" s="121" t="str">
        <f>[2]Data!A80</f>
        <v>- 545341</v>
      </c>
      <c r="B79" s="121" t="str">
        <f>[2]Data!AL80</f>
        <v>2015</v>
      </c>
      <c r="C79" s="121" t="str">
        <f>[2]Data!AJ80</f>
        <v>Ford</v>
      </c>
      <c r="D79" s="121" t="str">
        <f>[2]Data!AK80</f>
        <v>F-Series</v>
      </c>
      <c r="E79" s="121" t="str">
        <f>[2]Data!V80</f>
        <v>1FDBF2A65FED29211</v>
      </c>
      <c r="F79" s="121" t="str">
        <f>[2]Data!S80</f>
        <v>G9A421032EAA</v>
      </c>
      <c r="G79" s="122">
        <f>[2]Data!K80</f>
        <v>91338.984375</v>
      </c>
      <c r="H79" s="123">
        <f>[2]Data!L80</f>
        <v>126.7614141087963</v>
      </c>
      <c r="I79" s="121" t="str">
        <f>[2]Data!D80</f>
        <v>BXE02M4@FPL.COM</v>
      </c>
      <c r="J79" s="121" t="str">
        <f>[2]Data!C80</f>
        <v>5FR1</v>
      </c>
      <c r="K79" s="121" t="str">
        <f>[2]Data!F80</f>
        <v>Stopped</v>
      </c>
      <c r="L79" s="124" t="str">
        <f>[2]Data!H80</f>
        <v>16800 NW 57th Ave, Hialeah, FL 33015, USA</v>
      </c>
      <c r="M79" s="124">
        <f>[2]Data!I80</f>
        <v>0</v>
      </c>
      <c r="N79" s="125" t="str">
        <f>[2]Data!AA80</f>
        <v>Device is not downloading data</v>
      </c>
      <c r="O79" s="126">
        <f>[2]Data!Y80</f>
        <v>44615.468321759261</v>
      </c>
      <c r="P79" s="126">
        <f>[2]Data!Z80</f>
        <v>44616.938148148147</v>
      </c>
      <c r="Q79" s="126">
        <f>[2]Data!M80</f>
        <v>43725.644378854166</v>
      </c>
      <c r="R79" s="126">
        <f>[2]Data!N80</f>
        <v>54788.791666666664</v>
      </c>
      <c r="S79" s="121" t="b">
        <f>OR([2]Data!$B$2&lt;[2]Data!M80,[2]Data!$B$2&gt;[2]Data!N80)</f>
        <v>0</v>
      </c>
      <c r="T79" s="121" t="str">
        <f>[2]Data!O80</f>
        <v>Version 9</v>
      </c>
      <c r="U79" s="121" t="str">
        <f>CONCATENATE([2]Data!P80,".",[2]Data!Q80,".",[2]Data!R80)</f>
        <v>120.35.17</v>
      </c>
      <c r="V79" s="121">
        <f>[2]Data!T80</f>
        <v>0</v>
      </c>
      <c r="W79" s="121">
        <f>[2]Data!U80</f>
        <v>0</v>
      </c>
      <c r="X79" s="121" t="str">
        <f>[2]Data!W80</f>
        <v>America/New_York</v>
      </c>
      <c r="Y79" s="127">
        <f>[2]Data!X80</f>
        <v>0</v>
      </c>
    </row>
    <row r="80" spans="1:25">
      <c r="A80" s="121" t="str">
        <f>[2]Data!A81</f>
        <v>- 545343</v>
      </c>
      <c r="B80" s="121" t="str">
        <f>[2]Data!AL81</f>
        <v>2015</v>
      </c>
      <c r="C80" s="121" t="str">
        <f>[2]Data!AJ81</f>
        <v>Ford</v>
      </c>
      <c r="D80" s="121" t="str">
        <f>[2]Data!AK81</f>
        <v>F-Series</v>
      </c>
      <c r="E80" s="121" t="str">
        <f>[2]Data!V81</f>
        <v>1FDBF2A67FED29212</v>
      </c>
      <c r="F80" s="121" t="str">
        <f>[2]Data!S81</f>
        <v>G95C21032F4D</v>
      </c>
      <c r="G80" s="122">
        <f>[2]Data!K81</f>
        <v>105190.5</v>
      </c>
      <c r="H80" s="123">
        <f>[2]Data!L81</f>
        <v>166.41458371527779</v>
      </c>
      <c r="I80" s="121" t="str">
        <f>[2]Data!D81</f>
        <v>GLB04OV@FPL.COM</v>
      </c>
      <c r="J80" s="121" t="str">
        <f>[2]Data!C81</f>
        <v>5FR1</v>
      </c>
      <c r="K80" s="121" t="str">
        <f>[2]Data!F81</f>
        <v>Stopped</v>
      </c>
      <c r="L80" s="124" t="str">
        <f>[2]Data!H81</f>
        <v>303 Cornell Ave, Melbourne, FL 32901, USA</v>
      </c>
      <c r="M80" s="124">
        <f>[2]Data!I81</f>
        <v>0</v>
      </c>
      <c r="N80" s="125" t="str">
        <f>[2]Data!AA81</f>
        <v>OK</v>
      </c>
      <c r="O80" s="126">
        <f>[2]Data!Y81</f>
        <v>44616.738658136572</v>
      </c>
      <c r="P80" s="126">
        <f>[2]Data!Z81</f>
        <v>44622.639873414351</v>
      </c>
      <c r="Q80" s="126">
        <f>[2]Data!M81</f>
        <v>43725.644378854166</v>
      </c>
      <c r="R80" s="126">
        <f>[2]Data!N81</f>
        <v>54788.791666666664</v>
      </c>
      <c r="S80" s="121" t="b">
        <f>OR([2]Data!$B$2&lt;[2]Data!M81,[2]Data!$B$2&gt;[2]Data!N81)</f>
        <v>0</v>
      </c>
      <c r="T80" s="121" t="str">
        <f>[2]Data!O81</f>
        <v>Version 9</v>
      </c>
      <c r="U80" s="121" t="str">
        <f>CONCATENATE([2]Data!P81,".",[2]Data!Q81,".",[2]Data!R81)</f>
        <v>120.34.15</v>
      </c>
      <c r="V80" s="121">
        <f>[2]Data!T81</f>
        <v>0</v>
      </c>
      <c r="W80" s="121">
        <f>[2]Data!U81</f>
        <v>0</v>
      </c>
      <c r="X80" s="121" t="str">
        <f>[2]Data!W81</f>
        <v>America/New_York</v>
      </c>
      <c r="Y80" s="127">
        <f>[2]Data!X81</f>
        <v>0</v>
      </c>
    </row>
    <row r="81" spans="1:25">
      <c r="A81" s="121" t="str">
        <f>[2]Data!A82</f>
        <v>- 545349</v>
      </c>
      <c r="B81" s="121">
        <f>[2]Data!AL82</f>
        <v>0</v>
      </c>
      <c r="C81" s="121">
        <f>[2]Data!AJ82</f>
        <v>0</v>
      </c>
      <c r="D81" s="121">
        <f>[2]Data!AK82</f>
        <v>0</v>
      </c>
      <c r="E81" s="121">
        <f>[2]Data!V82</f>
        <v>0</v>
      </c>
      <c r="F81" s="121" t="str">
        <f>[2]Data!S82</f>
        <v>000-000-0000</v>
      </c>
      <c r="G81" s="122">
        <f>[2]Data!K82</f>
        <v>52838.11328125</v>
      </c>
      <c r="H81" s="123">
        <f>[2]Data!L82</f>
        <v>16.000113333333335</v>
      </c>
      <c r="I81" s="121">
        <f>[2]Data!D82</f>
        <v>0</v>
      </c>
      <c r="J81" s="121" t="str">
        <f>[2]Data!C82</f>
        <v>5FR1</v>
      </c>
      <c r="K81" s="121" t="str">
        <f>[2]Data!F82</f>
        <v>Stopped</v>
      </c>
      <c r="L81" s="124">
        <f>[2]Data!H82</f>
        <v>0</v>
      </c>
      <c r="M81" s="124">
        <f>[2]Data!I82</f>
        <v>0</v>
      </c>
      <c r="N81" s="125" t="str">
        <f>[2]Data!AA82</f>
        <v>Device is not downloading data</v>
      </c>
      <c r="O81" s="126">
        <f>[2]Data!Y82</f>
        <v>44188.526169710647</v>
      </c>
      <c r="P81" s="126">
        <f>[2]Data!Z82</f>
        <v>44188.526725266202</v>
      </c>
      <c r="Q81" s="126">
        <f>[2]Data!M82</f>
        <v>43725.644378854166</v>
      </c>
      <c r="R81" s="126">
        <f>[2]Data!N82</f>
        <v>44487.549288738424</v>
      </c>
      <c r="S81" s="121" t="b">
        <f>OR([2]Data!$B$2&lt;[2]Data!M82,[2]Data!$B$2&gt;[2]Data!N82)</f>
        <v>1</v>
      </c>
      <c r="T81" s="121" t="str">
        <f>[2]Data!O82</f>
        <v>Version 9</v>
      </c>
      <c r="U81" s="121" t="str">
        <f>CONCATENATE([2]Data!P82,".",[2]Data!Q82,".",[2]Data!R82)</f>
        <v>120.30.42</v>
      </c>
      <c r="V81" s="121">
        <f>[2]Data!T82</f>
        <v>0</v>
      </c>
      <c r="W81" s="121">
        <f>[2]Data!U82</f>
        <v>0</v>
      </c>
      <c r="X81" s="121" t="str">
        <f>[2]Data!W82</f>
        <v>America/New_York</v>
      </c>
      <c r="Y81" s="127" t="str">
        <f>[2]Data!X82</f>
        <v>Device Id - G97021032E7E VIN Number - 1FDBF2A69FED29213</v>
      </c>
    </row>
    <row r="82" spans="1:25">
      <c r="A82" s="121" t="str">
        <f>[2]Data!A83</f>
        <v>- 545349</v>
      </c>
      <c r="B82" s="121" t="str">
        <f>[2]Data!AL83</f>
        <v>2015</v>
      </c>
      <c r="C82" s="121" t="str">
        <f>[2]Data!AJ83</f>
        <v>Ford</v>
      </c>
      <c r="D82" s="121" t="str">
        <f>[2]Data!AK83</f>
        <v>F-Series</v>
      </c>
      <c r="E82" s="121" t="str">
        <f>[2]Data!V83</f>
        <v>1FDBF2A69FED29213</v>
      </c>
      <c r="F82" s="121" t="str">
        <f>[2]Data!S83</f>
        <v>G9A0211571E1</v>
      </c>
      <c r="G82" s="122">
        <f>[2]Data!K83</f>
        <v>61533.58203125</v>
      </c>
      <c r="H82" s="123">
        <f>[2]Data!L83</f>
        <v>23.679012372685186</v>
      </c>
      <c r="I82" s="121" t="str">
        <f>[2]Data!D83</f>
        <v>DOMINICK.HAUGHTONE@FPL.COM</v>
      </c>
      <c r="J82" s="121" t="str">
        <f>[2]Data!C83</f>
        <v>5FR1</v>
      </c>
      <c r="K82" s="121" t="str">
        <f>[2]Data!F83</f>
        <v>Stopped</v>
      </c>
      <c r="L82" s="124" t="str">
        <f>[2]Data!H83</f>
        <v>15555 S Dixie Hwy, Miami, FL 33157, USA</v>
      </c>
      <c r="M82" s="124">
        <f>[2]Data!I83</f>
        <v>0</v>
      </c>
      <c r="N82" s="125" t="str">
        <f>[2]Data!AA83</f>
        <v>Device is not downloading data</v>
      </c>
      <c r="O82" s="126">
        <f>[2]Data!Y83</f>
        <v>44616.340914351851</v>
      </c>
      <c r="P82" s="126">
        <f>[2]Data!Z83</f>
        <v>44617.938090277778</v>
      </c>
      <c r="Q82" s="126">
        <f>[2]Data!M83</f>
        <v>44155.41903513889</v>
      </c>
      <c r="R82" s="126">
        <f>[2]Data!N83</f>
        <v>54788.791666666664</v>
      </c>
      <c r="S82" s="121" t="b">
        <f>OR([2]Data!$B$2&lt;[2]Data!M83,[2]Data!$B$2&gt;[2]Data!N83)</f>
        <v>0</v>
      </c>
      <c r="T82" s="121" t="str">
        <f>[2]Data!O83</f>
        <v>Version 9</v>
      </c>
      <c r="U82" s="121" t="str">
        <f>CONCATENATE([2]Data!P83,".",[2]Data!Q83,".",[2]Data!R83)</f>
        <v>120.34.14</v>
      </c>
      <c r="V82" s="121">
        <f>[2]Data!T83</f>
        <v>0</v>
      </c>
      <c r="W82" s="121">
        <f>[2]Data!U83</f>
        <v>0</v>
      </c>
      <c r="X82" s="121" t="str">
        <f>[2]Data!W83</f>
        <v>America/New_York</v>
      </c>
      <c r="Y82" s="127">
        <f>[2]Data!X83</f>
        <v>0</v>
      </c>
    </row>
    <row r="83" spans="1:25">
      <c r="A83" s="121" t="str">
        <f>[2]Data!A84</f>
        <v>- 545350</v>
      </c>
      <c r="B83" s="121" t="str">
        <f>[2]Data!AL84</f>
        <v>2015</v>
      </c>
      <c r="C83" s="121" t="str">
        <f>[2]Data!AJ84</f>
        <v>Ford</v>
      </c>
      <c r="D83" s="121" t="str">
        <f>[2]Data!AK84</f>
        <v>F-Series</v>
      </c>
      <c r="E83" s="121" t="str">
        <f>[2]Data!V84</f>
        <v>1FDBF2A60FED29214</v>
      </c>
      <c r="F83" s="121" t="str">
        <f>[2]Data!S84</f>
        <v>G9F121032FE0</v>
      </c>
      <c r="G83" s="122">
        <f>[2]Data!K84</f>
        <v>87230.5078125</v>
      </c>
      <c r="H83" s="123">
        <f>[2]Data!L84</f>
        <v>150.8702516550926</v>
      </c>
      <c r="I83" s="121" t="str">
        <f>[2]Data!D84</f>
        <v>CXV0XL3@FPL.COM</v>
      </c>
      <c r="J83" s="121" t="str">
        <f>[2]Data!C84</f>
        <v>5FR1</v>
      </c>
      <c r="K83" s="121" t="str">
        <f>[2]Data!F84</f>
        <v>Stopped</v>
      </c>
      <c r="L83" s="124" t="str">
        <f>[2]Data!H84</f>
        <v>2440 NW 185th Terrace, Miami Gardens, FL 33056, USA</v>
      </c>
      <c r="M83" s="124">
        <f>[2]Data!I84</f>
        <v>0</v>
      </c>
      <c r="N83" s="125" t="str">
        <f>[2]Data!AA84</f>
        <v>OK</v>
      </c>
      <c r="O83" s="126">
        <f>[2]Data!Y84</f>
        <v>44622.728716006946</v>
      </c>
      <c r="P83" s="126">
        <f>[2]Data!Z84</f>
        <v>44623.232292395835</v>
      </c>
      <c r="Q83" s="126">
        <f>[2]Data!M84</f>
        <v>43725.644378854166</v>
      </c>
      <c r="R83" s="126">
        <f>[2]Data!N84</f>
        <v>54788.791666666664</v>
      </c>
      <c r="S83" s="121" t="b">
        <f>OR([2]Data!$B$2&lt;[2]Data!M84,[2]Data!$B$2&gt;[2]Data!N84)</f>
        <v>0</v>
      </c>
      <c r="T83" s="121" t="str">
        <f>[2]Data!O84</f>
        <v>Version 9</v>
      </c>
      <c r="U83" s="121" t="str">
        <f>CONCATENATE([2]Data!P84,".",[2]Data!Q84,".",[2]Data!R84)</f>
        <v>120.35.17</v>
      </c>
      <c r="V83" s="121">
        <f>[2]Data!T84</f>
        <v>0</v>
      </c>
      <c r="W83" s="121">
        <f>[2]Data!U84</f>
        <v>0</v>
      </c>
      <c r="X83" s="121" t="str">
        <f>[2]Data!W84</f>
        <v>America/New_York</v>
      </c>
      <c r="Y83" s="127">
        <f>[2]Data!X84</f>
        <v>0</v>
      </c>
    </row>
    <row r="84" spans="1:25">
      <c r="A84" s="121" t="str">
        <f>[2]Data!A85</f>
        <v>- 545352</v>
      </c>
      <c r="B84" s="121">
        <f>[2]Data!AL85</f>
        <v>0</v>
      </c>
      <c r="C84" s="121">
        <f>[2]Data!AJ85</f>
        <v>0</v>
      </c>
      <c r="D84" s="121">
        <f>[2]Data!AK85</f>
        <v>0</v>
      </c>
      <c r="E84" s="121" t="str">
        <f>[2]Data!V85</f>
        <v>CHECK COMMENTS</v>
      </c>
      <c r="F84" s="121" t="str">
        <f>[2]Data!S85</f>
        <v>000-000-0000</v>
      </c>
      <c r="G84" s="122">
        <f>[2]Data!K85</f>
        <v>69776.3359375</v>
      </c>
      <c r="H84" s="123">
        <f>[2]Data!L85</f>
        <v>2.3147418981481482E-2</v>
      </c>
      <c r="I84" s="121">
        <f>[2]Data!D85</f>
        <v>0</v>
      </c>
      <c r="J84" s="121" t="str">
        <f>[2]Data!C85</f>
        <v>5FR1</v>
      </c>
      <c r="K84" s="121" t="str">
        <f>[2]Data!F85</f>
        <v>Stopped</v>
      </c>
      <c r="L84" s="124">
        <f>[2]Data!H85</f>
        <v>0</v>
      </c>
      <c r="M84" s="124">
        <f>[2]Data!I85</f>
        <v>0</v>
      </c>
      <c r="N84" s="125" t="str">
        <f>[2]Data!AA85</f>
        <v>Device is not downloading data</v>
      </c>
      <c r="O84" s="126">
        <f>[2]Data!Y85</f>
        <v>44460.468544791664</v>
      </c>
      <c r="P84" s="126">
        <f>[2]Data!Z85</f>
        <v>44460.468753125002</v>
      </c>
      <c r="Q84" s="126">
        <f>[2]Data!M85</f>
        <v>44460.469903240744</v>
      </c>
      <c r="R84" s="126">
        <f>[2]Data!N85</f>
        <v>44460.530442442127</v>
      </c>
      <c r="S84" s="121" t="b">
        <f>OR([2]Data!$B$2&lt;[2]Data!M85,[2]Data!$B$2&gt;[2]Data!N85)</f>
        <v>1</v>
      </c>
      <c r="T84" s="121" t="str">
        <f>[2]Data!O85</f>
        <v>OldGeotab</v>
      </c>
      <c r="U84" s="121" t="str">
        <f>CONCATENATE([2]Data!P85,".",[2]Data!Q85,".",[2]Data!R85)</f>
        <v>0.32.44</v>
      </c>
      <c r="V84" s="121">
        <f>[2]Data!T85</f>
        <v>0</v>
      </c>
      <c r="W84" s="121">
        <f>[2]Data!U85</f>
        <v>0</v>
      </c>
      <c r="X84" s="121" t="str">
        <f>[2]Data!W85</f>
        <v>America/New_York</v>
      </c>
      <c r="Y84" s="127">
        <f>[2]Data!X85</f>
        <v>0</v>
      </c>
    </row>
    <row r="85" spans="1:25">
      <c r="A85" s="121" t="str">
        <f>[2]Data!A86</f>
        <v>- 545352</v>
      </c>
      <c r="B85" s="121" t="str">
        <f>[2]Data!AL86</f>
        <v>2015</v>
      </c>
      <c r="C85" s="121" t="str">
        <f>[2]Data!AJ86</f>
        <v>Ford</v>
      </c>
      <c r="D85" s="121" t="str">
        <f>[2]Data!AK86</f>
        <v>F-Series</v>
      </c>
      <c r="E85" s="121" t="str">
        <f>[2]Data!V86</f>
        <v>1FDBF2A62FED29215</v>
      </c>
      <c r="F85" s="121" t="str">
        <f>[2]Data!S86</f>
        <v>G9F921032EF7</v>
      </c>
      <c r="G85" s="122">
        <f>[2]Data!K86</f>
        <v>72355.5078125</v>
      </c>
      <c r="H85" s="123">
        <f>[2]Data!L86</f>
        <v>58.144575543981482</v>
      </c>
      <c r="I85" s="121" t="str">
        <f>[2]Data!D86</f>
        <v>GXK0ZM4@FPL.COM</v>
      </c>
      <c r="J85" s="121" t="str">
        <f>[2]Data!C86</f>
        <v>5FR1</v>
      </c>
      <c r="K85" s="121" t="str">
        <f>[2]Data!F86</f>
        <v>Stopped</v>
      </c>
      <c r="L85" s="124" t="str">
        <f>[2]Data!H86</f>
        <v>244 Monaco Rd, Melbourne, FL 32904, USA</v>
      </c>
      <c r="M85" s="124">
        <f>[2]Data!I86</f>
        <v>0</v>
      </c>
      <c r="N85" s="125" t="str">
        <f>[2]Data!AA86</f>
        <v>OK</v>
      </c>
      <c r="O85" s="126">
        <f>[2]Data!Y86</f>
        <v>44622.706320173609</v>
      </c>
      <c r="P85" s="126">
        <f>[2]Data!Z86</f>
        <v>44623.228692858793</v>
      </c>
      <c r="Q85" s="126">
        <f>[2]Data!M86</f>
        <v>44460.530442314812</v>
      </c>
      <c r="R85" s="126">
        <f>[2]Data!N86</f>
        <v>54788.791666666664</v>
      </c>
      <c r="S85" s="121" t="b">
        <f>OR([2]Data!$B$2&lt;[2]Data!M86,[2]Data!$B$2&gt;[2]Data!N86)</f>
        <v>0</v>
      </c>
      <c r="T85" s="121" t="str">
        <f>[2]Data!O86</f>
        <v>Version 9</v>
      </c>
      <c r="U85" s="121" t="str">
        <f>CONCATENATE([2]Data!P86,".",[2]Data!Q86,".",[2]Data!R86)</f>
        <v>120.34.14</v>
      </c>
      <c r="V85" s="121">
        <f>[2]Data!T86</f>
        <v>0</v>
      </c>
      <c r="W85" s="121">
        <f>[2]Data!U86</f>
        <v>0</v>
      </c>
      <c r="X85" s="121" t="str">
        <f>[2]Data!W86</f>
        <v>America/New_York</v>
      </c>
      <c r="Y85" s="127">
        <f>[2]Data!X86</f>
        <v>0</v>
      </c>
    </row>
    <row r="86" spans="1:25">
      <c r="A86" s="121" t="str">
        <f>[2]Data!A87</f>
        <v>- 545491</v>
      </c>
      <c r="B86" s="121" t="str">
        <f>[2]Data!AL87</f>
        <v>2015</v>
      </c>
      <c r="C86" s="121" t="str">
        <f>[2]Data!AJ87</f>
        <v>Chevrolet</v>
      </c>
      <c r="D86" s="121" t="str">
        <f>[2]Data!AK87</f>
        <v>Silverado</v>
      </c>
      <c r="E86" s="121" t="str">
        <f>[2]Data!V87</f>
        <v>1GB0CUEGXFZ542039</v>
      </c>
      <c r="F86" s="121" t="str">
        <f>[2]Data!S87</f>
        <v>G9C921032FD8</v>
      </c>
      <c r="G86" s="122">
        <f>[2]Data!K87</f>
        <v>131513.40625</v>
      </c>
      <c r="H86" s="123">
        <f>[2]Data!L87</f>
        <v>372.67916666666667</v>
      </c>
      <c r="I86" s="121" t="str">
        <f>[2]Data!D87</f>
        <v>MTP0I0T@FPL.COM</v>
      </c>
      <c r="J86" s="121" t="str">
        <f>[2]Data!C87</f>
        <v>5FR1</v>
      </c>
      <c r="K86" s="121" t="str">
        <f>[2]Data!F87</f>
        <v>Stopped</v>
      </c>
      <c r="L86" s="124" t="str">
        <f>[2]Data!H87</f>
        <v>1333 SE Coral Reef St, Port St. Lucie, FL 34983, USA</v>
      </c>
      <c r="M86" s="124">
        <f>[2]Data!I87</f>
        <v>0</v>
      </c>
      <c r="N86" s="125" t="str">
        <f>[2]Data!AA87</f>
        <v>OK</v>
      </c>
      <c r="O86" s="126">
        <f>[2]Data!Y87</f>
        <v>44622.767547025462</v>
      </c>
      <c r="P86" s="126">
        <f>[2]Data!Z87</f>
        <v>44623.227824803238</v>
      </c>
      <c r="Q86" s="126">
        <f>[2]Data!M87</f>
        <v>43725.644378854166</v>
      </c>
      <c r="R86" s="126">
        <f>[2]Data!N87</f>
        <v>54788.791666666664</v>
      </c>
      <c r="S86" s="121" t="b">
        <f>OR([2]Data!$B$2&lt;[2]Data!M87,[2]Data!$B$2&gt;[2]Data!N87)</f>
        <v>0</v>
      </c>
      <c r="T86" s="121" t="str">
        <f>[2]Data!O87</f>
        <v>Version 9</v>
      </c>
      <c r="U86" s="121" t="str">
        <f>CONCATENATE([2]Data!P87,".",[2]Data!Q87,".",[2]Data!R87)</f>
        <v>120.34.14</v>
      </c>
      <c r="V86" s="121">
        <f>[2]Data!T87</f>
        <v>0</v>
      </c>
      <c r="W86" s="121">
        <f>[2]Data!U87</f>
        <v>0</v>
      </c>
      <c r="X86" s="121" t="str">
        <f>[2]Data!W87</f>
        <v>America/New_York</v>
      </c>
      <c r="Y86" s="127">
        <f>[2]Data!X87</f>
        <v>0</v>
      </c>
    </row>
    <row r="87" spans="1:25">
      <c r="A87" s="121" t="str">
        <f>[2]Data!A88</f>
        <v>- 546454</v>
      </c>
      <c r="B87" s="121" t="str">
        <f>[2]Data!AL88</f>
        <v>2016</v>
      </c>
      <c r="C87" s="121" t="str">
        <f>[2]Data!AJ88</f>
        <v>Chevrolet</v>
      </c>
      <c r="D87" s="121" t="str">
        <f>[2]Data!AK88</f>
        <v>Silverado</v>
      </c>
      <c r="E87" s="121" t="str">
        <f>[2]Data!V88</f>
        <v>1GB0CUEG8GZ293368</v>
      </c>
      <c r="F87" s="121" t="str">
        <f>[2]Data!S88</f>
        <v>G90B210795B0</v>
      </c>
      <c r="G87" s="122">
        <f>[2]Data!K88</f>
        <v>131257.765625</v>
      </c>
      <c r="H87" s="123">
        <f>[2]Data!L88</f>
        <v>367.39166666666665</v>
      </c>
      <c r="I87" s="121" t="str">
        <f>[2]Data!D88</f>
        <v>DDC0VZC@FPL.COM</v>
      </c>
      <c r="J87" s="121" t="str">
        <f>[2]Data!C88</f>
        <v>5FR1</v>
      </c>
      <c r="K87" s="121" t="str">
        <f>[2]Data!F88</f>
        <v>Stopped</v>
      </c>
      <c r="L87" s="124" t="str">
        <f>[2]Data!H88</f>
        <v>216 SW Marathon Ave, Port St. Lucie, FL 34953, USA</v>
      </c>
      <c r="M87" s="124">
        <f>[2]Data!I88</f>
        <v>0</v>
      </c>
      <c r="N87" s="125" t="str">
        <f>[2]Data!AA88</f>
        <v>OK</v>
      </c>
      <c r="O87" s="126">
        <f>[2]Data!Y88</f>
        <v>44622.788600266205</v>
      </c>
      <c r="P87" s="126">
        <f>[2]Data!Z88</f>
        <v>44623.227674340276</v>
      </c>
      <c r="Q87" s="126">
        <f>[2]Data!M88</f>
        <v>43725.644378854166</v>
      </c>
      <c r="R87" s="126">
        <f>[2]Data!N88</f>
        <v>54788.791666666664</v>
      </c>
      <c r="S87" s="121" t="b">
        <f>OR([2]Data!$B$2&lt;[2]Data!M88,[2]Data!$B$2&gt;[2]Data!N88)</f>
        <v>0</v>
      </c>
      <c r="T87" s="121" t="str">
        <f>[2]Data!O88</f>
        <v>Version 9</v>
      </c>
      <c r="U87" s="121" t="str">
        <f>CONCATENATE([2]Data!P88,".",[2]Data!Q88,".",[2]Data!R88)</f>
        <v>120.34.14</v>
      </c>
      <c r="V87" s="121">
        <f>[2]Data!T88</f>
        <v>0</v>
      </c>
      <c r="W87" s="121">
        <f>[2]Data!U88</f>
        <v>0</v>
      </c>
      <c r="X87" s="121" t="str">
        <f>[2]Data!W88</f>
        <v>America/New_York</v>
      </c>
      <c r="Y87" s="127">
        <f>[2]Data!X88</f>
        <v>0</v>
      </c>
    </row>
    <row r="88" spans="1:25">
      <c r="A88" s="121" t="str">
        <f>[2]Data!A89</f>
        <v>- 546510</v>
      </c>
      <c r="B88" s="121" t="str">
        <f>[2]Data!AL89</f>
        <v>2016</v>
      </c>
      <c r="C88" s="121" t="str">
        <f>[2]Data!AJ89</f>
        <v>Ford</v>
      </c>
      <c r="D88" s="121" t="str">
        <f>[2]Data!AK89</f>
        <v>F-Series</v>
      </c>
      <c r="E88" s="121" t="str">
        <f>[2]Data!V89</f>
        <v>1FDBF2A64GED25488</v>
      </c>
      <c r="F88" s="121" t="str">
        <f>[2]Data!S89</f>
        <v>G90021032F11</v>
      </c>
      <c r="G88" s="122">
        <f>[2]Data!K89</f>
        <v>76593.2578125</v>
      </c>
      <c r="H88" s="123">
        <f>[2]Data!L89</f>
        <v>83.145558923611105</v>
      </c>
      <c r="I88" s="121" t="str">
        <f>[2]Data!D89</f>
        <v>RODRIGO.CABRERA@FPL.COM</v>
      </c>
      <c r="J88" s="121" t="str">
        <f>[2]Data!C89</f>
        <v>5FR1</v>
      </c>
      <c r="K88" s="121" t="str">
        <f>[2]Data!F89</f>
        <v>Stopped</v>
      </c>
      <c r="L88" s="124" t="str">
        <f>[2]Data!H89</f>
        <v>7464 SW 162nd Pl, Miami, FL 33193, USA</v>
      </c>
      <c r="M88" s="124">
        <f>[2]Data!I89</f>
        <v>0</v>
      </c>
      <c r="N88" s="125" t="str">
        <f>[2]Data!AA89</f>
        <v>OK</v>
      </c>
      <c r="O88" s="126">
        <f>[2]Data!Y89</f>
        <v>44622.801401192133</v>
      </c>
      <c r="P88" s="126">
        <f>[2]Data!Z89</f>
        <v>44623.240371099535</v>
      </c>
      <c r="Q88" s="126">
        <f>[2]Data!M89</f>
        <v>43725.644378854166</v>
      </c>
      <c r="R88" s="126">
        <f>[2]Data!N89</f>
        <v>54788.791666666664</v>
      </c>
      <c r="S88" s="121" t="b">
        <f>OR([2]Data!$B$2&lt;[2]Data!M89,[2]Data!$B$2&gt;[2]Data!N89)</f>
        <v>0</v>
      </c>
      <c r="T88" s="121" t="str">
        <f>[2]Data!O89</f>
        <v>Version 9</v>
      </c>
      <c r="U88" s="121" t="str">
        <f>CONCATENATE([2]Data!P89,".",[2]Data!Q89,".",[2]Data!R89)</f>
        <v>120.35.17</v>
      </c>
      <c r="V88" s="121">
        <f>[2]Data!T89</f>
        <v>0</v>
      </c>
      <c r="W88" s="121">
        <f>[2]Data!U89</f>
        <v>0</v>
      </c>
      <c r="X88" s="121" t="str">
        <f>[2]Data!W89</f>
        <v>America/New_York</v>
      </c>
      <c r="Y88" s="127">
        <f>[2]Data!X89</f>
        <v>0</v>
      </c>
    </row>
    <row r="89" spans="1:25">
      <c r="A89" s="121" t="str">
        <f>[2]Data!A90</f>
        <v>- 546511</v>
      </c>
      <c r="B89" s="121" t="str">
        <f>[2]Data!AL90</f>
        <v>2016</v>
      </c>
      <c r="C89" s="121" t="str">
        <f>[2]Data!AJ90</f>
        <v>Ford</v>
      </c>
      <c r="D89" s="121" t="str">
        <f>[2]Data!AK90</f>
        <v>F-Series</v>
      </c>
      <c r="E89" s="121" t="str">
        <f>[2]Data!V90</f>
        <v>1FDBF2A62GED25487</v>
      </c>
      <c r="F89" s="121" t="str">
        <f>[2]Data!S90</f>
        <v>G9B12107C459</v>
      </c>
      <c r="G89" s="122">
        <f>[2]Data!K90</f>
        <v>68862.03125</v>
      </c>
      <c r="H89" s="123">
        <f>[2]Data!L90</f>
        <v>145.57715180555556</v>
      </c>
      <c r="I89" s="121" t="str">
        <f>[2]Data!D90</f>
        <v>CKB0G4F@FPL.COM</v>
      </c>
      <c r="J89" s="121" t="str">
        <f>[2]Data!C90</f>
        <v>5FR1</v>
      </c>
      <c r="K89" s="121" t="str">
        <f>[2]Data!F90</f>
        <v>Stopped</v>
      </c>
      <c r="L89" s="124" t="str">
        <f>[2]Data!H90</f>
        <v>12188 SW 137th Terrace, Miami, FL 33186, USA</v>
      </c>
      <c r="M89" s="124">
        <f>[2]Data!I90</f>
        <v>0</v>
      </c>
      <c r="N89" s="125" t="str">
        <f>[2]Data!AA90</f>
        <v>OK</v>
      </c>
      <c r="O89" s="126">
        <f>[2]Data!Y90</f>
        <v>44622.772107210651</v>
      </c>
      <c r="P89" s="126">
        <f>[2]Data!Z90</f>
        <v>44623.232466006943</v>
      </c>
      <c r="Q89" s="126">
        <f>[2]Data!M90</f>
        <v>43725.644378854166</v>
      </c>
      <c r="R89" s="126">
        <f>[2]Data!N90</f>
        <v>54788.791666666664</v>
      </c>
      <c r="S89" s="121" t="b">
        <f>OR([2]Data!$B$2&lt;[2]Data!M90,[2]Data!$B$2&gt;[2]Data!N90)</f>
        <v>0</v>
      </c>
      <c r="T89" s="121" t="str">
        <f>[2]Data!O90</f>
        <v>Version 9</v>
      </c>
      <c r="U89" s="121" t="str">
        <f>CONCATENATE([2]Data!P90,".",[2]Data!Q90,".",[2]Data!R90)</f>
        <v>120.34.14</v>
      </c>
      <c r="V89" s="121">
        <f>[2]Data!T90</f>
        <v>0</v>
      </c>
      <c r="W89" s="121">
        <f>[2]Data!U90</f>
        <v>0</v>
      </c>
      <c r="X89" s="121" t="str">
        <f>[2]Data!W90</f>
        <v>America/New_York</v>
      </c>
      <c r="Y89" s="127">
        <f>[2]Data!X90</f>
        <v>0</v>
      </c>
    </row>
    <row r="90" spans="1:25">
      <c r="A90" s="121" t="str">
        <f>[2]Data!A91</f>
        <v>- 546512</v>
      </c>
      <c r="B90" s="121" t="str">
        <f>[2]Data!AL91</f>
        <v>2016</v>
      </c>
      <c r="C90" s="121" t="str">
        <f>[2]Data!AJ91</f>
        <v>Ford</v>
      </c>
      <c r="D90" s="121" t="str">
        <f>[2]Data!AK91</f>
        <v>F-Series</v>
      </c>
      <c r="E90" s="121" t="str">
        <f>[2]Data!V91</f>
        <v>1FDBF2A66GED25489</v>
      </c>
      <c r="F90" s="121" t="str">
        <f>[2]Data!S91</f>
        <v>G9F42107C41C</v>
      </c>
      <c r="G90" s="122">
        <f>[2]Data!K91</f>
        <v>69897.296875</v>
      </c>
      <c r="H90" s="123">
        <f>[2]Data!L91</f>
        <v>145.79026950231483</v>
      </c>
      <c r="I90" s="121">
        <f>[2]Data!D91</f>
        <v>0</v>
      </c>
      <c r="J90" s="121" t="str">
        <f>[2]Data!C91</f>
        <v>5FR1</v>
      </c>
      <c r="K90" s="121" t="str">
        <f>[2]Data!F91</f>
        <v>Stopped</v>
      </c>
      <c r="L90" s="124" t="str">
        <f>[2]Data!H91</f>
        <v>16800 NW 57th Ave, Hialeah, FL 33015, USA</v>
      </c>
      <c r="M90" s="124">
        <f>[2]Data!I91</f>
        <v>0</v>
      </c>
      <c r="N90" s="125" t="str">
        <f>[2]Data!AA91</f>
        <v>Device is not downloading data</v>
      </c>
      <c r="O90" s="126">
        <f>[2]Data!Y91</f>
        <v>44602.30740740741</v>
      </c>
      <c r="P90" s="126">
        <f>[2]Data!Z91</f>
        <v>44608.938125000001</v>
      </c>
      <c r="Q90" s="126">
        <f>[2]Data!M91</f>
        <v>43725.644378854166</v>
      </c>
      <c r="R90" s="126">
        <f>[2]Data!N91</f>
        <v>54788.791666666664</v>
      </c>
      <c r="S90" s="121" t="b">
        <f>OR([2]Data!$B$2&lt;[2]Data!M91,[2]Data!$B$2&gt;[2]Data!N91)</f>
        <v>0</v>
      </c>
      <c r="T90" s="121" t="str">
        <f>[2]Data!O91</f>
        <v>Version 9</v>
      </c>
      <c r="U90" s="121" t="str">
        <f>CONCATENATE([2]Data!P91,".",[2]Data!Q91,".",[2]Data!R91)</f>
        <v>120.34.13</v>
      </c>
      <c r="V90" s="121">
        <f>[2]Data!T91</f>
        <v>0</v>
      </c>
      <c r="W90" s="121">
        <f>[2]Data!U91</f>
        <v>0</v>
      </c>
      <c r="X90" s="121" t="str">
        <f>[2]Data!W91</f>
        <v>America/New_York</v>
      </c>
      <c r="Y90" s="127">
        <f>[2]Data!X91</f>
        <v>0</v>
      </c>
    </row>
    <row r="91" spans="1:25">
      <c r="A91" s="121" t="str">
        <f>[2]Data!A92</f>
        <v>- 546513</v>
      </c>
      <c r="B91" s="121" t="str">
        <f>[2]Data!AL92</f>
        <v>2016</v>
      </c>
      <c r="C91" s="121" t="str">
        <f>[2]Data!AJ92</f>
        <v>Ford</v>
      </c>
      <c r="D91" s="121" t="str">
        <f>[2]Data!AK92</f>
        <v>F-Series</v>
      </c>
      <c r="E91" s="121" t="str">
        <f>[2]Data!V92</f>
        <v>1FDBF2A65GED25483</v>
      </c>
      <c r="F91" s="121" t="str">
        <f>[2]Data!S92</f>
        <v>G9DD2107C435</v>
      </c>
      <c r="G91" s="122">
        <f>[2]Data!K92</f>
        <v>94363.5390625</v>
      </c>
      <c r="H91" s="123">
        <f>[2]Data!L92</f>
        <v>104.92673388888889</v>
      </c>
      <c r="I91" s="121" t="str">
        <f>[2]Data!D92</f>
        <v>Dennis.Foglia@FPL.COM</v>
      </c>
      <c r="J91" s="121" t="str">
        <f>[2]Data!C92</f>
        <v>5FR1</v>
      </c>
      <c r="K91" s="121" t="str">
        <f>[2]Data!F92</f>
        <v>Stopped</v>
      </c>
      <c r="L91" s="124" t="str">
        <f>[2]Data!H92</f>
        <v>2845 Bayeux Ave, Melbourne, FL 32935, USA</v>
      </c>
      <c r="M91" s="124">
        <f>[2]Data!I92</f>
        <v>0</v>
      </c>
      <c r="N91" s="125" t="str">
        <f>[2]Data!AA92</f>
        <v>OK</v>
      </c>
      <c r="O91" s="126">
        <f>[2]Data!Y92</f>
        <v>44622.683472951387</v>
      </c>
      <c r="P91" s="126">
        <f>[2]Data!Z92</f>
        <v>44623.227130358799</v>
      </c>
      <c r="Q91" s="126">
        <f>[2]Data!M92</f>
        <v>43725.644378854166</v>
      </c>
      <c r="R91" s="126">
        <f>[2]Data!N92</f>
        <v>54788.791666666664</v>
      </c>
      <c r="S91" s="121" t="b">
        <f>OR([2]Data!$B$2&lt;[2]Data!M92,[2]Data!$B$2&gt;[2]Data!N92)</f>
        <v>0</v>
      </c>
      <c r="T91" s="121" t="str">
        <f>[2]Data!O92</f>
        <v>Version 9</v>
      </c>
      <c r="U91" s="121" t="str">
        <f>CONCATENATE([2]Data!P92,".",[2]Data!Q92,".",[2]Data!R92)</f>
        <v>120.34.14</v>
      </c>
      <c r="V91" s="121">
        <f>[2]Data!T92</f>
        <v>0</v>
      </c>
      <c r="W91" s="121">
        <f>[2]Data!U92</f>
        <v>0</v>
      </c>
      <c r="X91" s="121" t="str">
        <f>[2]Data!W92</f>
        <v>America/New_York</v>
      </c>
      <c r="Y91" s="127">
        <f>[2]Data!X92</f>
        <v>0</v>
      </c>
    </row>
    <row r="92" spans="1:25">
      <c r="A92" s="121" t="str">
        <f>[2]Data!A93</f>
        <v>- 546514</v>
      </c>
      <c r="B92" s="121" t="str">
        <f>[2]Data!AL93</f>
        <v>2016</v>
      </c>
      <c r="C92" s="121" t="str">
        <f>[2]Data!AJ93</f>
        <v>Ford</v>
      </c>
      <c r="D92" s="121" t="str">
        <f>[2]Data!AK93</f>
        <v>F-Series</v>
      </c>
      <c r="E92" s="121" t="str">
        <f>[2]Data!V93</f>
        <v>1FDBF2A61GED25481</v>
      </c>
      <c r="F92" s="121" t="str">
        <f>[2]Data!S93</f>
        <v>G90021033414</v>
      </c>
      <c r="G92" s="122">
        <f>[2]Data!K93</f>
        <v>52308.08203125</v>
      </c>
      <c r="H92" s="123">
        <f>[2]Data!L93</f>
        <v>115.54680473379629</v>
      </c>
      <c r="I92" s="121" t="str">
        <f>[2]Data!D93</f>
        <v>SXD0QHD@FPL.COM</v>
      </c>
      <c r="J92" s="121" t="str">
        <f>[2]Data!C93</f>
        <v>5FR1</v>
      </c>
      <c r="K92" s="121" t="str">
        <f>[2]Data!F93</f>
        <v>Stopped</v>
      </c>
      <c r="L92" s="124" t="str">
        <f>[2]Data!H93</f>
        <v>1735 NW 94th St, Miami, FL 33147, USA</v>
      </c>
      <c r="M92" s="124">
        <f>[2]Data!I93</f>
        <v>0</v>
      </c>
      <c r="N92" s="125" t="str">
        <f>[2]Data!AA93</f>
        <v>OK</v>
      </c>
      <c r="O92" s="126">
        <f>[2]Data!Y93</f>
        <v>44617.783496099539</v>
      </c>
      <c r="P92" s="126">
        <f>[2]Data!Z93</f>
        <v>44622.708785451388</v>
      </c>
      <c r="Q92" s="126">
        <f>[2]Data!M93</f>
        <v>43725.644378865742</v>
      </c>
      <c r="R92" s="126">
        <f>[2]Data!N93</f>
        <v>54788.791666666664</v>
      </c>
      <c r="S92" s="121" t="b">
        <f>OR([2]Data!$B$2&lt;[2]Data!M93,[2]Data!$B$2&gt;[2]Data!N93)</f>
        <v>0</v>
      </c>
      <c r="T92" s="121" t="str">
        <f>[2]Data!O93</f>
        <v>Version 9</v>
      </c>
      <c r="U92" s="121" t="str">
        <f>CONCATENATE([2]Data!P93,".",[2]Data!Q93,".",[2]Data!R93)</f>
        <v>120.35.17</v>
      </c>
      <c r="V92" s="121">
        <f>[2]Data!T93</f>
        <v>0</v>
      </c>
      <c r="W92" s="121">
        <f>[2]Data!U93</f>
        <v>0</v>
      </c>
      <c r="X92" s="121" t="str">
        <f>[2]Data!W93</f>
        <v>America/New_York</v>
      </c>
      <c r="Y92" s="127">
        <f>[2]Data!X93</f>
        <v>0</v>
      </c>
    </row>
    <row r="93" spans="1:25">
      <c r="A93" s="121" t="str">
        <f>[2]Data!A94</f>
        <v>- 546515</v>
      </c>
      <c r="B93" s="121" t="str">
        <f>[2]Data!AL94</f>
        <v>2016</v>
      </c>
      <c r="C93" s="121" t="str">
        <f>[2]Data!AJ94</f>
        <v>Ford</v>
      </c>
      <c r="D93" s="121" t="str">
        <f>[2]Data!AK94</f>
        <v>F-Series</v>
      </c>
      <c r="E93" s="121" t="str">
        <f>[2]Data!V94</f>
        <v>1FDBF2A67GED25484</v>
      </c>
      <c r="F93" s="121" t="str">
        <f>[2]Data!S94</f>
        <v>G9C821032FD9</v>
      </c>
      <c r="G93" s="122">
        <f>[2]Data!K94</f>
        <v>141691.515625</v>
      </c>
      <c r="H93" s="123">
        <f>[2]Data!L94</f>
        <v>180.82929320601852</v>
      </c>
      <c r="I93" s="121" t="str">
        <f>[2]Data!D94</f>
        <v>LCC0L8I@FPL.COM</v>
      </c>
      <c r="J93" s="121" t="str">
        <f>[2]Data!C94</f>
        <v>5FR1</v>
      </c>
      <c r="K93" s="121" t="str">
        <f>[2]Data!F94</f>
        <v>Stopped</v>
      </c>
      <c r="L93" s="124" t="str">
        <f>[2]Data!H94</f>
        <v>5096 Dalehurst Dr, Cocoa, FL 32926, USA</v>
      </c>
      <c r="M93" s="124">
        <f>[2]Data!I94</f>
        <v>0</v>
      </c>
      <c r="N93" s="125" t="str">
        <f>[2]Data!AA94</f>
        <v>OK</v>
      </c>
      <c r="O93" s="126">
        <f>[2]Data!Y94</f>
        <v>44622.688067858799</v>
      </c>
      <c r="P93" s="126">
        <f>[2]Data!Z94</f>
        <v>44623.231146562503</v>
      </c>
      <c r="Q93" s="126">
        <f>[2]Data!M94</f>
        <v>43725.644378854166</v>
      </c>
      <c r="R93" s="126">
        <f>[2]Data!N94</f>
        <v>54788.791666666664</v>
      </c>
      <c r="S93" s="121" t="b">
        <f>OR([2]Data!$B$2&lt;[2]Data!M94,[2]Data!$B$2&gt;[2]Data!N94)</f>
        <v>0</v>
      </c>
      <c r="T93" s="121" t="str">
        <f>[2]Data!O94</f>
        <v>Version 9</v>
      </c>
      <c r="U93" s="121" t="str">
        <f>CONCATENATE([2]Data!P94,".",[2]Data!Q94,".",[2]Data!R94)</f>
        <v>120.34.14</v>
      </c>
      <c r="V93" s="121">
        <f>[2]Data!T94</f>
        <v>0</v>
      </c>
      <c r="W93" s="121">
        <f>[2]Data!U94</f>
        <v>0</v>
      </c>
      <c r="X93" s="121" t="str">
        <f>[2]Data!W94</f>
        <v>America/New_York</v>
      </c>
      <c r="Y93" s="127">
        <f>[2]Data!X94</f>
        <v>0</v>
      </c>
    </row>
    <row r="94" spans="1:25">
      <c r="A94" s="121" t="str">
        <f>[2]Data!A95</f>
        <v>- 546516</v>
      </c>
      <c r="B94" s="121" t="str">
        <f>[2]Data!AL95</f>
        <v>2016</v>
      </c>
      <c r="C94" s="121" t="str">
        <f>[2]Data!AJ95</f>
        <v>Ford</v>
      </c>
      <c r="D94" s="121" t="str">
        <f>[2]Data!AK95</f>
        <v>F-Series</v>
      </c>
      <c r="E94" s="121" t="str">
        <f>[2]Data!V95</f>
        <v>1FDBF2A6XGED25480</v>
      </c>
      <c r="F94" s="121" t="str">
        <f>[2]Data!S95</f>
        <v>G99721033382</v>
      </c>
      <c r="G94" s="122">
        <f>[2]Data!K95</f>
        <v>81681.203125</v>
      </c>
      <c r="H94" s="123">
        <f>[2]Data!L95</f>
        <v>116.61850914351852</v>
      </c>
      <c r="I94" s="121" t="str">
        <f>[2]Data!D95</f>
        <v>WXC0JYC@FPL.COM</v>
      </c>
      <c r="J94" s="121" t="str">
        <f>[2]Data!C95</f>
        <v>5FR1</v>
      </c>
      <c r="K94" s="121" t="str">
        <f>[2]Data!F95</f>
        <v>Stopped</v>
      </c>
      <c r="L94" s="124" t="str">
        <f>[2]Data!H95</f>
        <v>5403 SW 127th Ct, Miami, FL 33175, USA</v>
      </c>
      <c r="M94" s="124">
        <f>[2]Data!I95</f>
        <v>0</v>
      </c>
      <c r="N94" s="125" t="str">
        <f>[2]Data!AA95</f>
        <v>OK</v>
      </c>
      <c r="O94" s="126">
        <f>[2]Data!Y95</f>
        <v>44622.704028506945</v>
      </c>
      <c r="P94" s="126">
        <f>[2]Data!Z95</f>
        <v>44623.22659795139</v>
      </c>
      <c r="Q94" s="126">
        <f>[2]Data!M95</f>
        <v>43725.644378854166</v>
      </c>
      <c r="R94" s="126">
        <f>[2]Data!N95</f>
        <v>54788.791666666664</v>
      </c>
      <c r="S94" s="121" t="b">
        <f>OR([2]Data!$B$2&lt;[2]Data!M95,[2]Data!$B$2&gt;[2]Data!N95)</f>
        <v>0</v>
      </c>
      <c r="T94" s="121" t="str">
        <f>[2]Data!O95</f>
        <v>Version 9</v>
      </c>
      <c r="U94" s="121" t="str">
        <f>CONCATENATE([2]Data!P95,".",[2]Data!Q95,".",[2]Data!R95)</f>
        <v>120.34.14</v>
      </c>
      <c r="V94" s="121">
        <f>[2]Data!T95</f>
        <v>0</v>
      </c>
      <c r="W94" s="121">
        <f>[2]Data!U95</f>
        <v>0</v>
      </c>
      <c r="X94" s="121" t="str">
        <f>[2]Data!W95</f>
        <v>America/New_York</v>
      </c>
      <c r="Y94" s="127">
        <f>[2]Data!X95</f>
        <v>0</v>
      </c>
    </row>
    <row r="95" spans="1:25">
      <c r="A95" s="121" t="str">
        <f>[2]Data!A96</f>
        <v>- 546517</v>
      </c>
      <c r="B95" s="121" t="str">
        <f>[2]Data!AL96</f>
        <v>2016</v>
      </c>
      <c r="C95" s="121" t="str">
        <f>[2]Data!AJ96</f>
        <v>Ford</v>
      </c>
      <c r="D95" s="121" t="str">
        <f>[2]Data!AK96</f>
        <v>F-Series</v>
      </c>
      <c r="E95" s="121" t="str">
        <f>[2]Data!V96</f>
        <v>1FDBF2A63GED25482</v>
      </c>
      <c r="F95" s="121" t="str">
        <f>[2]Data!S96</f>
        <v>G9DD21032FCC</v>
      </c>
      <c r="G95" s="122">
        <f>[2]Data!K96</f>
        <v>60375.34375</v>
      </c>
      <c r="H95" s="123">
        <f>[2]Data!L96</f>
        <v>114.36867643518518</v>
      </c>
      <c r="I95" s="121" t="str">
        <f>[2]Data!D96</f>
        <v>SPL03KX@FPL.COM</v>
      </c>
      <c r="J95" s="121" t="str">
        <f>[2]Data!C96</f>
        <v>5FR1</v>
      </c>
      <c r="K95" s="121" t="str">
        <f>[2]Data!F96</f>
        <v>Stopped</v>
      </c>
      <c r="L95" s="124" t="str">
        <f>[2]Data!H96</f>
        <v>3099 Edgewood Dr NE, Palm Bay, FL 32905, USA</v>
      </c>
      <c r="M95" s="124">
        <f>[2]Data!I96</f>
        <v>0</v>
      </c>
      <c r="N95" s="125" t="str">
        <f>[2]Data!AA96</f>
        <v>OK</v>
      </c>
      <c r="O95" s="126">
        <f>[2]Data!Y96</f>
        <v>44622.762200543984</v>
      </c>
      <c r="P95" s="126">
        <f>[2]Data!Z96</f>
        <v>44623.222235266207</v>
      </c>
      <c r="Q95" s="126">
        <f>[2]Data!M96</f>
        <v>43725.644378854166</v>
      </c>
      <c r="R95" s="126">
        <f>[2]Data!N96</f>
        <v>54788.791666666664</v>
      </c>
      <c r="S95" s="121" t="b">
        <f>OR([2]Data!$B$2&lt;[2]Data!M96,[2]Data!$B$2&gt;[2]Data!N96)</f>
        <v>0</v>
      </c>
      <c r="T95" s="121" t="str">
        <f>[2]Data!O96</f>
        <v>Version 9</v>
      </c>
      <c r="U95" s="121" t="str">
        <f>CONCATENATE([2]Data!P96,".",[2]Data!Q96,".",[2]Data!R96)</f>
        <v>120.34.14</v>
      </c>
      <c r="V95" s="121">
        <f>[2]Data!T96</f>
        <v>0</v>
      </c>
      <c r="W95" s="121">
        <f>[2]Data!U96</f>
        <v>0</v>
      </c>
      <c r="X95" s="121" t="str">
        <f>[2]Data!W96</f>
        <v>America/New_York</v>
      </c>
      <c r="Y95" s="127">
        <f>[2]Data!X96</f>
        <v>0</v>
      </c>
    </row>
    <row r="96" spans="1:25">
      <c r="A96" s="121" t="str">
        <f>[2]Data!A97</f>
        <v>- 546518</v>
      </c>
      <c r="B96" s="121" t="str">
        <f>[2]Data!AL97</f>
        <v>2016</v>
      </c>
      <c r="C96" s="121" t="str">
        <f>[2]Data!AJ97</f>
        <v>Ford</v>
      </c>
      <c r="D96" s="121" t="str">
        <f>[2]Data!AK97</f>
        <v>F-Series</v>
      </c>
      <c r="E96" s="121" t="str">
        <f>[2]Data!V97</f>
        <v>1FDBF2A69GED25485</v>
      </c>
      <c r="F96" s="121" t="str">
        <f>[2]Data!S97</f>
        <v>G97C21032F6D</v>
      </c>
      <c r="G96" s="122">
        <f>[2]Data!K97</f>
        <v>112174.3984375</v>
      </c>
      <c r="H96" s="123">
        <f>[2]Data!L97</f>
        <v>125.49048145833333</v>
      </c>
      <c r="I96" s="121" t="str">
        <f>[2]Data!D97</f>
        <v>JMK004W@FPL.COM</v>
      </c>
      <c r="J96" s="121" t="str">
        <f>[2]Data!C97</f>
        <v>5FR1</v>
      </c>
      <c r="K96" s="121" t="str">
        <f>[2]Data!F97</f>
        <v>Stopped</v>
      </c>
      <c r="L96" s="124" t="str">
        <f>[2]Data!H97</f>
        <v>1820 SW Bayshore Blvd, Port St. Lucie, FL 34984, USA</v>
      </c>
      <c r="M96" s="124">
        <f>[2]Data!I97</f>
        <v>0</v>
      </c>
      <c r="N96" s="125" t="str">
        <f>[2]Data!AA97</f>
        <v>OK</v>
      </c>
      <c r="O96" s="126">
        <f>[2]Data!Y97</f>
        <v>44622.727732210646</v>
      </c>
      <c r="P96" s="126">
        <f>[2]Data!Z97</f>
        <v>44623.229456747686</v>
      </c>
      <c r="Q96" s="126">
        <f>[2]Data!M97</f>
        <v>43725.644378854166</v>
      </c>
      <c r="R96" s="126">
        <f>[2]Data!N97</f>
        <v>54788.791666666664</v>
      </c>
      <c r="S96" s="121" t="b">
        <f>OR([2]Data!$B$2&lt;[2]Data!M97,[2]Data!$B$2&gt;[2]Data!N97)</f>
        <v>0</v>
      </c>
      <c r="T96" s="121" t="str">
        <f>[2]Data!O97</f>
        <v>Version 9</v>
      </c>
      <c r="U96" s="121" t="str">
        <f>CONCATENATE([2]Data!P97,".",[2]Data!Q97,".",[2]Data!R97)</f>
        <v>120.34.14</v>
      </c>
      <c r="V96" s="121">
        <f>[2]Data!T97</f>
        <v>0</v>
      </c>
      <c r="W96" s="121">
        <f>[2]Data!U97</f>
        <v>0</v>
      </c>
      <c r="X96" s="121" t="str">
        <f>[2]Data!W97</f>
        <v>America/New_York</v>
      </c>
      <c r="Y96" s="127">
        <f>[2]Data!X97</f>
        <v>0</v>
      </c>
    </row>
    <row r="97" spans="1:25">
      <c r="A97" s="121" t="str">
        <f>[2]Data!A98</f>
        <v>- 546519</v>
      </c>
      <c r="B97" s="121" t="str">
        <f>[2]Data!AL98</f>
        <v>2016</v>
      </c>
      <c r="C97" s="121" t="str">
        <f>[2]Data!AJ98</f>
        <v>Ford</v>
      </c>
      <c r="D97" s="121" t="str">
        <f>[2]Data!AK98</f>
        <v>F-Series</v>
      </c>
      <c r="E97" s="121" t="str">
        <f>[2]Data!V98</f>
        <v>1FDBF2A60GED25486</v>
      </c>
      <c r="F97" s="121" t="str">
        <f>[2]Data!S98</f>
        <v>G93621032F27</v>
      </c>
      <c r="G97" s="122">
        <f>[2]Data!K98</f>
        <v>128180.984375</v>
      </c>
      <c r="H97" s="123">
        <f>[2]Data!L98</f>
        <v>116.17347607638889</v>
      </c>
      <c r="I97" s="121" t="str">
        <f>[2]Data!D98</f>
        <v>JXB0BLU@FPL.COM</v>
      </c>
      <c r="J97" s="121" t="str">
        <f>[2]Data!C98</f>
        <v>5FR1</v>
      </c>
      <c r="K97" s="121" t="str">
        <f>[2]Data!F98</f>
        <v>Stopped</v>
      </c>
      <c r="L97" s="124" t="str">
        <f>[2]Data!H98</f>
        <v>1 Timber Trace Ln, Titusville, FL 32780, USA</v>
      </c>
      <c r="M97" s="124">
        <f>[2]Data!I98</f>
        <v>0</v>
      </c>
      <c r="N97" s="125" t="str">
        <f>[2]Data!AA98</f>
        <v>OK</v>
      </c>
      <c r="O97" s="126">
        <f>[2]Data!Y98</f>
        <v>44622.708820173611</v>
      </c>
      <c r="P97" s="126">
        <f>[2]Data!Z98</f>
        <v>44623.231181284726</v>
      </c>
      <c r="Q97" s="126">
        <f>[2]Data!M98</f>
        <v>43725.644378854166</v>
      </c>
      <c r="R97" s="126">
        <f>[2]Data!N98</f>
        <v>54788.791666666664</v>
      </c>
      <c r="S97" s="121" t="b">
        <f>OR([2]Data!$B$2&lt;[2]Data!M98,[2]Data!$B$2&gt;[2]Data!N98)</f>
        <v>0</v>
      </c>
      <c r="T97" s="121" t="str">
        <f>[2]Data!O98</f>
        <v>Version 9</v>
      </c>
      <c r="U97" s="121" t="str">
        <f>CONCATENATE([2]Data!P98,".",[2]Data!Q98,".",[2]Data!R98)</f>
        <v>120.35.17</v>
      </c>
      <c r="V97" s="121">
        <f>[2]Data!T98</f>
        <v>0</v>
      </c>
      <c r="W97" s="121">
        <f>[2]Data!U98</f>
        <v>0</v>
      </c>
      <c r="X97" s="121" t="str">
        <f>[2]Data!W98</f>
        <v>America/New_York</v>
      </c>
      <c r="Y97" s="127">
        <f>[2]Data!X98</f>
        <v>0</v>
      </c>
    </row>
    <row r="98" spans="1:25">
      <c r="A98" s="121" t="str">
        <f>[2]Data!A99</f>
        <v>- 547145</v>
      </c>
      <c r="B98" s="121" t="str">
        <f>[2]Data!AL99</f>
        <v>2017</v>
      </c>
      <c r="C98" s="121" t="str">
        <f>[2]Data!AJ99</f>
        <v>Ford</v>
      </c>
      <c r="D98" s="121" t="str">
        <f>[2]Data!AK99</f>
        <v>F-Series</v>
      </c>
      <c r="E98" s="121" t="str">
        <f>[2]Data!V99</f>
        <v>1FDBF2A68HEE33680</v>
      </c>
      <c r="F98" s="121" t="str">
        <f>[2]Data!S99</f>
        <v>G98021032F91</v>
      </c>
      <c r="G98" s="122">
        <f>[2]Data!K99</f>
        <v>8839365</v>
      </c>
      <c r="H98" s="123">
        <f>[2]Data!L99</f>
        <v>80.31925589120371</v>
      </c>
      <c r="I98" s="121" t="str">
        <f>[2]Data!D99</f>
        <v>RXG0S21@FPL.COM</v>
      </c>
      <c r="J98" s="121" t="str">
        <f>[2]Data!C99</f>
        <v>5FR1</v>
      </c>
      <c r="K98" s="121" t="str">
        <f>[2]Data!F99</f>
        <v>Stopped</v>
      </c>
      <c r="L98" s="124" t="str">
        <f>[2]Data!H99</f>
        <v>784 Cornelia Ave SE, Palm Bay, FL 32909, USA</v>
      </c>
      <c r="M98" s="124">
        <f>[2]Data!I99</f>
        <v>0</v>
      </c>
      <c r="N98" s="125" t="str">
        <f>[2]Data!AA99</f>
        <v>OK</v>
      </c>
      <c r="O98" s="126">
        <f>[2]Data!Y99</f>
        <v>44622.688831747684</v>
      </c>
      <c r="P98" s="126">
        <f>[2]Data!Z99</f>
        <v>44623.232026192127</v>
      </c>
      <c r="Q98" s="126">
        <f>[2]Data!M99</f>
        <v>43725.644378854166</v>
      </c>
      <c r="R98" s="126">
        <f>[2]Data!N99</f>
        <v>54788.791666666664</v>
      </c>
      <c r="S98" s="121" t="b">
        <f>OR([2]Data!$B$2&lt;[2]Data!M99,[2]Data!$B$2&gt;[2]Data!N99)</f>
        <v>0</v>
      </c>
      <c r="T98" s="121" t="str">
        <f>[2]Data!O99</f>
        <v>Version 9</v>
      </c>
      <c r="U98" s="121" t="str">
        <f>CONCATENATE([2]Data!P99,".",[2]Data!Q99,".",[2]Data!R99)</f>
        <v>120.34.14</v>
      </c>
      <c r="V98" s="121">
        <f>[2]Data!T99</f>
        <v>0</v>
      </c>
      <c r="W98" s="121">
        <f>[2]Data!U99</f>
        <v>0</v>
      </c>
      <c r="X98" s="121" t="str">
        <f>[2]Data!W99</f>
        <v>America/New_York</v>
      </c>
      <c r="Y98" s="127">
        <f>[2]Data!X99</f>
        <v>0</v>
      </c>
    </row>
    <row r="99" spans="1:25">
      <c r="A99" s="121" t="str">
        <f>[2]Data!A100</f>
        <v>- 547146</v>
      </c>
      <c r="B99" s="121" t="str">
        <f>[2]Data!AL100</f>
        <v>2017</v>
      </c>
      <c r="C99" s="121" t="str">
        <f>[2]Data!AJ100</f>
        <v>Ford</v>
      </c>
      <c r="D99" s="121" t="str">
        <f>[2]Data!AK100</f>
        <v>F-Series</v>
      </c>
      <c r="E99" s="121" t="str">
        <f>[2]Data!V100</f>
        <v>1FDBF2A66HEE33676</v>
      </c>
      <c r="F99" s="121" t="str">
        <f>[2]Data!S100</f>
        <v>G9E321032EED</v>
      </c>
      <c r="G99" s="122">
        <f>[2]Data!K100</f>
        <v>84013.1171875</v>
      </c>
      <c r="H99" s="123">
        <f>[2]Data!L100</f>
        <v>138.72817943287038</v>
      </c>
      <c r="I99" s="121" t="str">
        <f>[2]Data!D100</f>
        <v>PMS06OR@FPL.COM</v>
      </c>
      <c r="J99" s="121" t="str">
        <f>[2]Data!C100</f>
        <v>5FR1</v>
      </c>
      <c r="K99" s="121" t="str">
        <f>[2]Data!F100</f>
        <v>Stopped</v>
      </c>
      <c r="L99" s="124" t="str">
        <f>[2]Data!H100</f>
        <v>1180 SW 103rd Ave, Pembroke Pines, FL 33025, USA</v>
      </c>
      <c r="M99" s="124">
        <f>[2]Data!I100</f>
        <v>0</v>
      </c>
      <c r="N99" s="125" t="str">
        <f>[2]Data!AA100</f>
        <v>OK</v>
      </c>
      <c r="O99" s="126">
        <f>[2]Data!Y100</f>
        <v>44622.751864155092</v>
      </c>
      <c r="P99" s="126">
        <f>[2]Data!Z100</f>
        <v>44623.232720636574</v>
      </c>
      <c r="Q99" s="126">
        <f>[2]Data!M100</f>
        <v>43725.644378854166</v>
      </c>
      <c r="R99" s="126">
        <f>[2]Data!N100</f>
        <v>54788.791666666664</v>
      </c>
      <c r="S99" s="121" t="b">
        <f>OR([2]Data!$B$2&lt;[2]Data!M100,[2]Data!$B$2&gt;[2]Data!N100)</f>
        <v>0</v>
      </c>
      <c r="T99" s="121" t="str">
        <f>[2]Data!O100</f>
        <v>Version 9</v>
      </c>
      <c r="U99" s="121" t="str">
        <f>CONCATENATE([2]Data!P100,".",[2]Data!Q100,".",[2]Data!R100)</f>
        <v>120.34.14</v>
      </c>
      <c r="V99" s="121">
        <f>[2]Data!T100</f>
        <v>0</v>
      </c>
      <c r="W99" s="121">
        <f>[2]Data!U100</f>
        <v>0</v>
      </c>
      <c r="X99" s="121" t="str">
        <f>[2]Data!W100</f>
        <v>America/New_York</v>
      </c>
      <c r="Y99" s="127">
        <f>[2]Data!X100</f>
        <v>0</v>
      </c>
    </row>
    <row r="100" spans="1:25">
      <c r="A100" s="121" t="str">
        <f>[2]Data!A101</f>
        <v>- 547147</v>
      </c>
      <c r="B100" s="121" t="str">
        <f>[2]Data!AL101</f>
        <v>2017</v>
      </c>
      <c r="C100" s="121" t="str">
        <f>[2]Data!AJ101</f>
        <v>Ford</v>
      </c>
      <c r="D100" s="121" t="str">
        <f>[2]Data!AK101</f>
        <v>F-Series</v>
      </c>
      <c r="E100" s="121" t="str">
        <f>[2]Data!V101</f>
        <v>1FDBF2A64HEE26791</v>
      </c>
      <c r="F100" s="121" t="str">
        <f>[2]Data!S101</f>
        <v>G9DE21032FCF</v>
      </c>
      <c r="G100" s="122">
        <f>[2]Data!K101</f>
        <v>67457.296875</v>
      </c>
      <c r="H100" s="123">
        <f>[2]Data!L101</f>
        <v>108.96499390046296</v>
      </c>
      <c r="I100" s="121" t="str">
        <f>[2]Data!D101</f>
        <v>JXC03ZA@FPL.COM</v>
      </c>
      <c r="J100" s="121" t="str">
        <f>[2]Data!C101</f>
        <v>5FR1</v>
      </c>
      <c r="K100" s="121" t="str">
        <f>[2]Data!F101</f>
        <v>Stopped</v>
      </c>
      <c r="L100" s="124" t="str">
        <f>[2]Data!H101</f>
        <v>14262 SW 294th St, Homestead, FL 33033, USA</v>
      </c>
      <c r="M100" s="124">
        <f>[2]Data!I101</f>
        <v>0</v>
      </c>
      <c r="N100" s="125" t="str">
        <f>[2]Data!AA101</f>
        <v>OK</v>
      </c>
      <c r="O100" s="126">
        <f>[2]Data!Y101</f>
        <v>44622.689989895836</v>
      </c>
      <c r="P100" s="126">
        <f>[2]Data!Z101</f>
        <v>44623.233334803241</v>
      </c>
      <c r="Q100" s="126">
        <f>[2]Data!M101</f>
        <v>43725.644378854166</v>
      </c>
      <c r="R100" s="126">
        <f>[2]Data!N101</f>
        <v>54788.791666666664</v>
      </c>
      <c r="S100" s="121" t="b">
        <f>OR([2]Data!$B$2&lt;[2]Data!M101,[2]Data!$B$2&gt;[2]Data!N101)</f>
        <v>0</v>
      </c>
      <c r="T100" s="121" t="str">
        <f>[2]Data!O101</f>
        <v>Version 9</v>
      </c>
      <c r="U100" s="121" t="str">
        <f>CONCATENATE([2]Data!P101,".",[2]Data!Q101,".",[2]Data!R101)</f>
        <v>120.34.14</v>
      </c>
      <c r="V100" s="121">
        <f>[2]Data!T101</f>
        <v>0</v>
      </c>
      <c r="W100" s="121">
        <f>[2]Data!U101</f>
        <v>0</v>
      </c>
      <c r="X100" s="121" t="str">
        <f>[2]Data!W101</f>
        <v>America/New_York</v>
      </c>
      <c r="Y100" s="127">
        <f>[2]Data!X101</f>
        <v>0</v>
      </c>
    </row>
    <row r="101" spans="1:25">
      <c r="A101" s="121" t="str">
        <f>[2]Data!A102</f>
        <v>- 547148</v>
      </c>
      <c r="B101" s="121">
        <f>[2]Data!AL102</f>
        <v>0</v>
      </c>
      <c r="C101" s="121">
        <f>[2]Data!AJ102</f>
        <v>0</v>
      </c>
      <c r="D101" s="121">
        <f>[2]Data!AK102</f>
        <v>0</v>
      </c>
      <c r="E101" s="121" t="str">
        <f>[2]Data!V102</f>
        <v>CHECK COMMENTS</v>
      </c>
      <c r="F101" s="121" t="str">
        <f>[2]Data!S102</f>
        <v>000-000-0000</v>
      </c>
      <c r="G101" s="122">
        <f>[2]Data!K102</f>
        <v>65843.4140625</v>
      </c>
      <c r="H101" s="123">
        <f>[2]Data!L102</f>
        <v>91.925397604166662</v>
      </c>
      <c r="I101" s="121" t="str">
        <f>[2]Data!D102</f>
        <v>FXP073O@FPL.COM</v>
      </c>
      <c r="J101" s="121" t="str">
        <f>[2]Data!C102</f>
        <v>5FR1</v>
      </c>
      <c r="K101" s="121" t="str">
        <f>[2]Data!F102</f>
        <v>Stopped</v>
      </c>
      <c r="L101" s="124">
        <f>[2]Data!H102</f>
        <v>0</v>
      </c>
      <c r="M101" s="124">
        <f>[2]Data!I102</f>
        <v>0</v>
      </c>
      <c r="N101" s="125" t="str">
        <f>[2]Data!AA102</f>
        <v>Device is not downloading data</v>
      </c>
      <c r="O101" s="126">
        <f>[2]Data!Y102</f>
        <v>44313.392569444448</v>
      </c>
      <c r="P101" s="126">
        <f>[2]Data!Z102</f>
        <v>44313.393425925926</v>
      </c>
      <c r="Q101" s="126">
        <f>[2]Data!M102</f>
        <v>43725.644378854166</v>
      </c>
      <c r="R101" s="126">
        <f>[2]Data!N102</f>
        <v>44313.394188171296</v>
      </c>
      <c r="S101" s="121" t="b">
        <f>OR([2]Data!$B$2&lt;[2]Data!M102,[2]Data!$B$2&gt;[2]Data!N102)</f>
        <v>1</v>
      </c>
      <c r="T101" s="121" t="str">
        <f>[2]Data!O102</f>
        <v>OldGeotab</v>
      </c>
      <c r="U101" s="121" t="str">
        <f>CONCATENATE([2]Data!P102,".",[2]Data!Q102,".",[2]Data!R102)</f>
        <v>0.31.43</v>
      </c>
      <c r="V101" s="121">
        <f>[2]Data!T102</f>
        <v>0</v>
      </c>
      <c r="W101" s="121">
        <f>[2]Data!U102</f>
        <v>0</v>
      </c>
      <c r="X101" s="121" t="str">
        <f>[2]Data!W102</f>
        <v>America/New_York</v>
      </c>
      <c r="Y101" s="127">
        <f>[2]Data!X102</f>
        <v>0</v>
      </c>
    </row>
    <row r="102" spans="1:25">
      <c r="A102" s="121" t="str">
        <f>[2]Data!A103</f>
        <v>- 547148</v>
      </c>
      <c r="B102" s="121">
        <f>[2]Data!AL103</f>
        <v>0</v>
      </c>
      <c r="C102" s="121">
        <f>[2]Data!AJ103</f>
        <v>0</v>
      </c>
      <c r="D102" s="121">
        <f>[2]Data!AK103</f>
        <v>0</v>
      </c>
      <c r="E102" s="121" t="str">
        <f>[2]Data!V103</f>
        <v>CHECK COMMENTS</v>
      </c>
      <c r="F102" s="121" t="str">
        <f>[2]Data!S103</f>
        <v>000-000-0000</v>
      </c>
      <c r="G102" s="122">
        <f>[2]Data!K103</f>
        <v>67705.140625</v>
      </c>
      <c r="H102" s="123">
        <f>[2]Data!L103</f>
        <v>4.5634010763888888</v>
      </c>
      <c r="I102" s="121">
        <f>[2]Data!D103</f>
        <v>0</v>
      </c>
      <c r="J102" s="121" t="str">
        <f>[2]Data!C103</f>
        <v>5FR1</v>
      </c>
      <c r="K102" s="121" t="str">
        <f>[2]Data!F103</f>
        <v>Stopped</v>
      </c>
      <c r="L102" s="124">
        <f>[2]Data!H103</f>
        <v>0</v>
      </c>
      <c r="M102" s="124">
        <f>[2]Data!I103</f>
        <v>0</v>
      </c>
      <c r="N102" s="125" t="str">
        <f>[2]Data!AA103</f>
        <v>Device is not downloading data</v>
      </c>
      <c r="O102" s="126">
        <f>[2]Data!Y103</f>
        <v>44336.570810185185</v>
      </c>
      <c r="P102" s="126">
        <f>[2]Data!Z103</f>
        <v>44337.979826388888</v>
      </c>
      <c r="Q102" s="126">
        <f>[2]Data!M103</f>
        <v>44313.394187615741</v>
      </c>
      <c r="R102" s="126">
        <f>[2]Data!N103</f>
        <v>44473.549369270833</v>
      </c>
      <c r="S102" s="121" t="b">
        <f>OR([2]Data!$B$2&lt;[2]Data!M103,[2]Data!$B$2&gt;[2]Data!N103)</f>
        <v>1</v>
      </c>
      <c r="T102" s="121" t="str">
        <f>[2]Data!O103</f>
        <v>OldGeotab</v>
      </c>
      <c r="U102" s="121" t="str">
        <f>CONCATENATE([2]Data!P103,".",[2]Data!Q103,".",[2]Data!R103)</f>
        <v>0.32.42</v>
      </c>
      <c r="V102" s="121">
        <f>[2]Data!T103</f>
        <v>0</v>
      </c>
      <c r="W102" s="121">
        <f>[2]Data!U103</f>
        <v>0</v>
      </c>
      <c r="X102" s="121" t="str">
        <f>[2]Data!W103</f>
        <v>America/New_York</v>
      </c>
      <c r="Y102" s="127" t="str">
        <f>[2]Data!X103</f>
        <v>Device Id - G97221032E7C VIN Number - 1FDBF2A68HEE33677</v>
      </c>
    </row>
    <row r="103" spans="1:25">
      <c r="A103" s="121" t="str">
        <f>[2]Data!A104</f>
        <v>- 547149</v>
      </c>
      <c r="B103" s="121" t="str">
        <f>[2]Data!AL104</f>
        <v>2017</v>
      </c>
      <c r="C103" s="121" t="str">
        <f>[2]Data!AJ104</f>
        <v>Ford</v>
      </c>
      <c r="D103" s="121" t="str">
        <f>[2]Data!AK104</f>
        <v>F-Series</v>
      </c>
      <c r="E103" s="121" t="str">
        <f>[2]Data!V104</f>
        <v>1FDBF2A66HEE26792</v>
      </c>
      <c r="F103" s="121" t="str">
        <f>[2]Data!S104</f>
        <v>G9F52107C41D</v>
      </c>
      <c r="G103" s="122">
        <f>[2]Data!K104</f>
        <v>41739.98828125</v>
      </c>
      <c r="H103" s="123">
        <f>[2]Data!L104</f>
        <v>80.58424160879629</v>
      </c>
      <c r="I103" s="121" t="str">
        <f>[2]Data!D104</f>
        <v>TXB0685@FPL.COM</v>
      </c>
      <c r="J103" s="121" t="str">
        <f>[2]Data!C104</f>
        <v>5FR1</v>
      </c>
      <c r="K103" s="121" t="str">
        <f>[2]Data!F104</f>
        <v>Stopped</v>
      </c>
      <c r="L103" s="124" t="str">
        <f>[2]Data!H104</f>
        <v>17333 SW 107th Ave, Perrine, FL 33157, USA</v>
      </c>
      <c r="M103" s="124">
        <f>[2]Data!I104</f>
        <v>0</v>
      </c>
      <c r="N103" s="125" t="str">
        <f>[2]Data!AA104</f>
        <v>OK</v>
      </c>
      <c r="O103" s="126">
        <f>[2]Data!Y104</f>
        <v>44622.626551655092</v>
      </c>
      <c r="P103" s="126">
        <f>[2]Data!Z104</f>
        <v>44623.232628043981</v>
      </c>
      <c r="Q103" s="126">
        <f>[2]Data!M104</f>
        <v>43725.644378854166</v>
      </c>
      <c r="R103" s="126">
        <f>[2]Data!N104</f>
        <v>54788.791666666664</v>
      </c>
      <c r="S103" s="121" t="b">
        <f>OR([2]Data!$B$2&lt;[2]Data!M104,[2]Data!$B$2&gt;[2]Data!N104)</f>
        <v>0</v>
      </c>
      <c r="T103" s="121" t="str">
        <f>[2]Data!O104</f>
        <v>Version 9</v>
      </c>
      <c r="U103" s="121" t="str">
        <f>CONCATENATE([2]Data!P104,".",[2]Data!Q104,".",[2]Data!R104)</f>
        <v>120.34.14</v>
      </c>
      <c r="V103" s="121">
        <f>[2]Data!T104</f>
        <v>0</v>
      </c>
      <c r="W103" s="121">
        <f>[2]Data!U104</f>
        <v>0</v>
      </c>
      <c r="X103" s="121" t="str">
        <f>[2]Data!W104</f>
        <v>America/New_York</v>
      </c>
      <c r="Y103" s="127">
        <f>[2]Data!X104</f>
        <v>0</v>
      </c>
    </row>
    <row r="104" spans="1:25">
      <c r="A104" s="121" t="str">
        <f>[2]Data!A105</f>
        <v>- 547150</v>
      </c>
      <c r="B104" s="121" t="str">
        <f>[2]Data!AL105</f>
        <v>2017</v>
      </c>
      <c r="C104" s="121" t="str">
        <f>[2]Data!AJ105</f>
        <v>Ford</v>
      </c>
      <c r="D104" s="121" t="str">
        <f>[2]Data!AK105</f>
        <v>F-Series</v>
      </c>
      <c r="E104" s="121" t="str">
        <f>[2]Data!V105</f>
        <v>1FDBF2A6XHEE33681</v>
      </c>
      <c r="F104" s="121" t="str">
        <f>[2]Data!S105</f>
        <v>G98D2107C465</v>
      </c>
      <c r="G104" s="122">
        <f>[2]Data!K105</f>
        <v>5978125</v>
      </c>
      <c r="H104" s="123">
        <f>[2]Data!L105</f>
        <v>135.70075378472222</v>
      </c>
      <c r="I104" s="121" t="str">
        <f>[2]Data!D105</f>
        <v>BXW0YAN@FPL.COM</v>
      </c>
      <c r="J104" s="121" t="str">
        <f>[2]Data!C105</f>
        <v>5FR1</v>
      </c>
      <c r="K104" s="121" t="str">
        <f>[2]Data!F105</f>
        <v>Stopped</v>
      </c>
      <c r="L104" s="124" t="str">
        <f>[2]Data!H105</f>
        <v>361 Melton Dr, Fort Pierce, FL 34982, USA</v>
      </c>
      <c r="M104" s="124">
        <f>[2]Data!I105</f>
        <v>0</v>
      </c>
      <c r="N104" s="125" t="str">
        <f>[2]Data!AA105</f>
        <v>OK</v>
      </c>
      <c r="O104" s="126">
        <f>[2]Data!Y105</f>
        <v>44622.685093321757</v>
      </c>
      <c r="P104" s="126">
        <f>[2]Data!Z105</f>
        <v>44623.228206747684</v>
      </c>
      <c r="Q104" s="126">
        <f>[2]Data!M105</f>
        <v>43725.644378854166</v>
      </c>
      <c r="R104" s="126">
        <f>[2]Data!N105</f>
        <v>54788.791666666664</v>
      </c>
      <c r="S104" s="121" t="b">
        <f>OR([2]Data!$B$2&lt;[2]Data!M105,[2]Data!$B$2&gt;[2]Data!N105)</f>
        <v>0</v>
      </c>
      <c r="T104" s="121" t="str">
        <f>[2]Data!O105</f>
        <v>Version 9</v>
      </c>
      <c r="U104" s="121" t="str">
        <f>CONCATENATE([2]Data!P105,".",[2]Data!Q105,".",[2]Data!R105)</f>
        <v>120.34.14</v>
      </c>
      <c r="V104" s="121">
        <f>[2]Data!T105</f>
        <v>0</v>
      </c>
      <c r="W104" s="121">
        <f>[2]Data!U105</f>
        <v>0</v>
      </c>
      <c r="X104" s="121" t="str">
        <f>[2]Data!W105</f>
        <v>America/New_York</v>
      </c>
      <c r="Y104" s="127">
        <f>[2]Data!X105</f>
        <v>0</v>
      </c>
    </row>
    <row r="105" spans="1:25">
      <c r="A105" s="121" t="str">
        <f>[2]Data!A106</f>
        <v>- 547151</v>
      </c>
      <c r="B105" s="121" t="str">
        <f>[2]Data!AL106</f>
        <v>2017</v>
      </c>
      <c r="C105" s="121" t="str">
        <f>[2]Data!AJ106</f>
        <v>Ford</v>
      </c>
      <c r="D105" s="121" t="str">
        <f>[2]Data!AK106</f>
        <v>F-Series</v>
      </c>
      <c r="E105" s="121" t="str">
        <f>[2]Data!V106</f>
        <v>1FDBF2A6XHEE33678</v>
      </c>
      <c r="F105" s="121" t="str">
        <f>[2]Data!S106</f>
        <v>G9CF21032FDE</v>
      </c>
      <c r="G105" s="122">
        <f>[2]Data!K106</f>
        <v>53765.38671875</v>
      </c>
      <c r="H105" s="123">
        <f>[2]Data!L106</f>
        <v>138.71106062499999</v>
      </c>
      <c r="I105" s="121" t="str">
        <f>[2]Data!D106</f>
        <v>JXM06SA@FPL.COM</v>
      </c>
      <c r="J105" s="121" t="str">
        <f>[2]Data!C106</f>
        <v>5FR1</v>
      </c>
      <c r="K105" s="121" t="str">
        <f>[2]Data!F106</f>
        <v>Stopped</v>
      </c>
      <c r="L105" s="124" t="str">
        <f>[2]Data!H106</f>
        <v>1344 SW 119th Ave, Pembroke Pines, FL 33025, USA</v>
      </c>
      <c r="M105" s="124">
        <f>[2]Data!I106</f>
        <v>0</v>
      </c>
      <c r="N105" s="125" t="str">
        <f>[2]Data!AA106</f>
        <v>OK</v>
      </c>
      <c r="O105" s="126">
        <f>[2]Data!Y106</f>
        <v>44622.701216006943</v>
      </c>
      <c r="P105" s="126">
        <f>[2]Data!Z106</f>
        <v>44623.223519247687</v>
      </c>
      <c r="Q105" s="126">
        <f>[2]Data!M106</f>
        <v>43725.644378854166</v>
      </c>
      <c r="R105" s="126">
        <f>[2]Data!N106</f>
        <v>54788.791666666664</v>
      </c>
      <c r="S105" s="121" t="b">
        <f>OR([2]Data!$B$2&lt;[2]Data!M106,[2]Data!$B$2&gt;[2]Data!N106)</f>
        <v>0</v>
      </c>
      <c r="T105" s="121" t="str">
        <f>[2]Data!O106</f>
        <v>Version 9</v>
      </c>
      <c r="U105" s="121" t="str">
        <f>CONCATENATE([2]Data!P106,".",[2]Data!Q106,".",[2]Data!R106)</f>
        <v>120.34.14</v>
      </c>
      <c r="V105" s="121">
        <f>[2]Data!T106</f>
        <v>0</v>
      </c>
      <c r="W105" s="121">
        <f>[2]Data!U106</f>
        <v>0</v>
      </c>
      <c r="X105" s="121" t="str">
        <f>[2]Data!W106</f>
        <v>America/New_York</v>
      </c>
      <c r="Y105" s="127">
        <f>[2]Data!X106</f>
        <v>0</v>
      </c>
    </row>
    <row r="106" spans="1:25">
      <c r="A106" s="121" t="str">
        <f>[2]Data!A107</f>
        <v>- 547152</v>
      </c>
      <c r="B106" s="121" t="str">
        <f>[2]Data!AL107</f>
        <v>2017</v>
      </c>
      <c r="C106" s="121" t="str">
        <f>[2]Data!AJ107</f>
        <v>Ford</v>
      </c>
      <c r="D106" s="121" t="str">
        <f>[2]Data!AK107</f>
        <v>F-Series</v>
      </c>
      <c r="E106" s="121" t="str">
        <f>[2]Data!V107</f>
        <v>1FDBF2A61HEE33679</v>
      </c>
      <c r="F106" s="121" t="str">
        <f>[2]Data!S107</f>
        <v>G9CC2107C424</v>
      </c>
      <c r="G106" s="122">
        <f>[2]Data!K107</f>
        <v>57107.12109375</v>
      </c>
      <c r="H106" s="123">
        <f>[2]Data!L107</f>
        <v>114.72120751157408</v>
      </c>
      <c r="I106" s="121" t="str">
        <f>[2]Data!D107</f>
        <v>JXC03KS@fpl.com</v>
      </c>
      <c r="J106" s="121" t="str">
        <f>[2]Data!C107</f>
        <v>5FR1</v>
      </c>
      <c r="K106" s="121" t="str">
        <f>[2]Data!F107</f>
        <v>Stopped</v>
      </c>
      <c r="L106" s="124" t="str">
        <f>[2]Data!H107</f>
        <v>10310 NW 30th Ct, Miami, FL 33147, USA</v>
      </c>
      <c r="M106" s="124">
        <f>[2]Data!I107</f>
        <v>0</v>
      </c>
      <c r="N106" s="125" t="str">
        <f>[2]Data!AA107</f>
        <v>OK</v>
      </c>
      <c r="O106" s="126">
        <f>[2]Data!Y107</f>
        <v>44622.721979895832</v>
      </c>
      <c r="P106" s="126">
        <f>[2]Data!Z107</f>
        <v>44623.223461377318</v>
      </c>
      <c r="Q106" s="126">
        <f>[2]Data!M107</f>
        <v>43725.644378854166</v>
      </c>
      <c r="R106" s="126">
        <f>[2]Data!N107</f>
        <v>54788.791666666664</v>
      </c>
      <c r="S106" s="121" t="b">
        <f>OR([2]Data!$B$2&lt;[2]Data!M107,[2]Data!$B$2&gt;[2]Data!N107)</f>
        <v>0</v>
      </c>
      <c r="T106" s="121" t="str">
        <f>[2]Data!O107</f>
        <v>Version 9</v>
      </c>
      <c r="U106" s="121" t="str">
        <f>CONCATENATE([2]Data!P107,".",[2]Data!Q107,".",[2]Data!R107)</f>
        <v>120.34.14</v>
      </c>
      <c r="V106" s="121">
        <f>[2]Data!T107</f>
        <v>0</v>
      </c>
      <c r="W106" s="121">
        <f>[2]Data!U107</f>
        <v>0</v>
      </c>
      <c r="X106" s="121" t="str">
        <f>[2]Data!W107</f>
        <v>America/New_York</v>
      </c>
      <c r="Y106" s="127">
        <f>[2]Data!X107</f>
        <v>0</v>
      </c>
    </row>
    <row r="107" spans="1:25">
      <c r="A107" s="121" t="str">
        <f>[2]Data!A108</f>
        <v>- 548074</v>
      </c>
      <c r="B107" s="121" t="str">
        <f>[2]Data!AL108</f>
        <v>2018</v>
      </c>
      <c r="C107" s="121" t="str">
        <f>[2]Data!AJ108</f>
        <v>Ford</v>
      </c>
      <c r="D107" s="121" t="str">
        <f>[2]Data!AK108</f>
        <v>F-Series</v>
      </c>
      <c r="E107" s="121" t="str">
        <f>[2]Data!V108</f>
        <v>1FTBF2A65JEC45614</v>
      </c>
      <c r="F107" s="121" t="str">
        <f>[2]Data!S108</f>
        <v>G92421032F35</v>
      </c>
      <c r="G107" s="122">
        <f>[2]Data!K108</f>
        <v>37360.5625</v>
      </c>
      <c r="H107" s="123">
        <f>[2]Data!L108</f>
        <v>26.699669953703705</v>
      </c>
      <c r="I107" s="121" t="str">
        <f>[2]Data!D108</f>
        <v>XXW0J3C@fpl.com</v>
      </c>
      <c r="J107" s="121" t="str">
        <f>[2]Data!C108</f>
        <v>5FR1</v>
      </c>
      <c r="K107" s="121" t="str">
        <f>[2]Data!F108</f>
        <v>Stopped</v>
      </c>
      <c r="L107" s="124" t="str">
        <f>[2]Data!H108</f>
        <v>4001 NW 97th Ave STE 301-G, Doral, FL 33178, USA</v>
      </c>
      <c r="M107" s="124">
        <f>[2]Data!I108</f>
        <v>0</v>
      </c>
      <c r="N107" s="125" t="str">
        <f>[2]Data!AA108</f>
        <v>OK</v>
      </c>
      <c r="O107" s="126">
        <f>[2]Data!Y108</f>
        <v>44618.343253043982</v>
      </c>
      <c r="P107" s="126">
        <f>[2]Data!Z108</f>
        <v>44622.309584062503</v>
      </c>
      <c r="Q107" s="126">
        <f>[2]Data!M108</f>
        <v>43725.644378854166</v>
      </c>
      <c r="R107" s="126">
        <f>[2]Data!N108</f>
        <v>54788.791666666664</v>
      </c>
      <c r="S107" s="121" t="b">
        <f>OR([2]Data!$B$2&lt;[2]Data!M108,[2]Data!$B$2&gt;[2]Data!N108)</f>
        <v>0</v>
      </c>
      <c r="T107" s="121" t="str">
        <f>[2]Data!O108</f>
        <v>Version 9</v>
      </c>
      <c r="U107" s="121" t="str">
        <f>CONCATENATE([2]Data!P108,".",[2]Data!Q108,".",[2]Data!R108)</f>
        <v>120.34.14</v>
      </c>
      <c r="V107" s="121">
        <f>[2]Data!T108</f>
        <v>0</v>
      </c>
      <c r="W107" s="121">
        <f>[2]Data!U108</f>
        <v>0</v>
      </c>
      <c r="X107" s="121" t="str">
        <f>[2]Data!W108</f>
        <v>America/New_York</v>
      </c>
      <c r="Y107" s="127">
        <f>[2]Data!X108</f>
        <v>0</v>
      </c>
    </row>
    <row r="108" spans="1:25">
      <c r="A108" s="121" t="str">
        <f>[2]Data!A109</f>
        <v>- 548611</v>
      </c>
      <c r="B108" s="121" t="str">
        <f>[2]Data!AL109</f>
        <v>2018</v>
      </c>
      <c r="C108" s="121" t="str">
        <f>[2]Data!AJ109</f>
        <v>Ford</v>
      </c>
      <c r="D108" s="121" t="str">
        <f>[2]Data!AK109</f>
        <v>F-Series</v>
      </c>
      <c r="E108" s="121" t="str">
        <f>[2]Data!V109</f>
        <v>1FDBF2A63JEC92880</v>
      </c>
      <c r="F108" s="121" t="str">
        <f>[2]Data!S109</f>
        <v>G9752107BBE4</v>
      </c>
      <c r="G108" s="122">
        <f>[2]Data!K109</f>
        <v>72613.7109375</v>
      </c>
      <c r="H108" s="123">
        <f>[2]Data!L109</f>
        <v>155.28962988425926</v>
      </c>
      <c r="I108" s="121" t="str">
        <f>[2]Data!D109</f>
        <v>MXW0U9T@FPL.COM</v>
      </c>
      <c r="J108" s="121" t="str">
        <f>[2]Data!C109</f>
        <v>5FR1</v>
      </c>
      <c r="K108" s="121" t="str">
        <f>[2]Data!F109</f>
        <v>Stopped</v>
      </c>
      <c r="L108" s="124" t="str">
        <f>[2]Data!H109</f>
        <v>1485 40th Ave, Vero Beach, FL 32960, USA</v>
      </c>
      <c r="M108" s="124">
        <f>[2]Data!I109</f>
        <v>0</v>
      </c>
      <c r="N108" s="125" t="str">
        <f>[2]Data!AA109</f>
        <v>OK</v>
      </c>
      <c r="O108" s="126">
        <f>[2]Data!Y109</f>
        <v>44622.770394247687</v>
      </c>
      <c r="P108" s="126">
        <f>[2]Data!Z109</f>
        <v>44623.230301655094</v>
      </c>
      <c r="Q108" s="126">
        <f>[2]Data!M109</f>
        <v>43725.644378865742</v>
      </c>
      <c r="R108" s="126">
        <f>[2]Data!N109</f>
        <v>54788.791666666664</v>
      </c>
      <c r="S108" s="121" t="b">
        <f>OR([2]Data!$B$2&lt;[2]Data!M109,[2]Data!$B$2&gt;[2]Data!N109)</f>
        <v>0</v>
      </c>
      <c r="T108" s="121" t="str">
        <f>[2]Data!O109</f>
        <v>Version 9</v>
      </c>
      <c r="U108" s="121" t="str">
        <f>CONCATENATE([2]Data!P109,".",[2]Data!Q109,".",[2]Data!R109)</f>
        <v>120.34.14</v>
      </c>
      <c r="V108" s="121">
        <f>[2]Data!T109</f>
        <v>0</v>
      </c>
      <c r="W108" s="121">
        <f>[2]Data!U109</f>
        <v>0</v>
      </c>
      <c r="X108" s="121" t="str">
        <f>[2]Data!W109</f>
        <v>America/New_York</v>
      </c>
      <c r="Y108" s="127">
        <f>[2]Data!X109</f>
        <v>0</v>
      </c>
    </row>
    <row r="109" spans="1:25">
      <c r="A109" s="121" t="str">
        <f>[2]Data!A110</f>
        <v>- 548612</v>
      </c>
      <c r="B109" s="121" t="str">
        <f>[2]Data!AL110</f>
        <v>2018</v>
      </c>
      <c r="C109" s="121" t="str">
        <f>[2]Data!AJ110</f>
        <v>Ford</v>
      </c>
      <c r="D109" s="121" t="str">
        <f>[2]Data!AK110</f>
        <v>F-Series</v>
      </c>
      <c r="E109" s="121" t="str">
        <f>[2]Data!V110</f>
        <v>1FDBF2A65JEC92881</v>
      </c>
      <c r="F109" s="121" t="str">
        <f>[2]Data!S110</f>
        <v>G98121032E8F</v>
      </c>
      <c r="G109" s="122">
        <f>[2]Data!K110</f>
        <v>99744.3671875</v>
      </c>
      <c r="H109" s="123">
        <f>[2]Data!L110</f>
        <v>109.32193891203704</v>
      </c>
      <c r="I109" s="121" t="str">
        <f>[2]Data!D110</f>
        <v>CXM0T8R@FPL.COM</v>
      </c>
      <c r="J109" s="121" t="str">
        <f>[2]Data!C110</f>
        <v>5FR1</v>
      </c>
      <c r="K109" s="121" t="str">
        <f>[2]Data!F110</f>
        <v>Stopped</v>
      </c>
      <c r="L109" s="124" t="str">
        <f>[2]Data!H110</f>
        <v>772 Adolph Ln, Cocoa, FL 32927, USA</v>
      </c>
      <c r="M109" s="124">
        <f>[2]Data!I110</f>
        <v>0</v>
      </c>
      <c r="N109" s="125" t="str">
        <f>[2]Data!AA110</f>
        <v>OK</v>
      </c>
      <c r="O109" s="126">
        <f>[2]Data!Y110</f>
        <v>44622.654214432871</v>
      </c>
      <c r="P109" s="126">
        <f>[2]Data!Z110</f>
        <v>44623.239538506947</v>
      </c>
      <c r="Q109" s="126">
        <f>[2]Data!M110</f>
        <v>43725.644378854166</v>
      </c>
      <c r="R109" s="126">
        <f>[2]Data!N110</f>
        <v>54788.791666666664</v>
      </c>
      <c r="S109" s="121" t="b">
        <f>OR([2]Data!$B$2&lt;[2]Data!M110,[2]Data!$B$2&gt;[2]Data!N110)</f>
        <v>0</v>
      </c>
      <c r="T109" s="121" t="str">
        <f>[2]Data!O110</f>
        <v>Version 9</v>
      </c>
      <c r="U109" s="121" t="str">
        <f>CONCATENATE([2]Data!P110,".",[2]Data!Q110,".",[2]Data!R110)</f>
        <v>120.34.14</v>
      </c>
      <c r="V109" s="121">
        <f>[2]Data!T110</f>
        <v>0</v>
      </c>
      <c r="W109" s="121">
        <f>[2]Data!U110</f>
        <v>0</v>
      </c>
      <c r="X109" s="121" t="str">
        <f>[2]Data!W110</f>
        <v>America/New_York</v>
      </c>
      <c r="Y109" s="127">
        <f>[2]Data!X110</f>
        <v>0</v>
      </c>
    </row>
    <row r="110" spans="1:25">
      <c r="A110" s="121" t="str">
        <f>[2]Data!A111</f>
        <v>- 548613</v>
      </c>
      <c r="B110" s="121" t="str">
        <f>[2]Data!AL111</f>
        <v>2018</v>
      </c>
      <c r="C110" s="121" t="str">
        <f>[2]Data!AJ111</f>
        <v>Ford</v>
      </c>
      <c r="D110" s="121" t="str">
        <f>[2]Data!AK111</f>
        <v>F-Series</v>
      </c>
      <c r="E110" s="121" t="str">
        <f>[2]Data!V111</f>
        <v>1FDBF2A67JEC92882</v>
      </c>
      <c r="F110" s="121" t="str">
        <f>[2]Data!S111</f>
        <v>G9C8210334DC</v>
      </c>
      <c r="G110" s="122">
        <f>[2]Data!K111</f>
        <v>75371.0859375</v>
      </c>
      <c r="H110" s="123">
        <f>[2]Data!L111</f>
        <v>100.24099413194445</v>
      </c>
      <c r="I110" s="121" t="str">
        <f>[2]Data!D111</f>
        <v>EAM00T6@FPL.COM</v>
      </c>
      <c r="J110" s="121" t="str">
        <f>[2]Data!C111</f>
        <v>5FR1</v>
      </c>
      <c r="K110" s="121" t="str">
        <f>[2]Data!F111</f>
        <v>Stopped</v>
      </c>
      <c r="L110" s="124" t="str">
        <f>[2]Data!H111</f>
        <v>12755 SW 207th Terrace, Miami, FL 33177, USA</v>
      </c>
      <c r="M110" s="124">
        <f>[2]Data!I111</f>
        <v>0</v>
      </c>
      <c r="N110" s="125" t="str">
        <f>[2]Data!AA111</f>
        <v>OK</v>
      </c>
      <c r="O110" s="126">
        <f>[2]Data!Y111</f>
        <v>44622.643345636578</v>
      </c>
      <c r="P110" s="126">
        <f>[2]Data!Z111</f>
        <v>44623.228484525462</v>
      </c>
      <c r="Q110" s="126">
        <f>[2]Data!M111</f>
        <v>43725.644378854166</v>
      </c>
      <c r="R110" s="126">
        <f>[2]Data!N111</f>
        <v>54788.791666666664</v>
      </c>
      <c r="S110" s="121" t="b">
        <f>OR([2]Data!$B$2&lt;[2]Data!M111,[2]Data!$B$2&gt;[2]Data!N111)</f>
        <v>0</v>
      </c>
      <c r="T110" s="121" t="str">
        <f>[2]Data!O111</f>
        <v>Version 9</v>
      </c>
      <c r="U110" s="121" t="str">
        <f>CONCATENATE([2]Data!P111,".",[2]Data!Q111,".",[2]Data!R111)</f>
        <v>120.34.14</v>
      </c>
      <c r="V110" s="121">
        <f>[2]Data!T111</f>
        <v>0</v>
      </c>
      <c r="W110" s="121">
        <f>[2]Data!U111</f>
        <v>0</v>
      </c>
      <c r="X110" s="121" t="str">
        <f>[2]Data!W111</f>
        <v>America/New_York</v>
      </c>
      <c r="Y110" s="127">
        <f>[2]Data!X111</f>
        <v>0</v>
      </c>
    </row>
    <row r="111" spans="1:25">
      <c r="A111" s="121" t="str">
        <f>[2]Data!A112</f>
        <v>- 548614</v>
      </c>
      <c r="B111" s="121" t="str">
        <f>[2]Data!AL112</f>
        <v>2018</v>
      </c>
      <c r="C111" s="121" t="str">
        <f>[2]Data!AJ112</f>
        <v>Ford</v>
      </c>
      <c r="D111" s="121" t="str">
        <f>[2]Data!AK112</f>
        <v>F-Series</v>
      </c>
      <c r="E111" s="121" t="str">
        <f>[2]Data!V112</f>
        <v>1FDBF2A69JEC92883</v>
      </c>
      <c r="F111" s="121" t="str">
        <f>[2]Data!S112</f>
        <v>G90321032F12</v>
      </c>
      <c r="G111" s="122">
        <f>[2]Data!K112</f>
        <v>40642.02734375</v>
      </c>
      <c r="H111" s="123">
        <f>[2]Data!L112</f>
        <v>124.71331008101852</v>
      </c>
      <c r="I111" s="121" t="str">
        <f>[2]Data!D112</f>
        <v>MXP09K8@FPL.COM</v>
      </c>
      <c r="J111" s="121" t="str">
        <f>[2]Data!C112</f>
        <v>5FR1</v>
      </c>
      <c r="K111" s="121" t="str">
        <f>[2]Data!F112</f>
        <v>Stopped</v>
      </c>
      <c r="L111" s="124" t="str">
        <f>[2]Data!H112</f>
        <v>11812 SW 37th Terrace, Miami, FL 33175, USA</v>
      </c>
      <c r="M111" s="124">
        <f>[2]Data!I112</f>
        <v>0</v>
      </c>
      <c r="N111" s="125" t="str">
        <f>[2]Data!AA112</f>
        <v>OK</v>
      </c>
      <c r="O111" s="126">
        <f>[2]Data!Y112</f>
        <v>44622.777905821757</v>
      </c>
      <c r="P111" s="126">
        <f>[2]Data!Z112</f>
        <v>44623.238947488426</v>
      </c>
      <c r="Q111" s="126">
        <f>[2]Data!M112</f>
        <v>43725.644378854166</v>
      </c>
      <c r="R111" s="126">
        <f>[2]Data!N112</f>
        <v>54788.791666666664</v>
      </c>
      <c r="S111" s="121" t="b">
        <f>OR([2]Data!$B$2&lt;[2]Data!M112,[2]Data!$B$2&gt;[2]Data!N112)</f>
        <v>0</v>
      </c>
      <c r="T111" s="121" t="str">
        <f>[2]Data!O112</f>
        <v>Version 9</v>
      </c>
      <c r="U111" s="121" t="str">
        <f>CONCATENATE([2]Data!P112,".",[2]Data!Q112,".",[2]Data!R112)</f>
        <v>120.34.14</v>
      </c>
      <c r="V111" s="121">
        <f>[2]Data!T112</f>
        <v>0</v>
      </c>
      <c r="W111" s="121">
        <f>[2]Data!U112</f>
        <v>0</v>
      </c>
      <c r="X111" s="121" t="str">
        <f>[2]Data!W112</f>
        <v>America/New_York</v>
      </c>
      <c r="Y111" s="127">
        <f>[2]Data!X112</f>
        <v>0</v>
      </c>
    </row>
    <row r="112" spans="1:25">
      <c r="A112" s="121" t="str">
        <f>[2]Data!A113</f>
        <v>- 548615</v>
      </c>
      <c r="B112" s="121" t="str">
        <f>[2]Data!AL113</f>
        <v>2018</v>
      </c>
      <c r="C112" s="121" t="str">
        <f>[2]Data!AJ113</f>
        <v>Ford</v>
      </c>
      <c r="D112" s="121" t="str">
        <f>[2]Data!AK113</f>
        <v>F-Series</v>
      </c>
      <c r="E112" s="121" t="str">
        <f>[2]Data!V113</f>
        <v>1FDBF2A60JEC92884</v>
      </c>
      <c r="F112" s="121" t="str">
        <f>[2]Data!S113</f>
        <v>G9AE21032EA0</v>
      </c>
      <c r="G112" s="122">
        <f>[2]Data!K113</f>
        <v>36442.80078125</v>
      </c>
      <c r="H112" s="123">
        <f>[2]Data!L113</f>
        <v>72.304059097222222</v>
      </c>
      <c r="I112" s="121" t="str">
        <f>[2]Data!D113</f>
        <v>Michael.Mandado@FPL.COM</v>
      </c>
      <c r="J112" s="121" t="str">
        <f>[2]Data!C113</f>
        <v>5FR1</v>
      </c>
      <c r="K112" s="121" t="str">
        <f>[2]Data!F113</f>
        <v>Stopped</v>
      </c>
      <c r="L112" s="124" t="str">
        <f>[2]Data!H113</f>
        <v>15063 SW 35th Terrace, Miami, FL 33185, USA</v>
      </c>
      <c r="M112" s="124">
        <f>[2]Data!I113</f>
        <v>0</v>
      </c>
      <c r="N112" s="125" t="str">
        <f>[2]Data!AA113</f>
        <v>OK</v>
      </c>
      <c r="O112" s="126">
        <f>[2]Data!Y113</f>
        <v>44622.693658136574</v>
      </c>
      <c r="P112" s="126">
        <f>[2]Data!Z113</f>
        <v>44623.237037766201</v>
      </c>
      <c r="Q112" s="126">
        <f>[2]Data!M113</f>
        <v>43725.644378854166</v>
      </c>
      <c r="R112" s="126">
        <f>[2]Data!N113</f>
        <v>54788.791666666664</v>
      </c>
      <c r="S112" s="121" t="b">
        <f>OR([2]Data!$B$2&lt;[2]Data!M113,[2]Data!$B$2&gt;[2]Data!N113)</f>
        <v>0</v>
      </c>
      <c r="T112" s="121" t="str">
        <f>[2]Data!O113</f>
        <v>Version 9</v>
      </c>
      <c r="U112" s="121" t="str">
        <f>CONCATENATE([2]Data!P113,".",[2]Data!Q113,".",[2]Data!R113)</f>
        <v>120.34.14</v>
      </c>
      <c r="V112" s="121">
        <f>[2]Data!T113</f>
        <v>0</v>
      </c>
      <c r="W112" s="121">
        <f>[2]Data!U113</f>
        <v>0</v>
      </c>
      <c r="X112" s="121" t="str">
        <f>[2]Data!W113</f>
        <v>America/New_York</v>
      </c>
      <c r="Y112" s="127">
        <f>[2]Data!X113</f>
        <v>0</v>
      </c>
    </row>
    <row r="113" spans="1:25">
      <c r="A113" s="121" t="str">
        <f>[2]Data!A114</f>
        <v>- 596641</v>
      </c>
      <c r="B113" s="121" t="str">
        <f>[2]Data!AL114</f>
        <v>2011</v>
      </c>
      <c r="C113" s="121" t="str">
        <f>[2]Data!AJ114</f>
        <v>Dodge</v>
      </c>
      <c r="D113" s="121" t="str">
        <f>[2]Data!AK114</f>
        <v>Ram Pickup Heavy Duty</v>
      </c>
      <c r="E113" s="121" t="str">
        <f>[2]Data!V114</f>
        <v>3D6WP2ET5BG596641</v>
      </c>
      <c r="F113" s="121" t="str">
        <f>[2]Data!S114</f>
        <v>G9EC2107C404</v>
      </c>
      <c r="G113" s="122">
        <f>[2]Data!K114</f>
        <v>125147.984375</v>
      </c>
      <c r="H113" s="123">
        <f>[2]Data!L114</f>
        <v>49.69349584490741</v>
      </c>
      <c r="I113" s="121">
        <f>[2]Data!D114</f>
        <v>0</v>
      </c>
      <c r="J113" s="121" t="str">
        <f>[2]Data!C114</f>
        <v>5FR1</v>
      </c>
      <c r="K113" s="121" t="str">
        <f>[2]Data!F114</f>
        <v>Stopped</v>
      </c>
      <c r="L113" s="124" t="str">
        <f>[2]Data!H114</f>
        <v>5851 S US Hwy 1, Fort Pierce, FL 34982, USA</v>
      </c>
      <c r="M113" s="124">
        <f>[2]Data!I114</f>
        <v>0</v>
      </c>
      <c r="N113" s="125" t="str">
        <f>[2]Data!AA114</f>
        <v>OK</v>
      </c>
      <c r="O113" s="126">
        <f>[2]Data!Y114</f>
        <v>44588.65629702546</v>
      </c>
      <c r="P113" s="126">
        <f>[2]Data!Z114</f>
        <v>44622.370718321756</v>
      </c>
      <c r="Q113" s="126">
        <f>[2]Data!M114</f>
        <v>43725.644378854166</v>
      </c>
      <c r="R113" s="126">
        <f>[2]Data!N114</f>
        <v>54788.791666666664</v>
      </c>
      <c r="S113" s="121" t="b">
        <f>OR([2]Data!$B$2&lt;[2]Data!M114,[2]Data!$B$2&gt;[2]Data!N114)</f>
        <v>0</v>
      </c>
      <c r="T113" s="121" t="str">
        <f>[2]Data!O114</f>
        <v>Version 9</v>
      </c>
      <c r="U113" s="121" t="str">
        <f>CONCATENATE([2]Data!P114,".",[2]Data!Q114,".",[2]Data!R114)</f>
        <v>120.34.14</v>
      </c>
      <c r="V113" s="121">
        <f>[2]Data!T114</f>
        <v>0</v>
      </c>
      <c r="W113" s="121">
        <f>[2]Data!U114</f>
        <v>0</v>
      </c>
      <c r="X113" s="121" t="str">
        <f>[2]Data!W114</f>
        <v>America/New_York</v>
      </c>
      <c r="Y113" s="127">
        <f>[2]Data!X114</f>
        <v>0</v>
      </c>
    </row>
    <row r="114" spans="1:25">
      <c r="A114" s="121" t="str">
        <f>[2]Data!A115</f>
        <v>- 644896</v>
      </c>
      <c r="B114" s="121">
        <f>[2]Data!AL115</f>
        <v>0</v>
      </c>
      <c r="C114" s="121">
        <f>[2]Data!AJ115</f>
        <v>0</v>
      </c>
      <c r="D114" s="121">
        <f>[2]Data!AK115</f>
        <v>0</v>
      </c>
      <c r="E114" s="121">
        <f>[2]Data!V115</f>
        <v>0</v>
      </c>
      <c r="F114" s="121" t="str">
        <f>[2]Data!S115</f>
        <v>000-000-0000</v>
      </c>
      <c r="G114" s="122">
        <f>[2]Data!K115</f>
        <v>221196.84375</v>
      </c>
      <c r="H114" s="123">
        <f>[2]Data!L115</f>
        <v>140.85468024305555</v>
      </c>
      <c r="I114" s="121">
        <f>[2]Data!D115</f>
        <v>0</v>
      </c>
      <c r="J114" s="121" t="str">
        <f>[2]Data!C115</f>
        <v>5FR1</v>
      </c>
      <c r="K114" s="121" t="str">
        <f>[2]Data!F115</f>
        <v>Stopped</v>
      </c>
      <c r="L114" s="124">
        <f>[2]Data!H115</f>
        <v>0</v>
      </c>
      <c r="M114" s="124">
        <f>[2]Data!I115</f>
        <v>0</v>
      </c>
      <c r="N114" s="125" t="str">
        <f>[2]Data!AA115</f>
        <v>Device is not downloading data</v>
      </c>
      <c r="O114" s="126">
        <f>[2]Data!Y115</f>
        <v>44512.726120520834</v>
      </c>
      <c r="P114" s="126">
        <f>[2]Data!Z115</f>
        <v>44512.72620153935</v>
      </c>
      <c r="Q114" s="126">
        <f>[2]Data!M115</f>
        <v>43725.644378854166</v>
      </c>
      <c r="R114" s="126">
        <f>[2]Data!N115</f>
        <v>44599.424701643518</v>
      </c>
      <c r="S114" s="121" t="b">
        <f>OR([2]Data!$B$2&lt;[2]Data!M115,[2]Data!$B$2&gt;[2]Data!N115)</f>
        <v>1</v>
      </c>
      <c r="T114" s="121" t="str">
        <f>[2]Data!O115</f>
        <v>Version 9</v>
      </c>
      <c r="U114" s="121" t="str">
        <f>CONCATENATE([2]Data!P115,".",[2]Data!Q115,".",[2]Data!R115)</f>
        <v>120.33.45</v>
      </c>
      <c r="V114" s="121">
        <f>[2]Data!T115</f>
        <v>0</v>
      </c>
      <c r="W114" s="121">
        <f>[2]Data!U115</f>
        <v>0</v>
      </c>
      <c r="X114" s="121" t="str">
        <f>[2]Data!W115</f>
        <v>America/New_York</v>
      </c>
      <c r="Y114" s="127" t="str">
        <f>[2]Data!X115</f>
        <v>Device Id - G9152107BB84 VIN Number - 1FDRF3G61EEA87284</v>
      </c>
    </row>
    <row r="115" spans="1:25">
      <c r="A115" s="121" t="str">
        <f>[2]Data!A116</f>
        <v>- 644897</v>
      </c>
      <c r="B115" s="121" t="str">
        <f>[2]Data!AL116</f>
        <v>2014</v>
      </c>
      <c r="C115" s="121" t="str">
        <f>[2]Data!AJ116</f>
        <v>Ford</v>
      </c>
      <c r="D115" s="121" t="str">
        <f>[2]Data!AK116</f>
        <v>F-Series</v>
      </c>
      <c r="E115" s="121" t="str">
        <f>[2]Data!V116</f>
        <v>1FDRF3G63EEA87285</v>
      </c>
      <c r="F115" s="121" t="str">
        <f>[2]Data!S116</f>
        <v>G9F421032EFA</v>
      </c>
      <c r="G115" s="122">
        <f>[2]Data!K116</f>
        <v>92776.75</v>
      </c>
      <c r="H115" s="123">
        <f>[2]Data!L116</f>
        <v>130.81733857638889</v>
      </c>
      <c r="I115" s="121" t="str">
        <f>[2]Data!D116</f>
        <v>JXD0OQR@FPL.COM</v>
      </c>
      <c r="J115" s="121" t="str">
        <f>[2]Data!C116</f>
        <v>5FR1</v>
      </c>
      <c r="K115" s="121" t="str">
        <f>[2]Data!F116</f>
        <v>Stopped</v>
      </c>
      <c r="L115" s="124" t="str">
        <f>[2]Data!H116</f>
        <v>11530 SW 147th Ave, Miami, FL 33196, USA</v>
      </c>
      <c r="M115" s="124">
        <f>[2]Data!I116</f>
        <v>0</v>
      </c>
      <c r="N115" s="125" t="str">
        <f>[2]Data!AA116</f>
        <v>OK</v>
      </c>
      <c r="O115" s="126">
        <f>[2]Data!Y116</f>
        <v>44622.84380934028</v>
      </c>
      <c r="P115" s="126">
        <f>[2]Data!Z116</f>
        <v>44623.222582488423</v>
      </c>
      <c r="Q115" s="126">
        <f>[2]Data!M116</f>
        <v>43725.644378854166</v>
      </c>
      <c r="R115" s="126">
        <f>[2]Data!N116</f>
        <v>54788.791666666664</v>
      </c>
      <c r="S115" s="121" t="b">
        <f>OR([2]Data!$B$2&lt;[2]Data!M116,[2]Data!$B$2&gt;[2]Data!N116)</f>
        <v>0</v>
      </c>
      <c r="T115" s="121" t="str">
        <f>[2]Data!O116</f>
        <v>Version 9</v>
      </c>
      <c r="U115" s="121" t="str">
        <f>CONCATENATE([2]Data!P116,".",[2]Data!Q116,".",[2]Data!R116)</f>
        <v>120.34.14</v>
      </c>
      <c r="V115" s="121">
        <f>[2]Data!T116</f>
        <v>0</v>
      </c>
      <c r="W115" s="121">
        <f>[2]Data!U116</f>
        <v>0</v>
      </c>
      <c r="X115" s="121" t="str">
        <f>[2]Data!W116</f>
        <v>America/New_York</v>
      </c>
      <c r="Y115" s="127">
        <f>[2]Data!X116</f>
        <v>0</v>
      </c>
    </row>
    <row r="116" spans="1:25">
      <c r="A116" s="121" t="str">
        <f>[2]Data!A117</f>
        <v>- 644898</v>
      </c>
      <c r="B116" s="121" t="str">
        <f>[2]Data!AL117</f>
        <v>2014</v>
      </c>
      <c r="C116" s="121" t="str">
        <f>[2]Data!AJ117</f>
        <v>Ford</v>
      </c>
      <c r="D116" s="121" t="str">
        <f>[2]Data!AK117</f>
        <v>F-Series</v>
      </c>
      <c r="E116" s="121" t="str">
        <f>[2]Data!V117</f>
        <v>1FDRF3G65EEA87286</v>
      </c>
      <c r="F116" s="121" t="str">
        <f>[2]Data!S117</f>
        <v>G9F521032EFB</v>
      </c>
      <c r="G116" s="122">
        <f>[2]Data!K117</f>
        <v>188303.75</v>
      </c>
      <c r="H116" s="123">
        <f>[2]Data!L117</f>
        <v>113.41633755787036</v>
      </c>
      <c r="I116" s="121">
        <f>[2]Data!D117</f>
        <v>0</v>
      </c>
      <c r="J116" s="121" t="str">
        <f>[2]Data!C117</f>
        <v>5FR1</v>
      </c>
      <c r="K116" s="121" t="str">
        <f>[2]Data!F117</f>
        <v>Stopped</v>
      </c>
      <c r="L116" s="124" t="str">
        <f>[2]Data!H117</f>
        <v>9851 E Guava St, Palmetto Bay, FL 33157, USA</v>
      </c>
      <c r="M116" s="124">
        <f>[2]Data!I117</f>
        <v>0</v>
      </c>
      <c r="N116" s="125" t="str">
        <f>[2]Data!AA117</f>
        <v>OK</v>
      </c>
      <c r="O116" s="126">
        <f>[2]Data!Y117</f>
        <v>44622.734630358798</v>
      </c>
      <c r="P116" s="126">
        <f>[2]Data!Z117</f>
        <v>44623.236065543984</v>
      </c>
      <c r="Q116" s="126">
        <f>[2]Data!M117</f>
        <v>43725.644378854166</v>
      </c>
      <c r="R116" s="126">
        <f>[2]Data!N117</f>
        <v>54788.791666666664</v>
      </c>
      <c r="S116" s="121" t="b">
        <f>OR([2]Data!$B$2&lt;[2]Data!M117,[2]Data!$B$2&gt;[2]Data!N117)</f>
        <v>0</v>
      </c>
      <c r="T116" s="121" t="str">
        <f>[2]Data!O117</f>
        <v>Version 9</v>
      </c>
      <c r="U116" s="121" t="str">
        <f>CONCATENATE([2]Data!P117,".",[2]Data!Q117,".",[2]Data!R117)</f>
        <v>120.35.17</v>
      </c>
      <c r="V116" s="121">
        <f>[2]Data!T117</f>
        <v>0</v>
      </c>
      <c r="W116" s="121">
        <f>[2]Data!U117</f>
        <v>0</v>
      </c>
      <c r="X116" s="121" t="str">
        <f>[2]Data!W117</f>
        <v>America/New_York</v>
      </c>
      <c r="Y116" s="127">
        <f>[2]Data!X117</f>
        <v>0</v>
      </c>
    </row>
    <row r="117" spans="1:25">
      <c r="A117" s="121" t="str">
        <f>[2]Data!A118</f>
        <v>- 648833</v>
      </c>
      <c r="B117" s="121" t="str">
        <f>[2]Data!AL118</f>
        <v>2011</v>
      </c>
      <c r="C117" s="121" t="str">
        <f>[2]Data!AJ118</f>
        <v>Dodge</v>
      </c>
      <c r="D117" s="121" t="str">
        <f>[2]Data!AK118</f>
        <v>Dakota</v>
      </c>
      <c r="E117" s="121" t="str">
        <f>[2]Data!V118</f>
        <v>1D7RE3BK0BS648833</v>
      </c>
      <c r="F117" s="121" t="str">
        <f>[2]Data!S118</f>
        <v>G9D421032EDA</v>
      </c>
      <c r="G117" s="122">
        <f>[2]Data!K118</f>
        <v>132315.96875</v>
      </c>
      <c r="H117" s="123">
        <f>[2]Data!L118</f>
        <v>100.7868880324074</v>
      </c>
      <c r="I117" s="121" t="str">
        <f>[2]Data!D118</f>
        <v>JXG00IP@FPL.COM</v>
      </c>
      <c r="J117" s="121" t="str">
        <f>[2]Data!C118</f>
        <v>5FR1</v>
      </c>
      <c r="K117" s="121" t="str">
        <f>[2]Data!F118</f>
        <v>Stopped</v>
      </c>
      <c r="L117" s="124" t="str">
        <f>[2]Data!H118</f>
        <v>16102 SW 104th Terrace, Miami, FL 33196, USA</v>
      </c>
      <c r="M117" s="124">
        <f>[2]Data!I118</f>
        <v>0</v>
      </c>
      <c r="N117" s="125" t="str">
        <f>[2]Data!AA118</f>
        <v>OK</v>
      </c>
      <c r="O117" s="126">
        <f>[2]Data!Y118</f>
        <v>44622.714236840278</v>
      </c>
      <c r="P117" s="126">
        <f>[2]Data!Z118</f>
        <v>44623.236945173609</v>
      </c>
      <c r="Q117" s="126">
        <f>[2]Data!M118</f>
        <v>43725.644378854166</v>
      </c>
      <c r="R117" s="126">
        <f>[2]Data!N118</f>
        <v>54788.791666666664</v>
      </c>
      <c r="S117" s="121" t="b">
        <f>OR([2]Data!$B$2&lt;[2]Data!M118,[2]Data!$B$2&gt;[2]Data!N118)</f>
        <v>0</v>
      </c>
      <c r="T117" s="121" t="str">
        <f>[2]Data!O118</f>
        <v>Version 9</v>
      </c>
      <c r="U117" s="121" t="str">
        <f>CONCATENATE([2]Data!P118,".",[2]Data!Q118,".",[2]Data!R118)</f>
        <v>120.35.17</v>
      </c>
      <c r="V117" s="121">
        <f>[2]Data!T118</f>
        <v>0</v>
      </c>
      <c r="W117" s="121">
        <f>[2]Data!U118</f>
        <v>0</v>
      </c>
      <c r="X117" s="121" t="str">
        <f>[2]Data!W118</f>
        <v>America/New_York</v>
      </c>
      <c r="Y117" s="127">
        <f>[2]Data!X118</f>
        <v>0</v>
      </c>
    </row>
    <row r="118" spans="1:25">
      <c r="A118" s="121" t="str">
        <f>[2]Data!A119</f>
        <v>- 714322</v>
      </c>
      <c r="B118" s="121" t="str">
        <f>[2]Data!AL119</f>
        <v>2010</v>
      </c>
      <c r="C118" s="121" t="str">
        <f>[2]Data!AJ119</f>
        <v>Toyota</v>
      </c>
      <c r="D118" s="121" t="str">
        <f>[2]Data!AK119</f>
        <v>Tacoma</v>
      </c>
      <c r="E118" s="121" t="str">
        <f>[2]Data!V119</f>
        <v>5TETU4GN2AZ714322</v>
      </c>
      <c r="F118" s="121" t="str">
        <f>[2]Data!S119</f>
        <v>G91C21033309</v>
      </c>
      <c r="G118" s="122">
        <f>[2]Data!K119</f>
        <v>20869.623046875</v>
      </c>
      <c r="H118" s="123">
        <f>[2]Data!L119</f>
        <v>78.469446053240745</v>
      </c>
      <c r="I118" s="121">
        <f>[2]Data!D119</f>
        <v>0</v>
      </c>
      <c r="J118" s="121" t="str">
        <f>[2]Data!C119</f>
        <v>5FR1</v>
      </c>
      <c r="K118" s="121" t="str">
        <f>[2]Data!F119</f>
        <v>Stopped</v>
      </c>
      <c r="L118" s="124" t="str">
        <f>[2]Data!H119</f>
        <v>4001 NW 97th Ave STE 301-G, Doral, FL 33178, USA</v>
      </c>
      <c r="M118" s="124">
        <f>[2]Data!I119</f>
        <v>0</v>
      </c>
      <c r="N118" s="125" t="str">
        <f>[2]Data!AA119</f>
        <v>OK</v>
      </c>
      <c r="O118" s="126">
        <f>[2]Data!Y119</f>
        <v>44618.494132673608</v>
      </c>
      <c r="P118" s="126">
        <f>[2]Data!Z119</f>
        <v>44622.461493784722</v>
      </c>
      <c r="Q118" s="126">
        <f>[2]Data!M119</f>
        <v>43725.644378854166</v>
      </c>
      <c r="R118" s="126">
        <f>[2]Data!N119</f>
        <v>54788.791666666664</v>
      </c>
      <c r="S118" s="121" t="b">
        <f>OR([2]Data!$B$2&lt;[2]Data!M119,[2]Data!$B$2&gt;[2]Data!N119)</f>
        <v>0</v>
      </c>
      <c r="T118" s="121" t="str">
        <f>[2]Data!O119</f>
        <v>Version 9</v>
      </c>
      <c r="U118" s="121" t="str">
        <f>CONCATENATE([2]Data!P119,".",[2]Data!Q119,".",[2]Data!R119)</f>
        <v>120.35.17</v>
      </c>
      <c r="V118" s="121">
        <f>[2]Data!T119</f>
        <v>0</v>
      </c>
      <c r="W118" s="121">
        <f>[2]Data!U119</f>
        <v>0</v>
      </c>
      <c r="X118" s="121" t="str">
        <f>[2]Data!W119</f>
        <v>America/New_York</v>
      </c>
      <c r="Y118" s="127">
        <f>[2]Data!X119</f>
        <v>0</v>
      </c>
    </row>
    <row r="119" spans="1:25">
      <c r="A119" s="121" t="str">
        <f>[2]Data!A120</f>
        <v>- 745544</v>
      </c>
      <c r="B119" s="121" t="str">
        <f>[2]Data!AL120</f>
        <v>2015</v>
      </c>
      <c r="C119" s="121" t="str">
        <f>[2]Data!AJ120</f>
        <v>Dodge</v>
      </c>
      <c r="D119" s="121" t="str">
        <f>[2]Data!AK120</f>
        <v>Ram 4500</v>
      </c>
      <c r="E119" s="121" t="str">
        <f>[2]Data!V120</f>
        <v>3C7WRKBL6FG710580</v>
      </c>
      <c r="F119" s="121" t="str">
        <f>[2]Data!S120</f>
        <v>G95421032F45</v>
      </c>
      <c r="G119" s="122">
        <f>[2]Data!K120</f>
        <v>47849.43359375</v>
      </c>
      <c r="H119" s="123">
        <f>[2]Data!L120</f>
        <v>118.91666666666667</v>
      </c>
      <c r="I119" s="121">
        <f>[2]Data!D120</f>
        <v>0</v>
      </c>
      <c r="J119" s="121" t="str">
        <f>[2]Data!C120</f>
        <v>5FR1</v>
      </c>
      <c r="K119" s="121" t="str">
        <f>[2]Data!F120</f>
        <v>Stopped</v>
      </c>
      <c r="L119" s="124" t="str">
        <f>[2]Data!H120</f>
        <v>420 Market Pl #157, Port St. Lucie, FL 34986, USA</v>
      </c>
      <c r="M119" s="124">
        <f>[2]Data!I120</f>
        <v>0</v>
      </c>
      <c r="N119" s="125" t="str">
        <f>[2]Data!AA120</f>
        <v>OK</v>
      </c>
      <c r="O119" s="126">
        <f>[2]Data!Y120</f>
        <v>44622.377940543978</v>
      </c>
      <c r="P119" s="126">
        <f>[2]Data!Z120</f>
        <v>44623.23210721065</v>
      </c>
      <c r="Q119" s="126">
        <f>[2]Data!M120</f>
        <v>43725.644378854166</v>
      </c>
      <c r="R119" s="126">
        <f>[2]Data!N120</f>
        <v>54788.791666666664</v>
      </c>
      <c r="S119" s="121" t="b">
        <f>OR([2]Data!$B$2&lt;[2]Data!M120,[2]Data!$B$2&gt;[2]Data!N120)</f>
        <v>0</v>
      </c>
      <c r="T119" s="121" t="str">
        <f>[2]Data!O120</f>
        <v>Version 9</v>
      </c>
      <c r="U119" s="121" t="str">
        <f>CONCATENATE([2]Data!P120,".",[2]Data!Q120,".",[2]Data!R120)</f>
        <v>120.35.17</v>
      </c>
      <c r="V119" s="121">
        <f>[2]Data!T120</f>
        <v>0</v>
      </c>
      <c r="W119" s="121">
        <f>[2]Data!U120</f>
        <v>0</v>
      </c>
      <c r="X119" s="121" t="str">
        <f>[2]Data!W120</f>
        <v>America/New_York</v>
      </c>
      <c r="Y119" s="127">
        <f>[2]Data!X120</f>
        <v>0</v>
      </c>
    </row>
    <row r="120" spans="1:25">
      <c r="A120" s="121" t="str">
        <f>[2]Data!A121</f>
        <v>- 745547</v>
      </c>
      <c r="B120" s="121" t="str">
        <f>[2]Data!AL121</f>
        <v>2015</v>
      </c>
      <c r="C120" s="121" t="str">
        <f>[2]Data!AJ121</f>
        <v>Dodge</v>
      </c>
      <c r="D120" s="121" t="str">
        <f>[2]Data!AK121</f>
        <v>Ram 4500</v>
      </c>
      <c r="E120" s="121" t="str">
        <f>[2]Data!V121</f>
        <v>3C7WRKBL8FG710581</v>
      </c>
      <c r="F120" s="121" t="str">
        <f>[2]Data!S121</f>
        <v>G9C021032FD1</v>
      </c>
      <c r="G120" s="122">
        <f>[2]Data!K121</f>
        <v>140914</v>
      </c>
      <c r="H120" s="123">
        <f>[2]Data!L121</f>
        <v>250.21666666666667</v>
      </c>
      <c r="I120" s="121" t="str">
        <f>[2]Data!D121</f>
        <v>JXR00TQ@FPL.COM</v>
      </c>
      <c r="J120" s="121" t="str">
        <f>[2]Data!C121</f>
        <v>5FR1</v>
      </c>
      <c r="K120" s="121" t="str">
        <f>[2]Data!F121</f>
        <v>Stopped</v>
      </c>
      <c r="L120" s="124" t="str">
        <f>[2]Data!H121</f>
        <v>2700 Croton Rd, Melbourne, FL 32935, USA</v>
      </c>
      <c r="M120" s="124">
        <f>[2]Data!I121</f>
        <v>0</v>
      </c>
      <c r="N120" s="125" t="str">
        <f>[2]Data!AA121</f>
        <v>OK</v>
      </c>
      <c r="O120" s="126">
        <f>[2]Data!Y121</f>
        <v>44622.634676655092</v>
      </c>
      <c r="P120" s="126">
        <f>[2]Data!Z121</f>
        <v>44623.241077118058</v>
      </c>
      <c r="Q120" s="126">
        <f>[2]Data!M121</f>
        <v>43725.644378854166</v>
      </c>
      <c r="R120" s="126">
        <f>[2]Data!N121</f>
        <v>54788.791666666664</v>
      </c>
      <c r="S120" s="121" t="b">
        <f>OR([2]Data!$B$2&lt;[2]Data!M121,[2]Data!$B$2&gt;[2]Data!N121)</f>
        <v>0</v>
      </c>
      <c r="T120" s="121" t="str">
        <f>[2]Data!O121</f>
        <v>Version 9</v>
      </c>
      <c r="U120" s="121" t="str">
        <f>CONCATENATE([2]Data!P121,".",[2]Data!Q121,".",[2]Data!R121)</f>
        <v>120.35.17</v>
      </c>
      <c r="V120" s="121">
        <f>[2]Data!T121</f>
        <v>0</v>
      </c>
      <c r="W120" s="121">
        <f>[2]Data!U121</f>
        <v>0</v>
      </c>
      <c r="X120" s="121" t="str">
        <f>[2]Data!W121</f>
        <v>America/New_York</v>
      </c>
      <c r="Y120" s="127">
        <f>[2]Data!X121</f>
        <v>0</v>
      </c>
    </row>
    <row r="121" spans="1:25">
      <c r="A121" s="121" t="str">
        <f>[2]Data!A122</f>
        <v>- 764980</v>
      </c>
      <c r="B121" s="121" t="str">
        <f>[2]Data!AL122</f>
        <v>2014</v>
      </c>
      <c r="C121" s="121" t="str">
        <f>[2]Data!AJ122</f>
        <v>Dodge</v>
      </c>
      <c r="D121" s="121" t="str">
        <f>[2]Data!AK122</f>
        <v>Ram 4500</v>
      </c>
      <c r="E121" s="121" t="str">
        <f>[2]Data!V122</f>
        <v>3C7WRKBL7EG327536</v>
      </c>
      <c r="F121" s="121" t="str">
        <f>[2]Data!S122</f>
        <v>G92721033433</v>
      </c>
      <c r="G121" s="122">
        <f>[2]Data!K122</f>
        <v>64281.109375</v>
      </c>
      <c r="H121" s="123">
        <f>[2]Data!L122</f>
        <v>167.97674695601853</v>
      </c>
      <c r="I121" s="121" t="str">
        <f>[2]Data!D122</f>
        <v>VLF08DH@FPL.COM</v>
      </c>
      <c r="J121" s="121" t="str">
        <f>[2]Data!C122</f>
        <v>5FR1</v>
      </c>
      <c r="K121" s="121" t="str">
        <f>[2]Data!F122</f>
        <v>Driving</v>
      </c>
      <c r="L121" s="124" t="str">
        <f>[2]Data!H122</f>
        <v>410 Garfield St SW, Palm Bay, FL 32908, USA</v>
      </c>
      <c r="M121" s="124">
        <f>[2]Data!I122</f>
        <v>0</v>
      </c>
      <c r="N121" s="125" t="str">
        <f>[2]Data!AA122</f>
        <v>OK</v>
      </c>
      <c r="O121" s="126">
        <f>[2]Data!Y122</f>
        <v>44623.24181712963</v>
      </c>
      <c r="P121" s="126">
        <f>[2]Data!Z122</f>
        <v>44623.24181712963</v>
      </c>
      <c r="Q121" s="126">
        <f>[2]Data!M122</f>
        <v>43725.644378854166</v>
      </c>
      <c r="R121" s="126">
        <f>[2]Data!N122</f>
        <v>54788.791666666664</v>
      </c>
      <c r="S121" s="121" t="b">
        <f>OR([2]Data!$B$2&lt;[2]Data!M122,[2]Data!$B$2&gt;[2]Data!N122)</f>
        <v>0</v>
      </c>
      <c r="T121" s="121" t="str">
        <f>[2]Data!O122</f>
        <v>Version 9</v>
      </c>
      <c r="U121" s="121" t="str">
        <f>CONCATENATE([2]Data!P122,".",[2]Data!Q122,".",[2]Data!R122)</f>
        <v>120.35.17</v>
      </c>
      <c r="V121" s="121">
        <f>[2]Data!T122</f>
        <v>0</v>
      </c>
      <c r="W121" s="121">
        <f>[2]Data!U122</f>
        <v>0</v>
      </c>
      <c r="X121" s="121" t="str">
        <f>[2]Data!W122</f>
        <v>America/New_York</v>
      </c>
      <c r="Y121" s="127">
        <f>[2]Data!X122</f>
        <v>0</v>
      </c>
    </row>
    <row r="122" spans="1:25">
      <c r="A122" s="121" t="str">
        <f>[2]Data!A123</f>
        <v>- 764981</v>
      </c>
      <c r="B122" s="121" t="str">
        <f>[2]Data!AL123</f>
        <v>2014</v>
      </c>
      <c r="C122" s="121" t="str">
        <f>[2]Data!AJ123</f>
        <v>Dodge</v>
      </c>
      <c r="D122" s="121" t="str">
        <f>[2]Data!AK123</f>
        <v>Ram 4500</v>
      </c>
      <c r="E122" s="121" t="str">
        <f>[2]Data!V123</f>
        <v>3C7WRKBL5EG327535</v>
      </c>
      <c r="F122" s="121" t="str">
        <f>[2]Data!S123</f>
        <v>G9DB21032ED5</v>
      </c>
      <c r="G122" s="122">
        <f>[2]Data!K123</f>
        <v>73148.8125</v>
      </c>
      <c r="H122" s="123">
        <f>[2]Data!L123</f>
        <v>229.57499999999999</v>
      </c>
      <c r="I122" s="121">
        <f>[2]Data!D123</f>
        <v>0</v>
      </c>
      <c r="J122" s="121" t="str">
        <f>[2]Data!C123</f>
        <v>5FR1</v>
      </c>
      <c r="K122" s="121" t="str">
        <f>[2]Data!F123</f>
        <v>Stopped</v>
      </c>
      <c r="L122" s="124" t="str">
        <f>[2]Data!H123</f>
        <v>5490 W 7th Ct, Hialeah, FL 33012, USA</v>
      </c>
      <c r="M122" s="124">
        <f>[2]Data!I123</f>
        <v>0</v>
      </c>
      <c r="N122" s="125" t="str">
        <f>[2]Data!AA123</f>
        <v>OK</v>
      </c>
      <c r="O122" s="126">
        <f>[2]Data!Y123</f>
        <v>44622.713507673609</v>
      </c>
      <c r="P122" s="126">
        <f>[2]Data!Z123</f>
        <v>44623.236655821762</v>
      </c>
      <c r="Q122" s="126">
        <f>[2]Data!M123</f>
        <v>43725.644378854166</v>
      </c>
      <c r="R122" s="126">
        <f>[2]Data!N123</f>
        <v>54788.791666666664</v>
      </c>
      <c r="S122" s="121" t="b">
        <f>OR([2]Data!$B$2&lt;[2]Data!M123,[2]Data!$B$2&gt;[2]Data!N123)</f>
        <v>0</v>
      </c>
      <c r="T122" s="121" t="str">
        <f>[2]Data!O123</f>
        <v>Version 9</v>
      </c>
      <c r="U122" s="121" t="str">
        <f>CONCATENATE([2]Data!P123,".",[2]Data!Q123,".",[2]Data!R123)</f>
        <v>120.34.15</v>
      </c>
      <c r="V122" s="121">
        <f>[2]Data!T123</f>
        <v>0</v>
      </c>
      <c r="W122" s="121">
        <f>[2]Data!U123</f>
        <v>0</v>
      </c>
      <c r="X122" s="121" t="str">
        <f>[2]Data!W123</f>
        <v>America/New_York</v>
      </c>
      <c r="Y122" s="127">
        <f>[2]Data!X123</f>
        <v>0</v>
      </c>
    </row>
    <row r="123" spans="1:25">
      <c r="A123" s="121" t="str">
        <f>[2]Data!A124</f>
        <v>- 788694</v>
      </c>
      <c r="B123" s="121" t="str">
        <f>[2]Data!AL124</f>
        <v>2018</v>
      </c>
      <c r="C123" s="121" t="str">
        <f>[2]Data!AJ124</f>
        <v>Ford</v>
      </c>
      <c r="D123" s="121" t="str">
        <f>[2]Data!AK124</f>
        <v>F-Series</v>
      </c>
      <c r="E123" s="121" t="str">
        <f>[2]Data!V124</f>
        <v>1FDUF5GY4JEC92891</v>
      </c>
      <c r="F123" s="121" t="str">
        <f>[2]Data!S124</f>
        <v>G96C21032F7D</v>
      </c>
      <c r="G123" s="122">
        <f>[2]Data!K124</f>
        <v>1852.3074951171875</v>
      </c>
      <c r="H123" s="123">
        <f>[2]Data!L124</f>
        <v>4.2125000000000004</v>
      </c>
      <c r="I123" s="121">
        <f>[2]Data!D124</f>
        <v>0</v>
      </c>
      <c r="J123" s="121" t="str">
        <f>[2]Data!C124</f>
        <v>5FR1</v>
      </c>
      <c r="K123" s="121" t="str">
        <f>[2]Data!F124</f>
        <v>Stopped</v>
      </c>
      <c r="L123" s="124" t="str">
        <f>[2]Data!H124</f>
        <v>4045 NW 97th Ave, Doral, FL 33178, USA</v>
      </c>
      <c r="M123" s="124">
        <f>[2]Data!I124</f>
        <v>0</v>
      </c>
      <c r="N123" s="125" t="str">
        <f>[2]Data!AA124</f>
        <v>OK</v>
      </c>
      <c r="O123" s="126">
        <f>[2]Data!Y124</f>
        <v>44616.99495443287</v>
      </c>
      <c r="P123" s="126">
        <f>[2]Data!Z124</f>
        <v>44622.874144247682</v>
      </c>
      <c r="Q123" s="126">
        <f>[2]Data!M124</f>
        <v>43725.644378854166</v>
      </c>
      <c r="R123" s="126">
        <f>[2]Data!N124</f>
        <v>54788.791666666664</v>
      </c>
      <c r="S123" s="121" t="b">
        <f>OR([2]Data!$B$2&lt;[2]Data!M124,[2]Data!$B$2&gt;[2]Data!N124)</f>
        <v>0</v>
      </c>
      <c r="T123" s="121" t="str">
        <f>[2]Data!O124</f>
        <v>Version 9</v>
      </c>
      <c r="U123" s="121" t="str">
        <f>CONCATENATE([2]Data!P124,".",[2]Data!Q124,".",[2]Data!R124)</f>
        <v>120.34.14</v>
      </c>
      <c r="V123" s="121">
        <f>[2]Data!T124</f>
        <v>0</v>
      </c>
      <c r="W123" s="121">
        <f>[2]Data!U124</f>
        <v>0</v>
      </c>
      <c r="X123" s="121" t="str">
        <f>[2]Data!W124</f>
        <v>America/New_York</v>
      </c>
      <c r="Y123" s="127">
        <f>[2]Data!X124</f>
        <v>0</v>
      </c>
    </row>
    <row r="124" spans="1:25">
      <c r="A124" s="121" t="str">
        <f>[2]Data!A125</f>
        <v>- 868991</v>
      </c>
      <c r="B124" s="121" t="str">
        <f>[2]Data!AL125</f>
        <v>2018</v>
      </c>
      <c r="C124" s="121" t="str">
        <f>[2]Data!AJ125</f>
        <v>International</v>
      </c>
      <c r="D124" s="121" t="str">
        <f>[2]Data!AK125</f>
        <v>DuraStar 4400</v>
      </c>
      <c r="E124" s="121" t="str">
        <f>[2]Data!V125</f>
        <v>1HTMKSTN5JH056021</v>
      </c>
      <c r="F124" s="121" t="str">
        <f>[2]Data!S125</f>
        <v>G9182101AC92</v>
      </c>
      <c r="G124" s="122">
        <f>[2]Data!K125</f>
        <v>47853.28515625</v>
      </c>
      <c r="H124" s="123">
        <f>[2]Data!L125</f>
        <v>152.70416666666668</v>
      </c>
      <c r="I124" s="121" t="str">
        <f>[2]Data!D125</f>
        <v>DXA00N8@FPL.COM</v>
      </c>
      <c r="J124" s="121" t="str">
        <f>[2]Data!C125</f>
        <v>5FR1</v>
      </c>
      <c r="K124" s="121" t="str">
        <f>[2]Data!F125</f>
        <v>Stopped</v>
      </c>
      <c r="L124" s="124" t="str">
        <f>[2]Data!H125</f>
        <v>4045 NW 97th Ave, Doral, FL 33178, USA</v>
      </c>
      <c r="M124" s="124">
        <f>[2]Data!I125</f>
        <v>0</v>
      </c>
      <c r="N124" s="125" t="str">
        <f>[2]Data!AA125</f>
        <v>OK</v>
      </c>
      <c r="O124" s="126">
        <f>[2]Data!Y125</f>
        <v>44622.671019247682</v>
      </c>
      <c r="P124" s="126">
        <f>[2]Data!Z125</f>
        <v>44623.235185914353</v>
      </c>
      <c r="Q124" s="126">
        <f>[2]Data!M125</f>
        <v>43725.647649814811</v>
      </c>
      <c r="R124" s="126">
        <f>[2]Data!N125</f>
        <v>54788.791666666664</v>
      </c>
      <c r="S124" s="121" t="b">
        <f>OR([2]Data!$B$2&lt;[2]Data!M125,[2]Data!$B$2&gt;[2]Data!N125)</f>
        <v>0</v>
      </c>
      <c r="T124" s="121" t="str">
        <f>[2]Data!O125</f>
        <v>Version 9</v>
      </c>
      <c r="U124" s="121" t="str">
        <f>CONCATENATE([2]Data!P125,".",[2]Data!Q125,".",[2]Data!R125)</f>
        <v>120.35.17</v>
      </c>
      <c r="V124" s="121">
        <f>[2]Data!T125</f>
        <v>0</v>
      </c>
      <c r="W124" s="121">
        <f>[2]Data!U125</f>
        <v>0</v>
      </c>
      <c r="X124" s="121" t="str">
        <f>[2]Data!W125</f>
        <v>America/New_York</v>
      </c>
      <c r="Y124" s="127">
        <f>[2]Data!X125</f>
        <v>0</v>
      </c>
    </row>
    <row r="125" spans="1:25">
      <c r="A125" s="121" t="str">
        <f>[2]Data!A126</f>
        <v>- 868992</v>
      </c>
      <c r="B125" s="121" t="str">
        <f>[2]Data!AL126</f>
        <v>2018</v>
      </c>
      <c r="C125" s="121" t="str">
        <f>[2]Data!AJ126</f>
        <v>International</v>
      </c>
      <c r="D125" s="121" t="str">
        <f>[2]Data!AK126</f>
        <v>DuraStar 4400</v>
      </c>
      <c r="E125" s="121" t="str">
        <f>[2]Data!V126</f>
        <v>1HTMKSTN7JH056022</v>
      </c>
      <c r="F125" s="121" t="str">
        <f>[2]Data!S126</f>
        <v>G9492101ACC3</v>
      </c>
      <c r="G125" s="122">
        <f>[2]Data!K126</f>
        <v>33751.765625</v>
      </c>
      <c r="H125" s="123">
        <f>[2]Data!L126</f>
        <v>118.74166666666666</v>
      </c>
      <c r="I125" s="121" t="str">
        <f>[2]Data!D126</f>
        <v>EXA05V9@FPL.COM</v>
      </c>
      <c r="J125" s="121" t="str">
        <f>[2]Data!C126</f>
        <v>5FR1</v>
      </c>
      <c r="K125" s="121" t="str">
        <f>[2]Data!F126</f>
        <v>Stopped</v>
      </c>
      <c r="L125" s="124" t="str">
        <f>[2]Data!H126</f>
        <v>8140 NW 93rd St, Medley, FL 33166, USA</v>
      </c>
      <c r="M125" s="124">
        <f>[2]Data!I126</f>
        <v>0</v>
      </c>
      <c r="N125" s="125" t="str">
        <f>[2]Data!AA126</f>
        <v>OK</v>
      </c>
      <c r="O125" s="126">
        <f>[2]Data!Y126</f>
        <v>44620.709769247682</v>
      </c>
      <c r="P125" s="126">
        <f>[2]Data!Z126</f>
        <v>44623.232234525465</v>
      </c>
      <c r="Q125" s="126">
        <f>[2]Data!M126</f>
        <v>43725.647649814811</v>
      </c>
      <c r="R125" s="126">
        <f>[2]Data!N126</f>
        <v>54788.791666666664</v>
      </c>
      <c r="S125" s="121" t="b">
        <f>OR([2]Data!$B$2&lt;[2]Data!M126,[2]Data!$B$2&gt;[2]Data!N126)</f>
        <v>0</v>
      </c>
      <c r="T125" s="121" t="str">
        <f>[2]Data!O126</f>
        <v>Version 9</v>
      </c>
      <c r="U125" s="121" t="str">
        <f>CONCATENATE([2]Data!P126,".",[2]Data!Q126,".",[2]Data!R126)</f>
        <v>120.35.17</v>
      </c>
      <c r="V125" s="121">
        <f>[2]Data!T126</f>
        <v>0</v>
      </c>
      <c r="W125" s="121">
        <f>[2]Data!U126</f>
        <v>0</v>
      </c>
      <c r="X125" s="121" t="str">
        <f>[2]Data!W126</f>
        <v>America/New_York</v>
      </c>
      <c r="Y125" s="127">
        <f>[2]Data!X126</f>
        <v>0</v>
      </c>
    </row>
    <row r="126" spans="1:25">
      <c r="A126" s="121" t="str">
        <f>[2]Data!A127</f>
        <v>- 869083</v>
      </c>
      <c r="B126" s="121" t="str">
        <f>[2]Data!AL127</f>
        <v>2019</v>
      </c>
      <c r="C126" s="121" t="str">
        <f>[2]Data!AJ127</f>
        <v>Ford</v>
      </c>
      <c r="D126" s="121" t="str">
        <f>[2]Data!AK127</f>
        <v>F-Super Duty Diesel</v>
      </c>
      <c r="E126" s="121" t="str">
        <f>[2]Data!V127</f>
        <v>1FDXW7DX4KDF01347</v>
      </c>
      <c r="F126" s="121" t="str">
        <f>[2]Data!S127</f>
        <v>G98521032F94</v>
      </c>
      <c r="G126" s="122">
        <f>[2]Data!K127</f>
        <v>36559.6796875</v>
      </c>
      <c r="H126" s="123">
        <f>[2]Data!L127</f>
        <v>9.65</v>
      </c>
      <c r="I126" s="121" t="str">
        <f>[2]Data!D127</f>
        <v>RNK0Z31@FPL.COM</v>
      </c>
      <c r="J126" s="121" t="str">
        <f>[2]Data!C127</f>
        <v>5FR1</v>
      </c>
      <c r="K126" s="121" t="str">
        <f>[2]Data!F127</f>
        <v>Stopped</v>
      </c>
      <c r="L126" s="124" t="str">
        <f>[2]Data!H127</f>
        <v>4190 US-1, Rockledge, FL 32955, USA</v>
      </c>
      <c r="M126" s="124">
        <f>[2]Data!I127</f>
        <v>0</v>
      </c>
      <c r="N126" s="125" t="str">
        <f>[2]Data!AA127</f>
        <v>OK</v>
      </c>
      <c r="O126" s="126">
        <f>[2]Data!Y127</f>
        <v>44617.708229895834</v>
      </c>
      <c r="P126" s="126">
        <f>[2]Data!Z127</f>
        <v>44622.629734525464</v>
      </c>
      <c r="Q126" s="126">
        <f>[2]Data!M127</f>
        <v>43725.644378854166</v>
      </c>
      <c r="R126" s="126">
        <f>[2]Data!N127</f>
        <v>54788.791666666664</v>
      </c>
      <c r="S126" s="121" t="b">
        <f>OR([2]Data!$B$2&lt;[2]Data!M127,[2]Data!$B$2&gt;[2]Data!N127)</f>
        <v>0</v>
      </c>
      <c r="T126" s="121" t="str">
        <f>[2]Data!O127</f>
        <v>Version 9</v>
      </c>
      <c r="U126" s="121" t="str">
        <f>CONCATENATE([2]Data!P127,".",[2]Data!Q127,".",[2]Data!R127)</f>
        <v>120.34.14</v>
      </c>
      <c r="V126" s="121">
        <f>[2]Data!T127</f>
        <v>0</v>
      </c>
      <c r="W126" s="121">
        <f>[2]Data!U127</f>
        <v>0</v>
      </c>
      <c r="X126" s="121" t="str">
        <f>[2]Data!W127</f>
        <v>America/New_York</v>
      </c>
      <c r="Y126" s="127">
        <f>[2]Data!X127</f>
        <v>0</v>
      </c>
    </row>
    <row r="127" spans="1:25">
      <c r="A127" s="121" t="str">
        <f>[2]Data!A128</f>
        <v>- 869084</v>
      </c>
      <c r="B127" s="121" t="str">
        <f>[2]Data!AL128</f>
        <v>2019</v>
      </c>
      <c r="C127" s="121" t="str">
        <f>[2]Data!AJ128</f>
        <v>Ford</v>
      </c>
      <c r="D127" s="121" t="str">
        <f>[2]Data!AK128</f>
        <v>F-Super Duty Diesel</v>
      </c>
      <c r="E127" s="121" t="str">
        <f>[2]Data!V128</f>
        <v>1FDXW7DX0KDF01345</v>
      </c>
      <c r="F127" s="121" t="str">
        <f>[2]Data!S128</f>
        <v>G91721032F06</v>
      </c>
      <c r="G127" s="122">
        <f>[2]Data!K128</f>
        <v>14482.9814453125</v>
      </c>
      <c r="H127" s="123">
        <f>[2]Data!L128</f>
        <v>37.579166666666666</v>
      </c>
      <c r="I127" s="121">
        <f>[2]Data!D128</f>
        <v>0</v>
      </c>
      <c r="J127" s="121" t="str">
        <f>[2]Data!C128</f>
        <v>5FR1</v>
      </c>
      <c r="K127" s="121" t="str">
        <f>[2]Data!F128</f>
        <v>Stopped</v>
      </c>
      <c r="L127" s="124" t="str">
        <f>[2]Data!H128</f>
        <v>4190 US-1, Rockledge, FL 32955, USA</v>
      </c>
      <c r="M127" s="124">
        <f>[2]Data!I128</f>
        <v>0</v>
      </c>
      <c r="N127" s="125" t="str">
        <f>[2]Data!AA128</f>
        <v>OK</v>
      </c>
      <c r="O127" s="126">
        <f>[2]Data!Y128</f>
        <v>44622.678472951389</v>
      </c>
      <c r="P127" s="126">
        <f>[2]Data!Z128</f>
        <v>44623.223449803241</v>
      </c>
      <c r="Q127" s="126">
        <f>[2]Data!M128</f>
        <v>43725.644378854166</v>
      </c>
      <c r="R127" s="126">
        <f>[2]Data!N128</f>
        <v>54788.791666666664</v>
      </c>
      <c r="S127" s="121" t="b">
        <f>OR([2]Data!$B$2&lt;[2]Data!M128,[2]Data!$B$2&gt;[2]Data!N128)</f>
        <v>0</v>
      </c>
      <c r="T127" s="121" t="str">
        <f>[2]Data!O128</f>
        <v>Version 9</v>
      </c>
      <c r="U127" s="121" t="str">
        <f>CONCATENATE([2]Data!P128,".",[2]Data!Q128,".",[2]Data!R128)</f>
        <v>120.35.17</v>
      </c>
      <c r="V127" s="121">
        <f>[2]Data!T128</f>
        <v>0</v>
      </c>
      <c r="W127" s="121">
        <f>[2]Data!U128</f>
        <v>0</v>
      </c>
      <c r="X127" s="121" t="str">
        <f>[2]Data!W128</f>
        <v>America/New_York</v>
      </c>
      <c r="Y127" s="127">
        <f>[2]Data!X128</f>
        <v>0</v>
      </c>
    </row>
    <row r="128" spans="1:25">
      <c r="A128" s="121" t="str">
        <f>[2]Data!A129</f>
        <v>- 869085</v>
      </c>
      <c r="B128" s="121" t="str">
        <f>[2]Data!AL129</f>
        <v>2019</v>
      </c>
      <c r="C128" s="121" t="str">
        <f>[2]Data!AJ129</f>
        <v>Ford</v>
      </c>
      <c r="D128" s="121" t="str">
        <f>[2]Data!AK129</f>
        <v>F-Super Duty Diesel</v>
      </c>
      <c r="E128" s="121" t="str">
        <f>[2]Data!V129</f>
        <v>1FDXW7DX2KDF01346</v>
      </c>
      <c r="F128" s="121" t="str">
        <f>[2]Data!S129</f>
        <v>G9F321032FE2</v>
      </c>
      <c r="G128" s="122">
        <f>[2]Data!K129</f>
        <v>31969.919921875</v>
      </c>
      <c r="H128" s="123">
        <f>[2]Data!L129</f>
        <v>113.625</v>
      </c>
      <c r="I128" s="121" t="str">
        <f>[2]Data!D129</f>
        <v>JXP09Q5@FPL.COM</v>
      </c>
      <c r="J128" s="121" t="str">
        <f>[2]Data!C129</f>
        <v>5FR1</v>
      </c>
      <c r="K128" s="121" t="str">
        <f>[2]Data!F129</f>
        <v>Stopped</v>
      </c>
      <c r="L128" s="124" t="str">
        <f>[2]Data!H129</f>
        <v>4045 NW 97th Ave, Doral, FL 33178, USA</v>
      </c>
      <c r="M128" s="124">
        <f>[2]Data!I129</f>
        <v>0</v>
      </c>
      <c r="N128" s="125" t="str">
        <f>[2]Data!AA129</f>
        <v>OK</v>
      </c>
      <c r="O128" s="126">
        <f>[2]Data!Y129</f>
        <v>44622.686817858797</v>
      </c>
      <c r="P128" s="126">
        <f>[2]Data!Z129</f>
        <v>44623.230996099534</v>
      </c>
      <c r="Q128" s="126">
        <f>[2]Data!M129</f>
        <v>43725.644378854166</v>
      </c>
      <c r="R128" s="126">
        <f>[2]Data!N129</f>
        <v>54788.791666666664</v>
      </c>
      <c r="S128" s="121" t="b">
        <f>OR([2]Data!$B$2&lt;[2]Data!M129,[2]Data!$B$2&gt;[2]Data!N129)</f>
        <v>0</v>
      </c>
      <c r="T128" s="121" t="str">
        <f>[2]Data!O129</f>
        <v>Version 9</v>
      </c>
      <c r="U128" s="121" t="str">
        <f>CONCATENATE([2]Data!P129,".",[2]Data!Q129,".",[2]Data!R129)</f>
        <v>120.35.17</v>
      </c>
      <c r="V128" s="121">
        <f>[2]Data!T129</f>
        <v>0</v>
      </c>
      <c r="W128" s="121">
        <f>[2]Data!U129</f>
        <v>0</v>
      </c>
      <c r="X128" s="121" t="str">
        <f>[2]Data!W129</f>
        <v>America/New_York</v>
      </c>
      <c r="Y128" s="127">
        <f>[2]Data!X129</f>
        <v>0</v>
      </c>
    </row>
    <row r="129" spans="1:25">
      <c r="A129" s="121" t="str">
        <f>[2]Data!A130</f>
        <v>'- 113576'</v>
      </c>
      <c r="B129" s="121">
        <f>[2]Data!AL130</f>
        <v>0</v>
      </c>
      <c r="C129" s="121">
        <f>[2]Data!AJ130</f>
        <v>0</v>
      </c>
      <c r="D129" s="121">
        <f>[2]Data!AK130</f>
        <v>0</v>
      </c>
      <c r="E129" s="121" t="str">
        <f>[2]Data!V130</f>
        <v>CHECK COMMENTS</v>
      </c>
      <c r="F129" s="121" t="str">
        <f>[2]Data!S130</f>
        <v>000-000-0000</v>
      </c>
      <c r="G129" s="122">
        <f>[2]Data!K130</f>
        <v>92043.03125</v>
      </c>
      <c r="H129" s="123">
        <f>[2]Data!L130</f>
        <v>4.136392777777778</v>
      </c>
      <c r="I129" s="121">
        <f>[2]Data!D130</f>
        <v>0</v>
      </c>
      <c r="J129" s="121" t="str">
        <f>[2]Data!C130</f>
        <v>5FR1</v>
      </c>
      <c r="K129" s="121" t="str">
        <f>[2]Data!F130</f>
        <v>Stopped</v>
      </c>
      <c r="L129" s="124">
        <f>[2]Data!H130</f>
        <v>0</v>
      </c>
      <c r="M129" s="124">
        <f>[2]Data!I130</f>
        <v>0</v>
      </c>
      <c r="N129" s="125" t="str">
        <f>[2]Data!AA130</f>
        <v>Device is not downloading data</v>
      </c>
      <c r="O129" s="126">
        <f>[2]Data!Y130</f>
        <v>43879.776888043983</v>
      </c>
      <c r="P129" s="126">
        <f>[2]Data!Z130</f>
        <v>43881.741390358795</v>
      </c>
      <c r="Q129" s="126">
        <f>[2]Data!M130</f>
        <v>43725.644378865742</v>
      </c>
      <c r="R129" s="126">
        <f>[2]Data!N130</f>
        <v>43913.727982129632</v>
      </c>
      <c r="S129" s="121" t="b">
        <f>OR([2]Data!$B$2&lt;[2]Data!M130,[2]Data!$B$2&gt;[2]Data!N130)</f>
        <v>1</v>
      </c>
      <c r="T129" s="121" t="str">
        <f>[2]Data!O130</f>
        <v>OldGeotab</v>
      </c>
      <c r="U129" s="121" t="str">
        <f>CONCATENATE([2]Data!P130,".",[2]Data!Q130,".",[2]Data!R130)</f>
        <v>0.25.51</v>
      </c>
      <c r="V129" s="121">
        <f>[2]Data!T130</f>
        <v>0</v>
      </c>
      <c r="W129" s="121">
        <f>[2]Data!U130</f>
        <v>0</v>
      </c>
      <c r="X129" s="121" t="str">
        <f>[2]Data!W130</f>
        <v>America/New_York</v>
      </c>
      <c r="Y129" s="127" t="str">
        <f>[2]Data!X130</f>
        <v>G9CA21032FDB, VIN # 1GCDSCF91C8113576</v>
      </c>
    </row>
    <row r="130" spans="1:25">
      <c r="A130" s="121" t="str">
        <f>[2]Data!A131</f>
        <v>'- 14077'</v>
      </c>
      <c r="B130" s="121">
        <f>[2]Data!AL131</f>
        <v>0</v>
      </c>
      <c r="C130" s="121">
        <f>[2]Data!AJ131</f>
        <v>0</v>
      </c>
      <c r="D130" s="121">
        <f>[2]Data!AK131</f>
        <v>0</v>
      </c>
      <c r="E130" s="121" t="str">
        <f>[2]Data!V131</f>
        <v>CHECK COMMENTS</v>
      </c>
      <c r="F130" s="121" t="str">
        <f>[2]Data!S131</f>
        <v>000-000-0000</v>
      </c>
      <c r="G130" s="122">
        <f>[2]Data!K131</f>
        <v>30830.63671875</v>
      </c>
      <c r="H130" s="123">
        <f>[2]Data!L131</f>
        <v>4.247671111111111</v>
      </c>
      <c r="I130" s="121">
        <f>[2]Data!D131</f>
        <v>0</v>
      </c>
      <c r="J130" s="121" t="str">
        <f>[2]Data!C131</f>
        <v>5FR1</v>
      </c>
      <c r="K130" s="121" t="str">
        <f>[2]Data!F131</f>
        <v>Stopped</v>
      </c>
      <c r="L130" s="124">
        <f>[2]Data!H131</f>
        <v>0</v>
      </c>
      <c r="M130" s="124">
        <f>[2]Data!I131</f>
        <v>0</v>
      </c>
      <c r="N130" s="125" t="str">
        <f>[2]Data!AA131</f>
        <v>Device is not downloading data</v>
      </c>
      <c r="O130" s="126">
        <f>[2]Data!Y131</f>
        <v>43868.626192858799</v>
      </c>
      <c r="P130" s="126">
        <f>[2]Data!Z131</f>
        <v>43874.559306284726</v>
      </c>
      <c r="Q130" s="126">
        <f>[2]Data!M131</f>
        <v>43725.644378854166</v>
      </c>
      <c r="R130" s="126">
        <f>[2]Data!N131</f>
        <v>43913.728726111112</v>
      </c>
      <c r="S130" s="121" t="b">
        <f>OR([2]Data!$B$2&lt;[2]Data!M131,[2]Data!$B$2&gt;[2]Data!N131)</f>
        <v>1</v>
      </c>
      <c r="T130" s="121" t="str">
        <f>[2]Data!O131</f>
        <v>OldGeotab</v>
      </c>
      <c r="U130" s="121" t="str">
        <f>CONCATENATE([2]Data!P131,".",[2]Data!Q131,".",[2]Data!R131)</f>
        <v>0.25.51</v>
      </c>
      <c r="V130" s="121">
        <f>[2]Data!T131</f>
        <v>0</v>
      </c>
      <c r="W130" s="121">
        <f>[2]Data!U131</f>
        <v>0</v>
      </c>
      <c r="X130" s="121" t="str">
        <f>[2]Data!W131</f>
        <v>America/New_York</v>
      </c>
      <c r="Y130" s="127" t="str">
        <f>[2]Data!X131</f>
        <v>G9142107C3FD, VIN # 1G1PK5SB8E7430418</v>
      </c>
    </row>
    <row r="131" spans="1:25">
      <c r="A131" s="121" t="str">
        <f>[2]Data!A132</f>
        <v>'- 14078'</v>
      </c>
      <c r="B131" s="121">
        <f>[2]Data!AL132</f>
        <v>0</v>
      </c>
      <c r="C131" s="121">
        <f>[2]Data!AJ132</f>
        <v>0</v>
      </c>
      <c r="D131" s="121">
        <f>[2]Data!AK132</f>
        <v>0</v>
      </c>
      <c r="E131" s="121" t="str">
        <f>[2]Data!V132</f>
        <v>CHECK COMMENTS</v>
      </c>
      <c r="F131" s="121" t="str">
        <f>[2]Data!S132</f>
        <v>000-000-0000</v>
      </c>
      <c r="G131" s="122">
        <f>[2]Data!K132</f>
        <v>35903.63671875</v>
      </c>
      <c r="H131" s="123">
        <f>[2]Data!L132</f>
        <v>5.0768510648148144</v>
      </c>
      <c r="I131" s="121">
        <f>[2]Data!D132</f>
        <v>0</v>
      </c>
      <c r="J131" s="121" t="str">
        <f>[2]Data!C132</f>
        <v>5FR1</v>
      </c>
      <c r="K131" s="121" t="str">
        <f>[2]Data!F132</f>
        <v>Stopped</v>
      </c>
      <c r="L131" s="124">
        <f>[2]Data!H132</f>
        <v>0</v>
      </c>
      <c r="M131" s="124">
        <f>[2]Data!I132</f>
        <v>0</v>
      </c>
      <c r="N131" s="125" t="str">
        <f>[2]Data!AA132</f>
        <v>Device is not downloading data</v>
      </c>
      <c r="O131" s="126">
        <f>[2]Data!Y132</f>
        <v>43878.484665081021</v>
      </c>
      <c r="P131" s="126">
        <f>[2]Data!Z132</f>
        <v>43881.444919710651</v>
      </c>
      <c r="Q131" s="126">
        <f>[2]Data!M132</f>
        <v>43725.644378854166</v>
      </c>
      <c r="R131" s="126">
        <f>[2]Data!N132</f>
        <v>43913.72976574074</v>
      </c>
      <c r="S131" s="121" t="b">
        <f>OR([2]Data!$B$2&lt;[2]Data!M132,[2]Data!$B$2&gt;[2]Data!N132)</f>
        <v>1</v>
      </c>
      <c r="T131" s="121" t="str">
        <f>[2]Data!O132</f>
        <v>OldGeotab</v>
      </c>
      <c r="U131" s="121" t="str">
        <f>CONCATENATE([2]Data!P132,".",[2]Data!Q132,".",[2]Data!R132)</f>
        <v>0.25.51</v>
      </c>
      <c r="V131" s="121">
        <f>[2]Data!T132</f>
        <v>0</v>
      </c>
      <c r="W131" s="121">
        <f>[2]Data!U132</f>
        <v>0</v>
      </c>
      <c r="X131" s="121" t="str">
        <f>[2]Data!W132</f>
        <v>America/New_York</v>
      </c>
      <c r="Y131" s="127" t="str">
        <f>[2]Data!X132</f>
        <v>G9AD21032EA3, VIN # 1G1PK5SB4E7435311</v>
      </c>
    </row>
    <row r="132" spans="1:25">
      <c r="A132" s="121" t="str">
        <f>[2]Data!A133</f>
        <v>'- 156831'</v>
      </c>
      <c r="B132" s="121">
        <f>[2]Data!AL133</f>
        <v>0</v>
      </c>
      <c r="C132" s="121">
        <f>[2]Data!AJ133</f>
        <v>0</v>
      </c>
      <c r="D132" s="121">
        <f>[2]Data!AK133</f>
        <v>0</v>
      </c>
      <c r="E132" s="121" t="str">
        <f>[2]Data!V133</f>
        <v>CHECK COMMENTS</v>
      </c>
      <c r="F132" s="121" t="str">
        <f>[2]Data!S133</f>
        <v>000-000-0000</v>
      </c>
      <c r="G132" s="122">
        <f>[2]Data!K133</f>
        <v>35825.77734375</v>
      </c>
      <c r="H132" s="123">
        <f>[2]Data!L133</f>
        <v>1.2456607407407407</v>
      </c>
      <c r="I132" s="121">
        <f>[2]Data!D133</f>
        <v>0</v>
      </c>
      <c r="J132" s="121" t="str">
        <f>[2]Data!C133</f>
        <v>5FR1</v>
      </c>
      <c r="K132" s="121" t="str">
        <f>[2]Data!F133</f>
        <v>Stopped</v>
      </c>
      <c r="L132" s="124">
        <f>[2]Data!H133</f>
        <v>0</v>
      </c>
      <c r="M132" s="124">
        <f>[2]Data!I133</f>
        <v>0</v>
      </c>
      <c r="N132" s="125" t="str">
        <f>[2]Data!AA133</f>
        <v>Device is not downloading data</v>
      </c>
      <c r="O132" s="126">
        <f>[2]Data!Y133</f>
        <v>43889.546053969905</v>
      </c>
      <c r="P132" s="126">
        <f>[2]Data!Z133</f>
        <v>43889.569074803243</v>
      </c>
      <c r="Q132" s="126">
        <f>[2]Data!M133</f>
        <v>43725.644378854166</v>
      </c>
      <c r="R132" s="126">
        <f>[2]Data!N133</f>
        <v>43913.730473298609</v>
      </c>
      <c r="S132" s="121" t="b">
        <f>OR([2]Data!$B$2&lt;[2]Data!M133,[2]Data!$B$2&gt;[2]Data!N133)</f>
        <v>1</v>
      </c>
      <c r="T132" s="121" t="str">
        <f>[2]Data!O133</f>
        <v>OldGeotab</v>
      </c>
      <c r="U132" s="121" t="str">
        <f>CONCATENATE([2]Data!P133,".",[2]Data!Q133,".",[2]Data!R133)</f>
        <v>0.25.51</v>
      </c>
      <c r="V132" s="121">
        <f>[2]Data!T133</f>
        <v>0</v>
      </c>
      <c r="W132" s="121">
        <f>[2]Data!U133</f>
        <v>0</v>
      </c>
      <c r="X132" s="121" t="str">
        <f>[2]Data!W133</f>
        <v>America/New_York</v>
      </c>
      <c r="Y132" s="127" t="str">
        <f>[2]Data!X133</f>
        <v>G97521032E7B, VIN # 1FAHP3F27CL156831</v>
      </c>
    </row>
    <row r="133" spans="1:25">
      <c r="A133" s="121" t="str">
        <f>[2]Data!A134</f>
        <v>'- 172993'</v>
      </c>
      <c r="B133" s="121">
        <f>[2]Data!AL134</f>
        <v>0</v>
      </c>
      <c r="C133" s="121">
        <f>[2]Data!AJ134</f>
        <v>0</v>
      </c>
      <c r="D133" s="121">
        <f>[2]Data!AK134</f>
        <v>0</v>
      </c>
      <c r="E133" s="121" t="str">
        <f>[2]Data!V134</f>
        <v>CHECK COMMENTS</v>
      </c>
      <c r="F133" s="121" t="str">
        <f>[2]Data!S134</f>
        <v>000-000-0000</v>
      </c>
      <c r="G133" s="122">
        <f>[2]Data!K134</f>
        <v>96040.75</v>
      </c>
      <c r="H133" s="123">
        <f>[2]Data!L134</f>
        <v>1.2225419444444445</v>
      </c>
      <c r="I133" s="121">
        <f>[2]Data!D134</f>
        <v>0</v>
      </c>
      <c r="J133" s="121" t="str">
        <f>[2]Data!C134</f>
        <v>5FR1</v>
      </c>
      <c r="K133" s="121" t="str">
        <f>[2]Data!F134</f>
        <v>Stopped</v>
      </c>
      <c r="L133" s="124">
        <f>[2]Data!H134</f>
        <v>0</v>
      </c>
      <c r="M133" s="124">
        <f>[2]Data!I134</f>
        <v>0</v>
      </c>
      <c r="N133" s="125" t="str">
        <f>[2]Data!AA134</f>
        <v>Device is not downloading data</v>
      </c>
      <c r="O133" s="126">
        <f>[2]Data!Y134</f>
        <v>43879.7748965625</v>
      </c>
      <c r="P133" s="126">
        <f>[2]Data!Z134</f>
        <v>43881.719942858799</v>
      </c>
      <c r="Q133" s="126">
        <f>[2]Data!M134</f>
        <v>43725.644378865742</v>
      </c>
      <c r="R133" s="126">
        <f>[2]Data!N134</f>
        <v>43913.727579768522</v>
      </c>
      <c r="S133" s="121" t="b">
        <f>OR([2]Data!$B$2&lt;[2]Data!M134,[2]Data!$B$2&gt;[2]Data!N134)</f>
        <v>1</v>
      </c>
      <c r="T133" s="121" t="str">
        <f>[2]Data!O134</f>
        <v>OldGeotab</v>
      </c>
      <c r="U133" s="121" t="str">
        <f>CONCATENATE([2]Data!P134,".",[2]Data!Q134,".",[2]Data!R134)</f>
        <v>0.25.51</v>
      </c>
      <c r="V133" s="121">
        <f>[2]Data!T134</f>
        <v>0</v>
      </c>
      <c r="W133" s="121">
        <f>[2]Data!U134</f>
        <v>0</v>
      </c>
      <c r="X133" s="121" t="str">
        <f>[2]Data!W134</f>
        <v>America/New_York</v>
      </c>
      <c r="Y133" s="127" t="str">
        <f>[2]Data!X134</f>
        <v>G9D22107C43A, VIN # 1D7CE3GK1AS172993</v>
      </c>
    </row>
    <row r="134" spans="1:25">
      <c r="A134" s="121" t="str">
        <f>[2]Data!A135</f>
        <v>'- 193151'</v>
      </c>
      <c r="B134" s="121">
        <f>[2]Data!AL135</f>
        <v>0</v>
      </c>
      <c r="C134" s="121">
        <f>[2]Data!AJ135</f>
        <v>0</v>
      </c>
      <c r="D134" s="121">
        <f>[2]Data!AK135</f>
        <v>0</v>
      </c>
      <c r="E134" s="121" t="str">
        <f>[2]Data!V135</f>
        <v>CHECK COMMENTS</v>
      </c>
      <c r="F134" s="121" t="str">
        <f>[2]Data!S135</f>
        <v>000-000-0000</v>
      </c>
      <c r="G134" s="122">
        <f>[2]Data!K135</f>
        <v>105961.6875</v>
      </c>
      <c r="H134" s="123">
        <f>[2]Data!L135</f>
        <v>1.4716070138888888</v>
      </c>
      <c r="I134" s="121">
        <f>[2]Data!D135</f>
        <v>0</v>
      </c>
      <c r="J134" s="121" t="str">
        <f>[2]Data!C135</f>
        <v>5FR1</v>
      </c>
      <c r="K134" s="121" t="str">
        <f>[2]Data!F135</f>
        <v>Stopped</v>
      </c>
      <c r="L134" s="124">
        <f>[2]Data!H135</f>
        <v>0</v>
      </c>
      <c r="M134" s="124">
        <f>[2]Data!I135</f>
        <v>0</v>
      </c>
      <c r="N134" s="125" t="str">
        <f>[2]Data!AA135</f>
        <v>Device is not downloading data</v>
      </c>
      <c r="O134" s="126">
        <f>[2]Data!Y135</f>
        <v>43879.771713692127</v>
      </c>
      <c r="P134" s="126">
        <f>[2]Data!Z135</f>
        <v>43881.733658136574</v>
      </c>
      <c r="Q134" s="126">
        <f>[2]Data!M135</f>
        <v>43725.644378865742</v>
      </c>
      <c r="R134" s="126">
        <f>[2]Data!N135</f>
        <v>43913.729068622684</v>
      </c>
      <c r="S134" s="121" t="b">
        <f>OR([2]Data!$B$2&lt;[2]Data!M135,[2]Data!$B$2&gt;[2]Data!N135)</f>
        <v>1</v>
      </c>
      <c r="T134" s="121" t="str">
        <f>[2]Data!O135</f>
        <v>OldGeotab</v>
      </c>
      <c r="U134" s="121" t="str">
        <f>CONCATENATE([2]Data!P135,".",[2]Data!Q135,".",[2]Data!R135)</f>
        <v>0.25.51</v>
      </c>
      <c r="V134" s="121">
        <f>[2]Data!T135</f>
        <v>0</v>
      </c>
      <c r="W134" s="121">
        <f>[2]Data!U135</f>
        <v>0</v>
      </c>
      <c r="X134" s="121" t="str">
        <f>[2]Data!W135</f>
        <v>America/New_York</v>
      </c>
      <c r="Y134" s="127" t="str">
        <f>[2]Data!X135</f>
        <v>G9D521032EDB, VIN # 1GC2CVCB2DZ193151</v>
      </c>
    </row>
    <row r="135" spans="1:25">
      <c r="A135" s="121" t="str">
        <f>[2]Data!A136</f>
        <v>'- 424097'</v>
      </c>
      <c r="B135" s="121">
        <f>[2]Data!AL136</f>
        <v>0</v>
      </c>
      <c r="C135" s="121">
        <f>[2]Data!AJ136</f>
        <v>0</v>
      </c>
      <c r="D135" s="121">
        <f>[2]Data!AK136</f>
        <v>0</v>
      </c>
      <c r="E135" s="121" t="str">
        <f>[2]Data!V136</f>
        <v>CHECK COMMENTS</v>
      </c>
      <c r="F135" s="121" t="str">
        <f>[2]Data!S136</f>
        <v>000-000-0000</v>
      </c>
      <c r="G135" s="122">
        <f>[2]Data!K136</f>
        <v>84920.8125</v>
      </c>
      <c r="H135" s="123">
        <f>[2]Data!L136</f>
        <v>4.0248129050925927</v>
      </c>
      <c r="I135" s="121">
        <f>[2]Data!D136</f>
        <v>0</v>
      </c>
      <c r="J135" s="121" t="str">
        <f>[2]Data!C136</f>
        <v>5FR1</v>
      </c>
      <c r="K135" s="121" t="str">
        <f>[2]Data!F136</f>
        <v>Stopped</v>
      </c>
      <c r="L135" s="124">
        <f>[2]Data!H136</f>
        <v>0</v>
      </c>
      <c r="M135" s="124">
        <f>[2]Data!I136</f>
        <v>0</v>
      </c>
      <c r="N135" s="125" t="str">
        <f>[2]Data!AA136</f>
        <v>Device is not downloading data</v>
      </c>
      <c r="O135" s="126">
        <f>[2]Data!Y136</f>
        <v>43879.774595636576</v>
      </c>
      <c r="P135" s="126">
        <f>[2]Data!Z136</f>
        <v>43881.721146562501</v>
      </c>
      <c r="Q135" s="126">
        <f>[2]Data!M136</f>
        <v>43725.644378865742</v>
      </c>
      <c r="R135" s="126">
        <f>[2]Data!N136</f>
        <v>43913.728411701391</v>
      </c>
      <c r="S135" s="121" t="b">
        <f>OR([2]Data!$B$2&lt;[2]Data!M136,[2]Data!$B$2&gt;[2]Data!N136)</f>
        <v>1</v>
      </c>
      <c r="T135" s="121" t="str">
        <f>[2]Data!O136</f>
        <v>OldGeotab</v>
      </c>
      <c r="U135" s="121" t="str">
        <f>CONCATENATE([2]Data!P136,".",[2]Data!Q136,".",[2]Data!R136)</f>
        <v>0.25.51</v>
      </c>
      <c r="V135" s="121">
        <f>[2]Data!T136</f>
        <v>0</v>
      </c>
      <c r="W135" s="121">
        <f>[2]Data!U136</f>
        <v>0</v>
      </c>
      <c r="X135" s="121" t="str">
        <f>[2]Data!W136</f>
        <v>America/New_York</v>
      </c>
      <c r="Y135" s="127" t="str">
        <f>[2]Data!X136</f>
        <v>G9D021032FC1, VIN # 1FTEX1CM9EKF29433</v>
      </c>
    </row>
    <row r="136" spans="1:25">
      <c r="A136" s="121" t="str">
        <f>[2]Data!A137</f>
        <v>'- 428778'</v>
      </c>
      <c r="B136" s="121">
        <f>[2]Data!AL137</f>
        <v>0</v>
      </c>
      <c r="C136" s="121">
        <f>[2]Data!AJ137</f>
        <v>0</v>
      </c>
      <c r="D136" s="121">
        <f>[2]Data!AK137</f>
        <v>0</v>
      </c>
      <c r="E136" s="121" t="str">
        <f>[2]Data!V137</f>
        <v>CHECK COMMENTS</v>
      </c>
      <c r="F136" s="121" t="str">
        <f>[2]Data!S137</f>
        <v>000-000-0000</v>
      </c>
      <c r="G136" s="122">
        <f>[2]Data!K137</f>
        <v>96198.265625</v>
      </c>
      <c r="H136" s="123">
        <f>[2]Data!L137</f>
        <v>2.7402794444444445</v>
      </c>
      <c r="I136" s="121">
        <f>[2]Data!D137</f>
        <v>0</v>
      </c>
      <c r="J136" s="121" t="str">
        <f>[2]Data!C137</f>
        <v>5FR1</v>
      </c>
      <c r="K136" s="121" t="str">
        <f>[2]Data!F137</f>
        <v>Stopped</v>
      </c>
      <c r="L136" s="124">
        <f>[2]Data!H137</f>
        <v>0</v>
      </c>
      <c r="M136" s="124">
        <f>[2]Data!I137</f>
        <v>0</v>
      </c>
      <c r="N136" s="125" t="str">
        <f>[2]Data!AA137</f>
        <v>Device is not downloading data</v>
      </c>
      <c r="O136" s="126">
        <f>[2]Data!Y137</f>
        <v>43875.713310914354</v>
      </c>
      <c r="P136" s="126">
        <f>[2]Data!Z137</f>
        <v>43881.548137303238</v>
      </c>
      <c r="Q136" s="126">
        <f>[2]Data!M137</f>
        <v>43725.644378854166</v>
      </c>
      <c r="R136" s="126">
        <f>[2]Data!N137</f>
        <v>43913.72942689815</v>
      </c>
      <c r="S136" s="121" t="b">
        <f>OR([2]Data!$B$2&lt;[2]Data!M137,[2]Data!$B$2&gt;[2]Data!N137)</f>
        <v>1</v>
      </c>
      <c r="T136" s="121" t="str">
        <f>[2]Data!O137</f>
        <v>OldGeotab</v>
      </c>
      <c r="U136" s="121" t="str">
        <f>CONCATENATE([2]Data!P137,".",[2]Data!Q137,".",[2]Data!R137)</f>
        <v>0.25.51</v>
      </c>
      <c r="V136" s="121">
        <f>[2]Data!T137</f>
        <v>0</v>
      </c>
      <c r="W136" s="121">
        <f>[2]Data!U137</f>
        <v>0</v>
      </c>
      <c r="X136" s="121" t="str">
        <f>[2]Data!W137</f>
        <v>America/New_York</v>
      </c>
      <c r="Y136" s="127" t="str">
        <f>[2]Data!X137</f>
        <v>G91521032E1B, VIN # 3FAHP0GA1CR428778</v>
      </c>
    </row>
    <row r="137" spans="1:25">
      <c r="A137" s="121" t="str">
        <f>[2]Data!A138</f>
        <v>'- 435079'</v>
      </c>
      <c r="B137" s="121">
        <f>[2]Data!AL138</f>
        <v>0</v>
      </c>
      <c r="C137" s="121">
        <f>[2]Data!AJ138</f>
        <v>0</v>
      </c>
      <c r="D137" s="121">
        <f>[2]Data!AK138</f>
        <v>0</v>
      </c>
      <c r="E137" s="121" t="str">
        <f>[2]Data!V138</f>
        <v>CHECK COMMENTS</v>
      </c>
      <c r="F137" s="121" t="str">
        <f>[2]Data!S138</f>
        <v>000-000-0000</v>
      </c>
      <c r="G137" s="122">
        <f>[2]Data!K138</f>
        <v>56135.54296875</v>
      </c>
      <c r="H137" s="123">
        <f>[2]Data!L138</f>
        <v>267.375</v>
      </c>
      <c r="I137" s="121">
        <f>[2]Data!D138</f>
        <v>0</v>
      </c>
      <c r="J137" s="121" t="str">
        <f>[2]Data!C138</f>
        <v>5FR1</v>
      </c>
      <c r="K137" s="121" t="str">
        <f>[2]Data!F138</f>
        <v>Stopped</v>
      </c>
      <c r="L137" s="124">
        <f>[2]Data!H138</f>
        <v>0</v>
      </c>
      <c r="M137" s="124">
        <f>[2]Data!I138</f>
        <v>0</v>
      </c>
      <c r="N137" s="125" t="str">
        <f>[2]Data!AA138</f>
        <v>Device is not downloading data</v>
      </c>
      <c r="O137" s="126">
        <f>[2]Data!Y138</f>
        <v>44175.558924340279</v>
      </c>
      <c r="P137" s="126">
        <f>[2]Data!Z138</f>
        <v>44175.564989155093</v>
      </c>
      <c r="Q137" s="126">
        <f>[2]Data!M138</f>
        <v>43725.644378854166</v>
      </c>
      <c r="R137" s="126">
        <f>[2]Data!N138</f>
        <v>44175.566363379628</v>
      </c>
      <c r="S137" s="121" t="b">
        <f>OR([2]Data!$B$2&lt;[2]Data!M138,[2]Data!$B$2&gt;[2]Data!N138)</f>
        <v>1</v>
      </c>
      <c r="T137" s="121" t="str">
        <f>[2]Data!O138</f>
        <v>OldGeotab</v>
      </c>
      <c r="U137" s="121" t="str">
        <f>CONCATENATE([2]Data!P138,".",[2]Data!Q138,".",[2]Data!R138)</f>
        <v>0.30.42</v>
      </c>
      <c r="V137" s="121">
        <f>[2]Data!T138</f>
        <v>0</v>
      </c>
      <c r="W137" s="121">
        <f>[2]Data!U138</f>
        <v>0</v>
      </c>
      <c r="X137" s="121" t="str">
        <f>[2]Data!W138</f>
        <v>America/New_York</v>
      </c>
      <c r="Y137" s="127" t="str">
        <f>[2]Data!X138</f>
        <v>1GCNCPEC6FZ384573</v>
      </c>
    </row>
    <row r="138" spans="1:25">
      <c r="A138" s="121" t="str">
        <f>[2]Data!A139</f>
        <v>'- 438008'</v>
      </c>
      <c r="B138" s="121">
        <f>[2]Data!AL139</f>
        <v>0</v>
      </c>
      <c r="C138" s="121">
        <f>[2]Data!AJ139</f>
        <v>0</v>
      </c>
      <c r="D138" s="121">
        <f>[2]Data!AK139</f>
        <v>0</v>
      </c>
      <c r="E138" s="121">
        <f>[2]Data!V139</f>
        <v>0</v>
      </c>
      <c r="F138" s="121" t="str">
        <f>[2]Data!S139</f>
        <v>G91021032E1E</v>
      </c>
      <c r="G138" s="122">
        <f>[2]Data!K139</f>
        <v>0</v>
      </c>
      <c r="H138" s="123">
        <f>[2]Data!L139</f>
        <v>0</v>
      </c>
      <c r="I138" s="121">
        <f>[2]Data!D139</f>
        <v>0</v>
      </c>
      <c r="J138" s="121" t="str">
        <f>[2]Data!C139</f>
        <v>5FR1</v>
      </c>
      <c r="K138" s="121">
        <f>[2]Data!F139</f>
        <v>0</v>
      </c>
      <c r="L138" s="124">
        <f>[2]Data!H139</f>
        <v>0</v>
      </c>
      <c r="M138" s="124">
        <f>[2]Data!I139</f>
        <v>0</v>
      </c>
      <c r="N138" s="125">
        <f>[2]Data!AA139</f>
        <v>0</v>
      </c>
      <c r="O138" s="126">
        <f>[2]Data!Y139</f>
        <v>0</v>
      </c>
      <c r="P138" s="126">
        <f>[2]Data!Z139</f>
        <v>0</v>
      </c>
      <c r="Q138" s="126">
        <f>[2]Data!M139</f>
        <v>44368.759774224534</v>
      </c>
      <c r="R138" s="126">
        <f>[2]Data!N139</f>
        <v>54788.791666666664</v>
      </c>
      <c r="S138" s="121" t="b">
        <f>OR([2]Data!$B$2&lt;[2]Data!M139,[2]Data!$B$2&gt;[2]Data!N139)</f>
        <v>0</v>
      </c>
      <c r="T138" s="121" t="str">
        <f>[2]Data!O139</f>
        <v>Version 9</v>
      </c>
      <c r="U138" s="121" t="str">
        <f>CONCATENATE([2]Data!P139,".",[2]Data!Q139,".",[2]Data!R139)</f>
        <v>120.0.0</v>
      </c>
      <c r="V138" s="121">
        <f>[2]Data!T139</f>
        <v>0</v>
      </c>
      <c r="W138" s="121">
        <f>[2]Data!U139</f>
        <v>0</v>
      </c>
      <c r="X138" s="121" t="str">
        <f>[2]Data!W139</f>
        <v>America/New_York</v>
      </c>
      <c r="Y138" s="127">
        <f>[2]Data!X139</f>
        <v>0</v>
      </c>
    </row>
    <row r="139" spans="1:25">
      <c r="A139" s="121" t="str">
        <f>[2]Data!A140</f>
        <v>AAQ0GC5 - 14076</v>
      </c>
      <c r="B139" s="121">
        <f>[2]Data!AL140</f>
        <v>0</v>
      </c>
      <c r="C139" s="121">
        <f>[2]Data!AJ140</f>
        <v>0</v>
      </c>
      <c r="D139" s="121">
        <f>[2]Data!AK140</f>
        <v>0</v>
      </c>
      <c r="E139" s="121" t="str">
        <f>[2]Data!V140</f>
        <v>CHECK COMMENTS</v>
      </c>
      <c r="F139" s="121" t="str">
        <f>[2]Data!S140</f>
        <v>000-000-0000</v>
      </c>
      <c r="G139" s="122">
        <f>[2]Data!K140</f>
        <v>19761.474609375</v>
      </c>
      <c r="H139" s="123">
        <f>[2]Data!L140</f>
        <v>2.393671886574074</v>
      </c>
      <c r="I139" s="121">
        <f>[2]Data!D140</f>
        <v>0</v>
      </c>
      <c r="J139" s="121" t="str">
        <f>[2]Data!C140</f>
        <v>5FR1, JXV0QAR</v>
      </c>
      <c r="K139" s="121" t="str">
        <f>[2]Data!F140</f>
        <v>Stopped</v>
      </c>
      <c r="L139" s="124">
        <f>[2]Data!H140</f>
        <v>0</v>
      </c>
      <c r="M139" s="124">
        <f>[2]Data!I140</f>
        <v>0</v>
      </c>
      <c r="N139" s="125" t="str">
        <f>[2]Data!AA140</f>
        <v>Device is not downloading data</v>
      </c>
      <c r="O139" s="126">
        <f>[2]Data!Y140</f>
        <v>43896.449074074073</v>
      </c>
      <c r="P139" s="126">
        <f>[2]Data!Z140</f>
        <v>43896.496527777781</v>
      </c>
      <c r="Q139" s="126">
        <f>[2]Data!M140</f>
        <v>43725.644378865742</v>
      </c>
      <c r="R139" s="126">
        <f>[2]Data!N140</f>
        <v>43913.730732974538</v>
      </c>
      <c r="S139" s="121" t="b">
        <f>OR([2]Data!$B$2&lt;[2]Data!M140,[2]Data!$B$2&gt;[2]Data!N140)</f>
        <v>1</v>
      </c>
      <c r="T139" s="121" t="str">
        <f>[2]Data!O140</f>
        <v>OldGeotab</v>
      </c>
      <c r="U139" s="121" t="str">
        <f>CONCATENATE([2]Data!P140,".",[2]Data!Q140,".",[2]Data!R140)</f>
        <v>0.26.79</v>
      </c>
      <c r="V139" s="121">
        <f>[2]Data!T140</f>
        <v>0</v>
      </c>
      <c r="W139" s="121">
        <f>[2]Data!U140</f>
        <v>0</v>
      </c>
      <c r="X139" s="121" t="str">
        <f>[2]Data!W140</f>
        <v>America/New_York</v>
      </c>
      <c r="Y139" s="127" t="str">
        <f>[2]Data!X140</f>
        <v>G99E21032E90, VIN # 1G1PK5SB7E7436694</v>
      </c>
    </row>
    <row r="140" spans="1:25">
      <c r="A140" s="121" t="str">
        <f>[2]Data!A141</f>
        <v>BXH0VH4 - 438008</v>
      </c>
      <c r="B140" s="121">
        <f>[2]Data!AL141</f>
        <v>0</v>
      </c>
      <c r="C140" s="121">
        <f>[2]Data!AJ141</f>
        <v>0</v>
      </c>
      <c r="D140" s="121">
        <f>[2]Data!AK141</f>
        <v>0</v>
      </c>
      <c r="E140" s="121" t="str">
        <f>[2]Data!V141</f>
        <v>CHECK COMMENTS</v>
      </c>
      <c r="F140" s="121" t="str">
        <f>[2]Data!S141</f>
        <v>000-000-0000</v>
      </c>
      <c r="G140" s="122">
        <f>[2]Data!K141</f>
        <v>30154.5234375</v>
      </c>
      <c r="H140" s="123">
        <f>[2]Data!L141</f>
        <v>62.48131015046296</v>
      </c>
      <c r="I140" s="121">
        <f>[2]Data!D141</f>
        <v>0</v>
      </c>
      <c r="J140" s="121" t="str">
        <f>[2]Data!C141</f>
        <v>5FR1</v>
      </c>
      <c r="K140" s="121" t="str">
        <f>[2]Data!F141</f>
        <v>Stopped</v>
      </c>
      <c r="L140" s="124">
        <f>[2]Data!H141</f>
        <v>0</v>
      </c>
      <c r="M140" s="124">
        <f>[2]Data!I141</f>
        <v>0</v>
      </c>
      <c r="N140" s="125" t="str">
        <f>[2]Data!AA141</f>
        <v>Device is not downloading data</v>
      </c>
      <c r="O140" s="126">
        <f>[2]Data!Y141</f>
        <v>44320.302731481483</v>
      </c>
      <c r="P140" s="126">
        <f>[2]Data!Z141</f>
        <v>44320.979780092595</v>
      </c>
      <c r="Q140" s="126">
        <f>[2]Data!M141</f>
        <v>43725.644378865742</v>
      </c>
      <c r="R140" s="126">
        <f>[2]Data!N141</f>
        <v>44368.759764189817</v>
      </c>
      <c r="S140" s="121" t="b">
        <f>OR([2]Data!$B$2&lt;[2]Data!M141,[2]Data!$B$2&gt;[2]Data!N141)</f>
        <v>1</v>
      </c>
      <c r="T140" s="121" t="str">
        <f>[2]Data!O141</f>
        <v>OldGeotab</v>
      </c>
      <c r="U140" s="121" t="str">
        <f>CONCATENATE([2]Data!P141,".",[2]Data!Q141,".",[2]Data!R141)</f>
        <v>0.31.44</v>
      </c>
      <c r="V140" s="121">
        <f>[2]Data!T141</f>
        <v>0</v>
      </c>
      <c r="W140" s="121">
        <f>[2]Data!U141</f>
        <v>0</v>
      </c>
      <c r="X140" s="121" t="str">
        <f>[2]Data!W141</f>
        <v>America/New_York</v>
      </c>
      <c r="Y140" s="127" t="str">
        <f>[2]Data!X141</f>
        <v>Device Id - G91021032E1E VIN Number - 1FTFX1E52JKF23185</v>
      </c>
    </row>
    <row r="141" spans="1:25">
      <c r="A141" s="121" t="str">
        <f>[2]Data!A142</f>
        <v>BXH0VH4 - 438008</v>
      </c>
      <c r="B141" s="121" t="str">
        <f>[2]Data!AL142</f>
        <v>2018</v>
      </c>
      <c r="C141" s="121" t="str">
        <f>[2]Data!AJ142</f>
        <v>Ford</v>
      </c>
      <c r="D141" s="121" t="str">
        <f>[2]Data!AK142</f>
        <v>F-Series</v>
      </c>
      <c r="E141" s="121" t="str">
        <f>[2]Data!V142</f>
        <v>1FTFX1E52JKF23185</v>
      </c>
      <c r="F141" s="121" t="str">
        <f>[2]Data!S142</f>
        <v>G90121155F52</v>
      </c>
      <c r="G141" s="122">
        <f>[2]Data!K142</f>
        <v>41966.7890625</v>
      </c>
      <c r="H141" s="123">
        <f>[2]Data!L142</f>
        <v>33.077523252314812</v>
      </c>
      <c r="I141" s="121">
        <f>[2]Data!D142</f>
        <v>0</v>
      </c>
      <c r="J141" s="121" t="str">
        <f>[2]Data!C142</f>
        <v>5FR1</v>
      </c>
      <c r="K141" s="121" t="str">
        <f>[2]Data!F142</f>
        <v>Stopped</v>
      </c>
      <c r="L141" s="124" t="str">
        <f>[2]Data!H142</f>
        <v>5544 Porada Dr, Melbourne, FL 32940, USA</v>
      </c>
      <c r="M141" s="124">
        <f>[2]Data!I142</f>
        <v>0</v>
      </c>
      <c r="N141" s="125" t="str">
        <f>[2]Data!AA142</f>
        <v>OK</v>
      </c>
      <c r="O141" s="126">
        <f>[2]Data!Y142</f>
        <v>44622.62304471065</v>
      </c>
      <c r="P141" s="126">
        <f>[2]Data!Z142</f>
        <v>44623.228912766201</v>
      </c>
      <c r="Q141" s="126">
        <f>[2]Data!M142</f>
        <v>44155.418989872684</v>
      </c>
      <c r="R141" s="126">
        <f>[2]Data!N142</f>
        <v>54788.791666666664</v>
      </c>
      <c r="S141" s="121" t="b">
        <f>OR([2]Data!$B$2&lt;[2]Data!M142,[2]Data!$B$2&gt;[2]Data!N142)</f>
        <v>0</v>
      </c>
      <c r="T141" s="121" t="str">
        <f>[2]Data!O142</f>
        <v>Version 9</v>
      </c>
      <c r="U141" s="121" t="str">
        <f>CONCATENATE([2]Data!P142,".",[2]Data!Q142,".",[2]Data!R142)</f>
        <v>120.34.14</v>
      </c>
      <c r="V141" s="121">
        <f>[2]Data!T142</f>
        <v>0</v>
      </c>
      <c r="W141" s="121">
        <f>[2]Data!U142</f>
        <v>0</v>
      </c>
      <c r="X141" s="121" t="str">
        <f>[2]Data!W142</f>
        <v>America/New_York</v>
      </c>
      <c r="Y141" s="127">
        <f>[2]Data!X142</f>
        <v>0</v>
      </c>
    </row>
    <row r="142" spans="1:25">
      <c r="A142" s="121" t="str">
        <f>[2]Data!A143</f>
        <v>CXR0ET0 - 141002</v>
      </c>
      <c r="B142" s="121">
        <f>[2]Data!AL143</f>
        <v>0</v>
      </c>
      <c r="C142" s="121">
        <f>[2]Data!AJ143</f>
        <v>0</v>
      </c>
      <c r="D142" s="121">
        <f>[2]Data!AK143</f>
        <v>0</v>
      </c>
      <c r="E142" s="121" t="str">
        <f>[2]Data!V143</f>
        <v>CHECK COMMENTS</v>
      </c>
      <c r="F142" s="121" t="str">
        <f>[2]Data!S143</f>
        <v>000-000-0000</v>
      </c>
      <c r="G142" s="122">
        <f>[2]Data!K143</f>
        <v>135252.6875</v>
      </c>
      <c r="H142" s="123">
        <f>[2]Data!L143</f>
        <v>12.333980520833334</v>
      </c>
      <c r="I142" s="121">
        <f>[2]Data!D143</f>
        <v>0</v>
      </c>
      <c r="J142" s="121" t="str">
        <f>[2]Data!C143</f>
        <v>5FR1</v>
      </c>
      <c r="K142" s="121" t="str">
        <f>[2]Data!F143</f>
        <v>Stopped</v>
      </c>
      <c r="L142" s="124">
        <f>[2]Data!H143</f>
        <v>0</v>
      </c>
      <c r="M142" s="124">
        <f>[2]Data!I143</f>
        <v>0</v>
      </c>
      <c r="N142" s="125" t="str">
        <f>[2]Data!AA143</f>
        <v>Device is not downloading data</v>
      </c>
      <c r="O142" s="126">
        <f>[2]Data!Y143</f>
        <v>44351.438287766206</v>
      </c>
      <c r="P142" s="126">
        <f>[2]Data!Z143</f>
        <v>44351.564722951392</v>
      </c>
      <c r="Q142" s="126">
        <f>[2]Data!M143</f>
        <v>43725.644378865742</v>
      </c>
      <c r="R142" s="126">
        <f>[2]Data!N143</f>
        <v>44351.591164560188</v>
      </c>
      <c r="S142" s="121" t="b">
        <f>OR([2]Data!$B$2&lt;[2]Data!M143,[2]Data!$B$2&gt;[2]Data!N143)</f>
        <v>1</v>
      </c>
      <c r="T142" s="121" t="str">
        <f>[2]Data!O143</f>
        <v>OldGeotab</v>
      </c>
      <c r="U142" s="121" t="str">
        <f>CONCATENATE([2]Data!P143,".",[2]Data!Q143,".",[2]Data!R143)</f>
        <v>0.32.43</v>
      </c>
      <c r="V142" s="121">
        <f>[2]Data!T143</f>
        <v>0</v>
      </c>
      <c r="W142" s="121">
        <f>[2]Data!U143</f>
        <v>0</v>
      </c>
      <c r="X142" s="121" t="str">
        <f>[2]Data!W143</f>
        <v>America/New_York</v>
      </c>
      <c r="Y142" s="127" t="str">
        <f>[2]Data!X143</f>
        <v>Device Id - G9F821032DF7 VIN Number - 1G1PC5SB4E7178647</v>
      </c>
    </row>
    <row r="143" spans="1:25">
      <c r="A143" s="121" t="str">
        <f>[2]Data!A144</f>
        <v>EYM0TZD - 179732</v>
      </c>
      <c r="B143" s="121">
        <f>[2]Data!AL144</f>
        <v>0</v>
      </c>
      <c r="C143" s="121">
        <f>[2]Data!AJ144</f>
        <v>0</v>
      </c>
      <c r="D143" s="121">
        <f>[2]Data!AK144</f>
        <v>0</v>
      </c>
      <c r="E143" s="121" t="str">
        <f>[2]Data!V144</f>
        <v>CHECK COMMENTS</v>
      </c>
      <c r="F143" s="121" t="str">
        <f>[2]Data!S144</f>
        <v>000-000-0000</v>
      </c>
      <c r="G143" s="122">
        <f>[2]Data!K144</f>
        <v>139182.171875</v>
      </c>
      <c r="H143" s="123">
        <f>[2]Data!L144</f>
        <v>35.869012303240744</v>
      </c>
      <c r="I143" s="121">
        <f>[2]Data!D144</f>
        <v>0</v>
      </c>
      <c r="J143" s="121" t="str">
        <f>[2]Data!C144</f>
        <v>5FR1</v>
      </c>
      <c r="K143" s="121" t="str">
        <f>[2]Data!F144</f>
        <v>Stopped</v>
      </c>
      <c r="L143" s="124">
        <f>[2]Data!H144</f>
        <v>0</v>
      </c>
      <c r="M143" s="124">
        <f>[2]Data!I144</f>
        <v>0</v>
      </c>
      <c r="N143" s="125" t="str">
        <f>[2]Data!AA144</f>
        <v>Device is not downloading data</v>
      </c>
      <c r="O143" s="126">
        <f>[2]Data!Y144</f>
        <v>44372.356449999999</v>
      </c>
      <c r="P143" s="126">
        <f>[2]Data!Z144</f>
        <v>44372.356912962961</v>
      </c>
      <c r="Q143" s="126">
        <f>[2]Data!M144</f>
        <v>43725.644378865742</v>
      </c>
      <c r="R143" s="126">
        <f>[2]Data!N144</f>
        <v>44372.590995046296</v>
      </c>
      <c r="S143" s="121" t="b">
        <f>OR([2]Data!$B$2&lt;[2]Data!M144,[2]Data!$B$2&gt;[2]Data!N144)</f>
        <v>1</v>
      </c>
      <c r="T143" s="121" t="str">
        <f>[2]Data!O144</f>
        <v>OldGeotab</v>
      </c>
      <c r="U143" s="121" t="str">
        <f>CONCATENATE([2]Data!P144,".",[2]Data!Q144,".",[2]Data!R144)</f>
        <v>0.32.42</v>
      </c>
      <c r="V143" s="121">
        <f>[2]Data!T144</f>
        <v>0</v>
      </c>
      <c r="W143" s="121">
        <f>[2]Data!U144</f>
        <v>0</v>
      </c>
      <c r="X143" s="121" t="str">
        <f>[2]Data!W144</f>
        <v>America/New_York</v>
      </c>
      <c r="Y143" s="127" t="str">
        <f>[2]Data!X144</f>
        <v>Device Id - G90221032E0C VIN Number - 3FA6P0G76DR179732</v>
      </c>
    </row>
    <row r="144" spans="1:25">
      <c r="A144" s="121" t="str">
        <f>[2]Data!A145</f>
        <v>EYM0TZD - 221003</v>
      </c>
      <c r="B144" s="121" t="str">
        <f>[2]Data!AL145</f>
        <v>2021</v>
      </c>
      <c r="C144" s="121" t="str">
        <f>[2]Data!AJ145</f>
        <v>Toyota</v>
      </c>
      <c r="D144" s="121" t="str">
        <f>[2]Data!AK145</f>
        <v>RAV4 Hybrid</v>
      </c>
      <c r="E144" s="121" t="str">
        <f>[2]Data!V145</f>
        <v>2T3RWRFV2MW112636</v>
      </c>
      <c r="F144" s="121" t="str">
        <f>[2]Data!S145</f>
        <v>G9252115B8AF</v>
      </c>
      <c r="G144" s="122">
        <f>[2]Data!K145</f>
        <v>7731.16259765625</v>
      </c>
      <c r="H144" s="123">
        <f>[2]Data!L145</f>
        <v>7.3780907291666669</v>
      </c>
      <c r="I144" s="121" t="str">
        <f>[2]Data!D145</f>
        <v>EYM0TZD</v>
      </c>
      <c r="J144" s="121" t="str">
        <f>[2]Data!C145</f>
        <v>5FR1</v>
      </c>
      <c r="K144" s="121" t="str">
        <f>[2]Data!F145</f>
        <v>Stopped</v>
      </c>
      <c r="L144" s="124" t="str">
        <f>[2]Data!H145</f>
        <v>7019 SW 115th Pl, Miami, FL 33173, USA</v>
      </c>
      <c r="M144" s="124">
        <f>[2]Data!I145</f>
        <v>0</v>
      </c>
      <c r="N144" s="125" t="str">
        <f>[2]Data!AA145</f>
        <v>OK</v>
      </c>
      <c r="O144" s="126">
        <f>[2]Data!Y145</f>
        <v>44622.719422025461</v>
      </c>
      <c r="P144" s="126">
        <f>[2]Data!Z145</f>
        <v>44623.221910451386</v>
      </c>
      <c r="Q144" s="126">
        <f>[2]Data!M145</f>
        <v>44155.418989861108</v>
      </c>
      <c r="R144" s="126">
        <f>[2]Data!N145</f>
        <v>54788.791666666664</v>
      </c>
      <c r="S144" s="121" t="b">
        <f>OR([2]Data!$B$2&lt;[2]Data!M145,[2]Data!$B$2&gt;[2]Data!N145)</f>
        <v>0</v>
      </c>
      <c r="T144" s="121" t="str">
        <f>[2]Data!O145</f>
        <v>Version 9</v>
      </c>
      <c r="U144" s="121" t="str">
        <f>CONCATENATE([2]Data!P145,".",[2]Data!Q145,".",[2]Data!R145)</f>
        <v>120.34.14</v>
      </c>
      <c r="V144" s="121">
        <f>[2]Data!T145</f>
        <v>0</v>
      </c>
      <c r="W144" s="121">
        <f>[2]Data!U145</f>
        <v>0</v>
      </c>
      <c r="X144" s="121" t="str">
        <f>[2]Data!W145</f>
        <v>America/New_York</v>
      </c>
      <c r="Y144" s="127">
        <f>[2]Data!X145</f>
        <v>0</v>
      </c>
    </row>
    <row r="145" spans="1:25">
      <c r="A145" s="121" t="str">
        <f>[2]Data!A146</f>
        <v>FCS0W9I - 222000</v>
      </c>
      <c r="B145" s="121" t="str">
        <f>[2]Data!AL146</f>
        <v>2019</v>
      </c>
      <c r="C145" s="121" t="str">
        <f>[2]Data!AJ146</f>
        <v>Chevrolet</v>
      </c>
      <c r="D145" s="121" t="str">
        <f>[2]Data!AK146</f>
        <v>Equinox</v>
      </c>
      <c r="E145" s="121" t="str">
        <f>[2]Data!V146</f>
        <v>3GNAXNEV1KL190339</v>
      </c>
      <c r="F145" s="121" t="str">
        <f>[2]Data!S146</f>
        <v>G92121032E2F</v>
      </c>
      <c r="G145" s="122">
        <f>[2]Data!K146</f>
        <v>53297.92578125</v>
      </c>
      <c r="H145" s="123">
        <f>[2]Data!L146</f>
        <v>48.037500000000001</v>
      </c>
      <c r="I145" s="121">
        <f>[2]Data!D146</f>
        <v>0</v>
      </c>
      <c r="J145" s="121" t="str">
        <f>[2]Data!C146</f>
        <v>5FR1</v>
      </c>
      <c r="K145" s="121" t="str">
        <f>[2]Data!F146</f>
        <v>Stopped</v>
      </c>
      <c r="L145" s="124" t="str">
        <f>[2]Data!H146</f>
        <v>4225 SW Kazan St, Port St. Lucie, FL 34953, USA</v>
      </c>
      <c r="M145" s="124">
        <f>[2]Data!I146</f>
        <v>0</v>
      </c>
      <c r="N145" s="125" t="str">
        <f>[2]Data!AA146</f>
        <v>OK</v>
      </c>
      <c r="O145" s="126">
        <f>[2]Data!Y146</f>
        <v>44622.729005358793</v>
      </c>
      <c r="P145" s="126">
        <f>[2]Data!Z146</f>
        <v>44623.230718321756</v>
      </c>
      <c r="Q145" s="126">
        <f>[2]Data!M146</f>
        <v>43725.644378854166</v>
      </c>
      <c r="R145" s="126">
        <f>[2]Data!N146</f>
        <v>54788.791666666664</v>
      </c>
      <c r="S145" s="121" t="b">
        <f>OR([2]Data!$B$2&lt;[2]Data!M146,[2]Data!$B$2&gt;[2]Data!N146)</f>
        <v>0</v>
      </c>
      <c r="T145" s="121" t="str">
        <f>[2]Data!O146</f>
        <v>Version 9</v>
      </c>
      <c r="U145" s="121" t="str">
        <f>CONCATENATE([2]Data!P146,".",[2]Data!Q146,".",[2]Data!R146)</f>
        <v>120.34.14</v>
      </c>
      <c r="V145" s="121">
        <f>[2]Data!T146</f>
        <v>0</v>
      </c>
      <c r="W145" s="121">
        <f>[2]Data!U146</f>
        <v>0</v>
      </c>
      <c r="X145" s="121" t="str">
        <f>[2]Data!W146</f>
        <v>America/New_York</v>
      </c>
      <c r="Y145" s="127">
        <f>[2]Data!X146</f>
        <v>0</v>
      </c>
    </row>
    <row r="146" spans="1:25">
      <c r="A146" s="121" t="str">
        <f>[2]Data!A147</f>
        <v>KSH053I - 221007</v>
      </c>
      <c r="B146" s="121" t="str">
        <f>[2]Data!AL147</f>
        <v>2021</v>
      </c>
      <c r="C146" s="121" t="str">
        <f>[2]Data!AJ147</f>
        <v>Toyota</v>
      </c>
      <c r="D146" s="121" t="str">
        <f>[2]Data!AK147</f>
        <v>RAV4 Hybrid</v>
      </c>
      <c r="E146" s="121" t="str">
        <f>[2]Data!V147</f>
        <v>4T3RWRFV0MU019811</v>
      </c>
      <c r="F146" s="121" t="str">
        <f>[2]Data!S147</f>
        <v>G9E6210E61B0</v>
      </c>
      <c r="G146" s="122">
        <f>[2]Data!K147</f>
        <v>7059.2119140625</v>
      </c>
      <c r="H146" s="123">
        <f>[2]Data!L147</f>
        <v>4.6124999999999998</v>
      </c>
      <c r="I146" s="121">
        <f>[2]Data!D147</f>
        <v>0</v>
      </c>
      <c r="J146" s="121" t="str">
        <f>[2]Data!C147</f>
        <v>5FR1</v>
      </c>
      <c r="K146" s="121" t="str">
        <f>[2]Data!F147</f>
        <v>Stopped</v>
      </c>
      <c r="L146" s="124" t="str">
        <f>[2]Data!H147</f>
        <v>11 Starboard Way, Jupiter, FL 33469, USA</v>
      </c>
      <c r="M146" s="124">
        <f>[2]Data!I147</f>
        <v>0</v>
      </c>
      <c r="N146" s="125" t="str">
        <f>[2]Data!AA147</f>
        <v>OK</v>
      </c>
      <c r="O146" s="126">
        <f>[2]Data!Y147</f>
        <v>44622.872882673611</v>
      </c>
      <c r="P146" s="126">
        <f>[2]Data!Z147</f>
        <v>44623.228681284723</v>
      </c>
      <c r="Q146" s="126">
        <f>[2]Data!M147</f>
        <v>43969.523068483795</v>
      </c>
      <c r="R146" s="126">
        <f>[2]Data!N147</f>
        <v>54788.791666666664</v>
      </c>
      <c r="S146" s="121" t="b">
        <f>OR([2]Data!$B$2&lt;[2]Data!M147,[2]Data!$B$2&gt;[2]Data!N147)</f>
        <v>0</v>
      </c>
      <c r="T146" s="121" t="str">
        <f>[2]Data!O147</f>
        <v>Version 9</v>
      </c>
      <c r="U146" s="121" t="str">
        <f>CONCATENATE([2]Data!P147,".",[2]Data!Q147,".",[2]Data!R147)</f>
        <v>120.34.14</v>
      </c>
      <c r="V146" s="121">
        <f>[2]Data!T147</f>
        <v>0</v>
      </c>
      <c r="W146" s="121">
        <f>[2]Data!U147</f>
        <v>0</v>
      </c>
      <c r="X146" s="121" t="str">
        <f>[2]Data!W147</f>
        <v>America/New_York</v>
      </c>
      <c r="Y146" s="127" t="str">
        <f>[2]Data!X147</f>
        <v>undefined
114873 051820-Nextera</v>
      </c>
    </row>
    <row r="147" spans="1:25">
      <c r="A147" s="121" t="str">
        <f>[2]Data!A148</f>
        <v>MJM0L2R - 141004</v>
      </c>
      <c r="B147" s="121">
        <f>[2]Data!AL148</f>
        <v>0</v>
      </c>
      <c r="C147" s="121">
        <f>[2]Data!AJ148</f>
        <v>0</v>
      </c>
      <c r="D147" s="121">
        <f>[2]Data!AK148</f>
        <v>0</v>
      </c>
      <c r="E147" s="121" t="str">
        <f>[2]Data!V148</f>
        <v>CHECK COMMENTS</v>
      </c>
      <c r="F147" s="121" t="str">
        <f>[2]Data!S148</f>
        <v>000-000-0000</v>
      </c>
      <c r="G147" s="122">
        <f>[2]Data!K148</f>
        <v>164061.25</v>
      </c>
      <c r="H147" s="123">
        <f>[2]Data!L148</f>
        <v>42.759805555555559</v>
      </c>
      <c r="I147" s="121">
        <f>[2]Data!D148</f>
        <v>0</v>
      </c>
      <c r="J147" s="121" t="str">
        <f>[2]Data!C148</f>
        <v>5FR1</v>
      </c>
      <c r="K147" s="121" t="str">
        <f>[2]Data!F148</f>
        <v>Stopped</v>
      </c>
      <c r="L147" s="124">
        <f>[2]Data!H148</f>
        <v>0</v>
      </c>
      <c r="M147" s="124">
        <f>[2]Data!I148</f>
        <v>0</v>
      </c>
      <c r="N147" s="125" t="str">
        <f>[2]Data!AA148</f>
        <v>Device is not downloading data</v>
      </c>
      <c r="O147" s="126">
        <f>[2]Data!Y148</f>
        <v>44371.675869525461</v>
      </c>
      <c r="P147" s="126">
        <f>[2]Data!Z148</f>
        <v>44371.698311655091</v>
      </c>
      <c r="Q147" s="126">
        <f>[2]Data!M148</f>
        <v>43725.644378865742</v>
      </c>
      <c r="R147" s="126">
        <f>[2]Data!N148</f>
        <v>44371.716025833332</v>
      </c>
      <c r="S147" s="121" t="b">
        <f>OR([2]Data!$B$2&lt;[2]Data!M148,[2]Data!$B$2&gt;[2]Data!N148)</f>
        <v>1</v>
      </c>
      <c r="T147" s="121" t="str">
        <f>[2]Data!O148</f>
        <v>OldGeotab</v>
      </c>
      <c r="U147" s="121" t="str">
        <f>CONCATENATE([2]Data!P148,".",[2]Data!Q148,".",[2]Data!R148)</f>
        <v>0.32.44</v>
      </c>
      <c r="V147" s="121">
        <f>[2]Data!T148</f>
        <v>0</v>
      </c>
      <c r="W147" s="121">
        <f>[2]Data!U148</f>
        <v>0</v>
      </c>
      <c r="X147" s="121" t="str">
        <f>[2]Data!W148</f>
        <v>America/New_York</v>
      </c>
      <c r="Y147" s="127" t="str">
        <f>[2]Data!X148</f>
        <v>Device Id - G92621032E28 VIN Number - 1G1PC5SB1E7179299</v>
      </c>
    </row>
    <row r="148" spans="1:25">
      <c r="A148" s="121" t="str">
        <f>[2]Data!A149</f>
        <v>MJM0L2R - 221005</v>
      </c>
      <c r="B148" s="121" t="str">
        <f>[2]Data!AL149</f>
        <v>2021</v>
      </c>
      <c r="C148" s="121" t="str">
        <f>[2]Data!AJ149</f>
        <v>Toyota</v>
      </c>
      <c r="D148" s="121" t="str">
        <f>[2]Data!AK149</f>
        <v>RAV4 Hybrid</v>
      </c>
      <c r="E148" s="121" t="str">
        <f>[2]Data!V149</f>
        <v>2T3RWRFVXMW114084</v>
      </c>
      <c r="F148" s="121" t="str">
        <f>[2]Data!S149</f>
        <v>G96221033377</v>
      </c>
      <c r="G148" s="122">
        <f>[2]Data!K149</f>
        <v>10964.8408203125</v>
      </c>
      <c r="H148" s="123">
        <f>[2]Data!L149</f>
        <v>6.3458333333333332</v>
      </c>
      <c r="I148" s="121">
        <f>[2]Data!D149</f>
        <v>0</v>
      </c>
      <c r="J148" s="121" t="str">
        <f>[2]Data!C149</f>
        <v>5FR1</v>
      </c>
      <c r="K148" s="121" t="str">
        <f>[2]Data!F149</f>
        <v>Stopped</v>
      </c>
      <c r="L148" s="124" t="str">
        <f>[2]Data!H149</f>
        <v>3305 Lakeview Cir, Melbourne, FL 32934, USA</v>
      </c>
      <c r="M148" s="124">
        <f>[2]Data!I149</f>
        <v>0</v>
      </c>
      <c r="N148" s="125" t="str">
        <f>[2]Data!AA149</f>
        <v>OK</v>
      </c>
      <c r="O148" s="126">
        <f>[2]Data!Y149</f>
        <v>44622.721447488424</v>
      </c>
      <c r="P148" s="126">
        <f>[2]Data!Z149</f>
        <v>44623.223125729164</v>
      </c>
      <c r="Q148" s="126">
        <f>[2]Data!M149</f>
        <v>43725.644378865742</v>
      </c>
      <c r="R148" s="126">
        <f>[2]Data!N149</f>
        <v>54788.791666666664</v>
      </c>
      <c r="S148" s="121" t="b">
        <f>OR([2]Data!$B$2&lt;[2]Data!M149,[2]Data!$B$2&gt;[2]Data!N149)</f>
        <v>0</v>
      </c>
      <c r="T148" s="121" t="str">
        <f>[2]Data!O149</f>
        <v>Version 9</v>
      </c>
      <c r="U148" s="121" t="str">
        <f>CONCATENATE([2]Data!P149,".",[2]Data!Q149,".",[2]Data!R149)</f>
        <v>120.34.14</v>
      </c>
      <c r="V148" s="121">
        <f>[2]Data!T149</f>
        <v>0</v>
      </c>
      <c r="W148" s="121">
        <f>[2]Data!U149</f>
        <v>0</v>
      </c>
      <c r="X148" s="121" t="str">
        <f>[2]Data!W149</f>
        <v>America/New_York</v>
      </c>
      <c r="Y148" s="127" t="str">
        <f>[2]Data!X149</f>
        <v>Florida City Gas 100493 072445</v>
      </c>
    </row>
    <row r="149" spans="1:25">
      <c r="A149" s="121" t="str">
        <f>[2]Data!A150</f>
        <v>NXA00O2- 435073</v>
      </c>
      <c r="B149" s="121">
        <f>[2]Data!AL150</f>
        <v>0</v>
      </c>
      <c r="C149" s="121">
        <f>[2]Data!AJ150</f>
        <v>0</v>
      </c>
      <c r="D149" s="121">
        <f>[2]Data!AK150</f>
        <v>0</v>
      </c>
      <c r="E149" s="121" t="str">
        <f>[2]Data!V150</f>
        <v>CHECK COMMENTS</v>
      </c>
      <c r="F149" s="121" t="str">
        <f>[2]Data!S150</f>
        <v>000-000-0000</v>
      </c>
      <c r="G149" s="122">
        <f>[2]Data!K150</f>
        <v>53703.62109375</v>
      </c>
      <c r="H149" s="123">
        <f>[2]Data!L150</f>
        <v>210.50080872685186</v>
      </c>
      <c r="I149" s="121">
        <f>[2]Data!D150</f>
        <v>0</v>
      </c>
      <c r="J149" s="121" t="str">
        <f>[2]Data!C150</f>
        <v>5FR1</v>
      </c>
      <c r="K149" s="121" t="str">
        <f>[2]Data!F150</f>
        <v>Stopped</v>
      </c>
      <c r="L149" s="124">
        <f>[2]Data!H150</f>
        <v>0</v>
      </c>
      <c r="M149" s="124">
        <f>[2]Data!I150</f>
        <v>0</v>
      </c>
      <c r="N149" s="125" t="str">
        <f>[2]Data!AA150</f>
        <v>Device is not downloading data</v>
      </c>
      <c r="O149" s="126">
        <f>[2]Data!Y150</f>
        <v>44109.373009988427</v>
      </c>
      <c r="P149" s="126">
        <f>[2]Data!Z150</f>
        <v>44109.478854895831</v>
      </c>
      <c r="Q149" s="126">
        <f>[2]Data!M150</f>
        <v>43725.644378854166</v>
      </c>
      <c r="R149" s="126">
        <f>[2]Data!N150</f>
        <v>44131.874291712964</v>
      </c>
      <c r="S149" s="121" t="b">
        <f>OR([2]Data!$B$2&lt;[2]Data!M150,[2]Data!$B$2&gt;[2]Data!N150)</f>
        <v>1</v>
      </c>
      <c r="T149" s="121" t="str">
        <f>[2]Data!O150</f>
        <v>OldGeotab</v>
      </c>
      <c r="U149" s="121" t="str">
        <f>CONCATENATE([2]Data!P150,".",[2]Data!Q150,".",[2]Data!R150)</f>
        <v>0.28.42</v>
      </c>
      <c r="V149" s="121">
        <f>[2]Data!T150</f>
        <v>0</v>
      </c>
      <c r="W149" s="121">
        <f>[2]Data!U150</f>
        <v>0</v>
      </c>
      <c r="X149" s="121" t="str">
        <f>[2]Data!W150</f>
        <v>America/New_York</v>
      </c>
      <c r="Y149" s="127" t="str">
        <f>[2]Data!X150</f>
        <v>Device G99A21032F8B terminated on 10/5/2020 Old VIN = 1GCNCPEC0FZ383256 Made historic on 10/19/2020 - KT</v>
      </c>
    </row>
    <row r="150" spans="1:25">
      <c r="A150" s="121" t="str">
        <f>[2]Data!A151</f>
        <v>NXR0XG8 - 141008</v>
      </c>
      <c r="B150" s="121">
        <f>[2]Data!AL151</f>
        <v>0</v>
      </c>
      <c r="C150" s="121">
        <f>[2]Data!AJ151</f>
        <v>0</v>
      </c>
      <c r="D150" s="121">
        <f>[2]Data!AK151</f>
        <v>0</v>
      </c>
      <c r="E150" s="121" t="str">
        <f>[2]Data!V151</f>
        <v>CHECK COMMENTS</v>
      </c>
      <c r="F150" s="121" t="str">
        <f>[2]Data!S151</f>
        <v>000-000-0000</v>
      </c>
      <c r="G150" s="122">
        <f>[2]Data!K151</f>
        <v>73134.0234375</v>
      </c>
      <c r="H150" s="123">
        <f>[2]Data!L151</f>
        <v>48.431863113425926</v>
      </c>
      <c r="I150" s="121">
        <f>[2]Data!D151</f>
        <v>0</v>
      </c>
      <c r="J150" s="121" t="str">
        <f>[2]Data!C151</f>
        <v>5FR1</v>
      </c>
      <c r="K150" s="121" t="str">
        <f>[2]Data!F151</f>
        <v>Stopped</v>
      </c>
      <c r="L150" s="124">
        <f>[2]Data!H151</f>
        <v>0</v>
      </c>
      <c r="M150" s="124">
        <f>[2]Data!I151</f>
        <v>0</v>
      </c>
      <c r="N150" s="125" t="str">
        <f>[2]Data!AA151</f>
        <v>Device is not downloading data</v>
      </c>
      <c r="O150" s="126">
        <f>[2]Data!Y151</f>
        <v>44377.510660451386</v>
      </c>
      <c r="P150" s="126">
        <f>[2]Data!Z151</f>
        <v>44384.345544710646</v>
      </c>
      <c r="Q150" s="126">
        <f>[2]Data!M151</f>
        <v>43725.644378865742</v>
      </c>
      <c r="R150" s="126">
        <f>[2]Data!N151</f>
        <v>44384.507719814814</v>
      </c>
      <c r="S150" s="121" t="b">
        <f>OR([2]Data!$B$2&lt;[2]Data!M151,[2]Data!$B$2&gt;[2]Data!N151)</f>
        <v>1</v>
      </c>
      <c r="T150" s="121" t="str">
        <f>[2]Data!O151</f>
        <v>OldGeotab</v>
      </c>
      <c r="U150" s="121" t="str">
        <f>CONCATENATE([2]Data!P151,".",[2]Data!Q151,".",[2]Data!R151)</f>
        <v>0.32.44</v>
      </c>
      <c r="V150" s="121">
        <f>[2]Data!T151</f>
        <v>0</v>
      </c>
      <c r="W150" s="121">
        <f>[2]Data!U151</f>
        <v>0</v>
      </c>
      <c r="X150" s="121" t="str">
        <f>[2]Data!W151</f>
        <v>America/New_York</v>
      </c>
      <c r="Y150" s="127" t="str">
        <f>[2]Data!X151</f>
        <v>Device Id - G93B21032E35 VIN Number - 1G1PC5SB2E7181658</v>
      </c>
    </row>
    <row r="151" spans="1:25">
      <c r="A151" s="121" t="str">
        <f>[2]Data!A152</f>
        <v>NXR0XG8 - 221004</v>
      </c>
      <c r="B151" s="121" t="str">
        <f>[2]Data!AL152</f>
        <v>2021</v>
      </c>
      <c r="C151" s="121" t="str">
        <f>[2]Data!AJ152</f>
        <v>Toyota</v>
      </c>
      <c r="D151" s="121" t="str">
        <f>[2]Data!AK152</f>
        <v>RAV4 Hybrid</v>
      </c>
      <c r="E151" s="121" t="str">
        <f>[2]Data!V152</f>
        <v>2T3RWRFV3MW112662</v>
      </c>
      <c r="F151" s="121" t="str">
        <f>[2]Data!S152</f>
        <v>G960211581D1</v>
      </c>
      <c r="G151" s="122">
        <f>[2]Data!K152</f>
        <v>8549.8193359375</v>
      </c>
      <c r="H151" s="123">
        <f>[2]Data!L152</f>
        <v>2.066831712962963</v>
      </c>
      <c r="I151" s="121">
        <f>[2]Data!D152</f>
        <v>0</v>
      </c>
      <c r="J151" s="121" t="str">
        <f>[2]Data!C152</f>
        <v>5FR1</v>
      </c>
      <c r="K151" s="121" t="str">
        <f>[2]Data!F152</f>
        <v>Stopped</v>
      </c>
      <c r="L151" s="124" t="str">
        <f>[2]Data!H152</f>
        <v>20200 Bel Aire Dr, Cutler Bay, FL 33189, USA</v>
      </c>
      <c r="M151" s="124">
        <f>[2]Data!I152</f>
        <v>0</v>
      </c>
      <c r="N151" s="125" t="str">
        <f>[2]Data!AA152</f>
        <v>OK</v>
      </c>
      <c r="O151" s="126">
        <f>[2]Data!Y152</f>
        <v>44622.763750729166</v>
      </c>
      <c r="P151" s="126">
        <f>[2]Data!Z152</f>
        <v>44623.224121099534</v>
      </c>
      <c r="Q151" s="126">
        <f>[2]Data!M152</f>
        <v>44155.408365972224</v>
      </c>
      <c r="R151" s="126">
        <f>[2]Data!N152</f>
        <v>54788.791666666664</v>
      </c>
      <c r="S151" s="121" t="b">
        <f>OR([2]Data!$B$2&lt;[2]Data!M152,[2]Data!$B$2&gt;[2]Data!N152)</f>
        <v>0</v>
      </c>
      <c r="T151" s="121" t="str">
        <f>[2]Data!O152</f>
        <v>Version 9</v>
      </c>
      <c r="U151" s="121" t="str">
        <f>CONCATENATE([2]Data!P152,".",[2]Data!Q152,".",[2]Data!R152)</f>
        <v>120.36.15</v>
      </c>
      <c r="V151" s="121">
        <f>[2]Data!T152</f>
        <v>0</v>
      </c>
      <c r="W151" s="121">
        <f>[2]Data!U152</f>
        <v>0</v>
      </c>
      <c r="X151" s="121" t="str">
        <f>[2]Data!W152</f>
        <v>America/New_York</v>
      </c>
      <c r="Y151" s="127">
        <f>[2]Data!X152</f>
        <v>0</v>
      </c>
    </row>
    <row r="152" spans="1:25">
      <c r="A152" s="121" t="str">
        <f>[2]Data!A153</f>
        <v>PXF0AWC - 141005</v>
      </c>
      <c r="B152" s="121">
        <f>[2]Data!AL153</f>
        <v>0</v>
      </c>
      <c r="C152" s="121">
        <f>[2]Data!AJ153</f>
        <v>0</v>
      </c>
      <c r="D152" s="121">
        <f>[2]Data!AK153</f>
        <v>0</v>
      </c>
      <c r="E152" s="121" t="str">
        <f>[2]Data!V153</f>
        <v>CHECK COMMENTS</v>
      </c>
      <c r="F152" s="121" t="str">
        <f>[2]Data!S153</f>
        <v>000-000-0000</v>
      </c>
      <c r="G152" s="122">
        <f>[2]Data!K153</f>
        <v>46700.70703125</v>
      </c>
      <c r="H152" s="123">
        <f>[2]Data!L153</f>
        <v>9.4213350578703707</v>
      </c>
      <c r="I152" s="121">
        <f>[2]Data!D153</f>
        <v>0</v>
      </c>
      <c r="J152" s="121" t="str">
        <f>[2]Data!C153</f>
        <v>5FR1</v>
      </c>
      <c r="K152" s="121" t="str">
        <f>[2]Data!F153</f>
        <v>Stopped</v>
      </c>
      <c r="L152" s="124">
        <f>[2]Data!H153</f>
        <v>0</v>
      </c>
      <c r="M152" s="124">
        <f>[2]Data!I153</f>
        <v>0</v>
      </c>
      <c r="N152" s="125" t="str">
        <f>[2]Data!AA153</f>
        <v>Device is not downloading data</v>
      </c>
      <c r="O152" s="126">
        <f>[2]Data!Y153</f>
        <v>44371.674896562501</v>
      </c>
      <c r="P152" s="126">
        <f>[2]Data!Z153</f>
        <v>44371.697199803239</v>
      </c>
      <c r="Q152" s="126">
        <f>[2]Data!M153</f>
        <v>43725.644378865742</v>
      </c>
      <c r="R152" s="126">
        <f>[2]Data!N153</f>
        <v>44371.716039733794</v>
      </c>
      <c r="S152" s="121" t="b">
        <f>OR([2]Data!$B$2&lt;[2]Data!M153,[2]Data!$B$2&gt;[2]Data!N153)</f>
        <v>1</v>
      </c>
      <c r="T152" s="121" t="str">
        <f>[2]Data!O153</f>
        <v>OldGeotab</v>
      </c>
      <c r="U152" s="121" t="str">
        <f>CONCATENATE([2]Data!P153,".",[2]Data!Q153,".",[2]Data!R153)</f>
        <v>0.32.44</v>
      </c>
      <c r="V152" s="121">
        <f>[2]Data!T153</f>
        <v>0</v>
      </c>
      <c r="W152" s="121">
        <f>[2]Data!U153</f>
        <v>0</v>
      </c>
      <c r="X152" s="121" t="str">
        <f>[2]Data!W153</f>
        <v>America/New_York</v>
      </c>
      <c r="Y152" s="127" t="str">
        <f>[2]Data!X153</f>
        <v>Device Id - G99521032E9B VIN Number - 1G1PC5SB2E7180803</v>
      </c>
    </row>
    <row r="153" spans="1:25">
      <c r="A153" s="121" t="str">
        <f>[2]Data!A154</f>
        <v>PXF0AWC - 221001</v>
      </c>
      <c r="B153" s="121" t="str">
        <f>[2]Data!AL154</f>
        <v>2021</v>
      </c>
      <c r="C153" s="121" t="str">
        <f>[2]Data!AJ154</f>
        <v>Toyota</v>
      </c>
      <c r="D153" s="121" t="str">
        <f>[2]Data!AK154</f>
        <v>RAV4 Hybrid</v>
      </c>
      <c r="E153" s="121" t="str">
        <f>[2]Data!V154</f>
        <v>2T3RWRFV3MW113505</v>
      </c>
      <c r="F153" s="121" t="str">
        <f>[2]Data!S154</f>
        <v>G97921154D04</v>
      </c>
      <c r="G153" s="122">
        <f>[2]Data!K154</f>
        <v>3366.46484375</v>
      </c>
      <c r="H153" s="123">
        <f>[2]Data!L154</f>
        <v>2.9083333333333332</v>
      </c>
      <c r="I153" s="121" t="str">
        <f>[2]Data!D154</f>
        <v>PXF0AWC@fpl.com</v>
      </c>
      <c r="J153" s="121" t="str">
        <f>[2]Data!C154</f>
        <v>5FR1</v>
      </c>
      <c r="K153" s="121" t="str">
        <f>[2]Data!F154</f>
        <v>Stopped</v>
      </c>
      <c r="L153" s="124" t="str">
        <f>[2]Data!H154</f>
        <v>4045 NW 97th Ave, Doral, FL 33178, USA</v>
      </c>
      <c r="M153" s="124">
        <f>[2]Data!I154</f>
        <v>0</v>
      </c>
      <c r="N153" s="125" t="str">
        <f>[2]Data!AA154</f>
        <v>OK</v>
      </c>
      <c r="O153" s="126">
        <f>[2]Data!Y154</f>
        <v>44622.578368784722</v>
      </c>
      <c r="P153" s="126">
        <f>[2]Data!Z154</f>
        <v>44623.22692202546</v>
      </c>
      <c r="Q153" s="126">
        <f>[2]Data!M154</f>
        <v>44155.418989872684</v>
      </c>
      <c r="R153" s="126">
        <f>[2]Data!N154</f>
        <v>54788.791666666664</v>
      </c>
      <c r="S153" s="121" t="b">
        <f>OR([2]Data!$B$2&lt;[2]Data!M154,[2]Data!$B$2&gt;[2]Data!N154)</f>
        <v>0</v>
      </c>
      <c r="T153" s="121" t="str">
        <f>[2]Data!O154</f>
        <v>Version 9</v>
      </c>
      <c r="U153" s="121" t="str">
        <f>CONCATENATE([2]Data!P154,".",[2]Data!Q154,".",[2]Data!R154)</f>
        <v>120.34.14</v>
      </c>
      <c r="V153" s="121">
        <f>[2]Data!T154</f>
        <v>0</v>
      </c>
      <c r="W153" s="121">
        <f>[2]Data!U154</f>
        <v>0</v>
      </c>
      <c r="X153" s="121" t="str">
        <f>[2]Data!W154</f>
        <v>America/New_York</v>
      </c>
      <c r="Y153" s="127">
        <f>[2]Data!X154</f>
        <v>0</v>
      </c>
    </row>
    <row r="154" spans="1:25">
      <c r="A154" s="121" t="str">
        <f>[2]Data!A155</f>
        <v>RXW03YP - 218959</v>
      </c>
      <c r="B154" s="121" t="str">
        <f>[2]Data!AL155</f>
        <v>2018</v>
      </c>
      <c r="C154" s="121" t="str">
        <f>[2]Data!AJ155</f>
        <v>Ford</v>
      </c>
      <c r="D154" s="121" t="str">
        <f>[2]Data!AK155</f>
        <v>Escape</v>
      </c>
      <c r="E154" s="121" t="str">
        <f>[2]Data!V155</f>
        <v>1FMCU0GD3JUD22762</v>
      </c>
      <c r="F154" s="121" t="str">
        <f>[2]Data!S155</f>
        <v>G9AC21032EA2</v>
      </c>
      <c r="G154" s="122">
        <f>[2]Data!K155</f>
        <v>24070.677734375</v>
      </c>
      <c r="H154" s="123">
        <f>[2]Data!L155</f>
        <v>23.784290300925925</v>
      </c>
      <c r="I154" s="121">
        <f>[2]Data!D155</f>
        <v>0</v>
      </c>
      <c r="J154" s="121" t="str">
        <f>[2]Data!C155</f>
        <v>5FR1, JXV0QAR</v>
      </c>
      <c r="K154" s="121" t="str">
        <f>[2]Data!F155</f>
        <v>Stopped</v>
      </c>
      <c r="L154" s="124" t="str">
        <f>[2]Data!H155</f>
        <v>3082 SW Savona Blvd, Port St. Lucie, FL 34953, USA</v>
      </c>
      <c r="M154" s="124">
        <f>[2]Data!I155</f>
        <v>0</v>
      </c>
      <c r="N154" s="125" t="str">
        <f>[2]Data!AA155</f>
        <v>OK</v>
      </c>
      <c r="O154" s="126">
        <f>[2]Data!Y155</f>
        <v>44622.715579432872</v>
      </c>
      <c r="P154" s="126">
        <f>[2]Data!Z155</f>
        <v>44623.237975266202</v>
      </c>
      <c r="Q154" s="126">
        <f>[2]Data!M155</f>
        <v>43725.644378865742</v>
      </c>
      <c r="R154" s="126">
        <f>[2]Data!N155</f>
        <v>54788.791666666664</v>
      </c>
      <c r="S154" s="121" t="b">
        <f>OR([2]Data!$B$2&lt;[2]Data!M155,[2]Data!$B$2&gt;[2]Data!N155)</f>
        <v>0</v>
      </c>
      <c r="T154" s="121" t="str">
        <f>[2]Data!O155</f>
        <v>Version 9</v>
      </c>
      <c r="U154" s="121" t="str">
        <f>CONCATENATE([2]Data!P155,".",[2]Data!Q155,".",[2]Data!R155)</f>
        <v>120.35.17</v>
      </c>
      <c r="V154" s="121">
        <f>[2]Data!T155</f>
        <v>0</v>
      </c>
      <c r="W154" s="121">
        <f>[2]Data!U155</f>
        <v>0</v>
      </c>
      <c r="X154" s="121" t="str">
        <f>[2]Data!W155</f>
        <v>America/New_York</v>
      </c>
      <c r="Y154" s="127">
        <f>[2]Data!X155</f>
        <v>0</v>
      </c>
    </row>
    <row r="155" spans="1:25">
      <c r="A155" s="121" t="str">
        <f>[2]Data!A156</f>
        <v>TMK0QIW - 221006</v>
      </c>
      <c r="B155" s="121" t="str">
        <f>[2]Data!AL156</f>
        <v>2021</v>
      </c>
      <c r="C155" s="121" t="str">
        <f>[2]Data!AJ156</f>
        <v>Toyota</v>
      </c>
      <c r="D155" s="121" t="str">
        <f>[2]Data!AK156</f>
        <v>RAV4 Hybrid</v>
      </c>
      <c r="E155" s="121" t="str">
        <f>[2]Data!V156</f>
        <v>2T3RWRFVXMW114215</v>
      </c>
      <c r="F155" s="121" t="str">
        <f>[2]Data!S156</f>
        <v>G948211E97D4</v>
      </c>
      <c r="G155" s="122">
        <f>[2]Data!K156</f>
        <v>6221.603515625</v>
      </c>
      <c r="H155" s="123">
        <f>[2]Data!L156</f>
        <v>4.2583333333333337</v>
      </c>
      <c r="I155" s="121">
        <f>[2]Data!D156</f>
        <v>0</v>
      </c>
      <c r="J155" s="121" t="str">
        <f>[2]Data!C156</f>
        <v>5FR1</v>
      </c>
      <c r="K155" s="121" t="str">
        <f>[2]Data!F156</f>
        <v>Stopped</v>
      </c>
      <c r="L155" s="124" t="str">
        <f>[2]Data!H156</f>
        <v>1495 Mulligan Dr, Vero Beach, FL 32966, USA</v>
      </c>
      <c r="M155" s="124">
        <f>[2]Data!I156</f>
        <v>0</v>
      </c>
      <c r="N155" s="125" t="str">
        <f>[2]Data!AA156</f>
        <v>OK</v>
      </c>
      <c r="O155" s="126">
        <f>[2]Data!Y156</f>
        <v>44622.708924340281</v>
      </c>
      <c r="P155" s="126">
        <f>[2]Data!Z156</f>
        <v>44623.23279008102</v>
      </c>
      <c r="Q155" s="126">
        <f>[2]Data!M156</f>
        <v>44348.951915428239</v>
      </c>
      <c r="R155" s="126">
        <f>[2]Data!N156</f>
        <v>54788.791666666664</v>
      </c>
      <c r="S155" s="121" t="b">
        <f>OR([2]Data!$B$2&lt;[2]Data!M156,[2]Data!$B$2&gt;[2]Data!N156)</f>
        <v>0</v>
      </c>
      <c r="T155" s="121" t="str">
        <f>[2]Data!O156</f>
        <v>Version 9</v>
      </c>
      <c r="U155" s="121" t="str">
        <f>CONCATENATE([2]Data!P156,".",[2]Data!Q156,".",[2]Data!R156)</f>
        <v>120.36.15</v>
      </c>
      <c r="V155" s="121">
        <f>[2]Data!T156</f>
        <v>0</v>
      </c>
      <c r="W155" s="121">
        <f>[2]Data!U156</f>
        <v>0</v>
      </c>
      <c r="X155" s="121" t="str">
        <f>[2]Data!W156</f>
        <v>America/New_York</v>
      </c>
      <c r="Y155" s="127">
        <f>[2]Data!X156</f>
        <v>0</v>
      </c>
    </row>
    <row r="156" spans="1:25">
      <c r="A156" s="121" t="str">
        <f>[2]Data!A157</f>
        <v>TXR0NA0 - 000478</v>
      </c>
      <c r="B156" s="121">
        <f>[2]Data!AL157</f>
        <v>0</v>
      </c>
      <c r="C156" s="121">
        <f>[2]Data!AJ157</f>
        <v>0</v>
      </c>
      <c r="D156" s="121">
        <f>[2]Data!AK157</f>
        <v>0</v>
      </c>
      <c r="E156" s="121" t="str">
        <f>[2]Data!V157</f>
        <v>CHECK COMMENTS</v>
      </c>
      <c r="F156" s="121" t="str">
        <f>[2]Data!S157</f>
        <v>000-000-0000</v>
      </c>
      <c r="G156" s="122">
        <f>[2]Data!K157</f>
        <v>15124.1748046875</v>
      </c>
      <c r="H156" s="123">
        <f>[2]Data!L157</f>
        <v>0.227799375</v>
      </c>
      <c r="I156" s="121">
        <f>[2]Data!D157</f>
        <v>0</v>
      </c>
      <c r="J156" s="121" t="str">
        <f>[2]Data!C157</f>
        <v>5FR1</v>
      </c>
      <c r="K156" s="121" t="str">
        <f>[2]Data!F157</f>
        <v>Stopped</v>
      </c>
      <c r="L156" s="124">
        <f>[2]Data!H157</f>
        <v>0</v>
      </c>
      <c r="M156" s="124">
        <f>[2]Data!I157</f>
        <v>0</v>
      </c>
      <c r="N156" s="125" t="str">
        <f>[2]Data!AA157</f>
        <v>Device is not downloading data</v>
      </c>
      <c r="O156" s="126">
        <f>[2]Data!Y157</f>
        <v>43889.490266932873</v>
      </c>
      <c r="P156" s="126">
        <f>[2]Data!Z157</f>
        <v>43889.533669710647</v>
      </c>
      <c r="Q156" s="126">
        <f>[2]Data!M157</f>
        <v>43725.644378865742</v>
      </c>
      <c r="R156" s="126">
        <f>[2]Data!N157</f>
        <v>43913.730145104164</v>
      </c>
      <c r="S156" s="121" t="b">
        <f>OR([2]Data!$B$2&lt;[2]Data!M157,[2]Data!$B$2&gt;[2]Data!N157)</f>
        <v>1</v>
      </c>
      <c r="T156" s="121" t="str">
        <f>[2]Data!O157</f>
        <v>OldGeotab</v>
      </c>
      <c r="U156" s="121" t="str">
        <f>CONCATENATE([2]Data!P157,".",[2]Data!Q157,".",[2]Data!R157)</f>
        <v>0.26.79</v>
      </c>
      <c r="V156" s="121">
        <f>[2]Data!T157</f>
        <v>0</v>
      </c>
      <c r="W156" s="121">
        <f>[2]Data!U157</f>
        <v>0</v>
      </c>
      <c r="X156" s="121" t="str">
        <f>[2]Data!W157</f>
        <v>America/New_York</v>
      </c>
      <c r="Y156" s="127" t="str">
        <f>[2]Data!X157</f>
        <v>G99021032E9E, VIN # 1HGFA46599L000478</v>
      </c>
    </row>
    <row r="157" spans="1:25">
      <c r="A157" s="121" t="str">
        <f>[2]Data!A158</f>
        <v>WXR0CK9 - 141007</v>
      </c>
      <c r="B157" s="121">
        <f>[2]Data!AL158</f>
        <v>0</v>
      </c>
      <c r="C157" s="121">
        <f>[2]Data!AJ158</f>
        <v>0</v>
      </c>
      <c r="D157" s="121">
        <f>[2]Data!AK158</f>
        <v>0</v>
      </c>
      <c r="E157" s="121" t="str">
        <f>[2]Data!V158</f>
        <v>CHECK COMMENTS</v>
      </c>
      <c r="F157" s="121" t="str">
        <f>[2]Data!S158</f>
        <v>000-000-0000</v>
      </c>
      <c r="G157" s="122">
        <f>[2]Data!K158</f>
        <v>78849.890625</v>
      </c>
      <c r="H157" s="123">
        <f>[2]Data!L158</f>
        <v>33.712518391203702</v>
      </c>
      <c r="I157" s="121">
        <f>[2]Data!D158</f>
        <v>0</v>
      </c>
      <c r="J157" s="121" t="str">
        <f>[2]Data!C158</f>
        <v>5FR1</v>
      </c>
      <c r="K157" s="121" t="str">
        <f>[2]Data!F158</f>
        <v>Stopped</v>
      </c>
      <c r="L157" s="124">
        <f>[2]Data!H158</f>
        <v>0</v>
      </c>
      <c r="M157" s="124">
        <f>[2]Data!I158</f>
        <v>0</v>
      </c>
      <c r="N157" s="125" t="str">
        <f>[2]Data!AA158</f>
        <v>Device is not downloading data</v>
      </c>
      <c r="O157" s="126">
        <f>[2]Data!Y158</f>
        <v>44371.421006944445</v>
      </c>
      <c r="P157" s="126">
        <f>[2]Data!Z158</f>
        <v>44371.697476851848</v>
      </c>
      <c r="Q157" s="126">
        <f>[2]Data!M158</f>
        <v>43725.644378865742</v>
      </c>
      <c r="R157" s="126">
        <f>[2]Data!N158</f>
        <v>44371.716052048614</v>
      </c>
      <c r="S157" s="121" t="b">
        <f>OR([2]Data!$B$2&lt;[2]Data!M158,[2]Data!$B$2&gt;[2]Data!N158)</f>
        <v>1</v>
      </c>
      <c r="T157" s="121" t="str">
        <f>[2]Data!O158</f>
        <v>OldGeotab</v>
      </c>
      <c r="U157" s="121" t="str">
        <f>CONCATENATE([2]Data!P158,".",[2]Data!Q158,".",[2]Data!R158)</f>
        <v>0.32.44</v>
      </c>
      <c r="V157" s="121">
        <f>[2]Data!T158</f>
        <v>0</v>
      </c>
      <c r="W157" s="121">
        <f>[2]Data!U158</f>
        <v>0</v>
      </c>
      <c r="X157" s="121" t="str">
        <f>[2]Data!W158</f>
        <v>America/New_York</v>
      </c>
      <c r="Y157" s="127" t="str">
        <f>[2]Data!X158</f>
        <v>Device Id - G97D21032E73 VIN Number - 1G1PC5SB9E7179356</v>
      </c>
    </row>
    <row r="158" spans="1:25">
      <c r="A158" s="121" t="str">
        <f>[2]Data!A159</f>
        <v>WXR0CK9 - 221002</v>
      </c>
      <c r="B158" s="121" t="str">
        <f>[2]Data!AL159</f>
        <v>2021</v>
      </c>
      <c r="C158" s="121" t="str">
        <f>[2]Data!AJ159</f>
        <v>Toyota</v>
      </c>
      <c r="D158" s="121" t="str">
        <f>[2]Data!AK159</f>
        <v>RAV4 Hybrid</v>
      </c>
      <c r="E158" s="121" t="str">
        <f>[2]Data!V159</f>
        <v>2T3RWRFV6MW112414</v>
      </c>
      <c r="F158" s="121" t="str">
        <f>[2]Data!S159</f>
        <v>G946211E97DA</v>
      </c>
      <c r="G158" s="122">
        <f>[2]Data!K159</f>
        <v>5981.6298828125</v>
      </c>
      <c r="H158" s="123">
        <f>[2]Data!L159</f>
        <v>4.5958333333333332</v>
      </c>
      <c r="I158" s="121" t="str">
        <f>[2]Data!D159</f>
        <v>WXR0CK9</v>
      </c>
      <c r="J158" s="121" t="str">
        <f>[2]Data!C159</f>
        <v>5FR1</v>
      </c>
      <c r="K158" s="121" t="str">
        <f>[2]Data!F159</f>
        <v>Stopped</v>
      </c>
      <c r="L158" s="124" t="str">
        <f>[2]Data!H159</f>
        <v>8531 NW 139th Terrace, Hialeah, FL 33016, USA</v>
      </c>
      <c r="M158" s="124">
        <f>[2]Data!I159</f>
        <v>0</v>
      </c>
      <c r="N158" s="125" t="str">
        <f>[2]Data!AA159</f>
        <v>OK</v>
      </c>
      <c r="O158" s="126">
        <f>[2]Data!Y159</f>
        <v>44622.715868784719</v>
      </c>
      <c r="P158" s="126">
        <f>[2]Data!Z159</f>
        <v>44623.238947488426</v>
      </c>
      <c r="Q158" s="126">
        <f>[2]Data!M159</f>
        <v>44348.951904548609</v>
      </c>
      <c r="R158" s="126">
        <f>[2]Data!N159</f>
        <v>54788.791666666664</v>
      </c>
      <c r="S158" s="121" t="b">
        <f>OR([2]Data!$B$2&lt;[2]Data!M159,[2]Data!$B$2&gt;[2]Data!N159)</f>
        <v>0</v>
      </c>
      <c r="T158" s="121" t="str">
        <f>[2]Data!O159</f>
        <v>Version 9</v>
      </c>
      <c r="U158" s="121" t="str">
        <f>CONCATENATE([2]Data!P159,".",[2]Data!Q159,".",[2]Data!R159)</f>
        <v>120.36.15</v>
      </c>
      <c r="V158" s="121">
        <f>[2]Data!T159</f>
        <v>0</v>
      </c>
      <c r="W158" s="121">
        <f>[2]Data!U159</f>
        <v>0</v>
      </c>
      <c r="X158" s="121" t="str">
        <f>[2]Data!W159</f>
        <v>America/New_York</v>
      </c>
      <c r="Y158" s="127">
        <f>[2]Data!X159</f>
        <v>0</v>
      </c>
    </row>
    <row r="159" spans="1:25">
      <c r="A159" s="5"/>
    </row>
    <row r="160" spans="1:25">
      <c r="A160" s="5"/>
    </row>
    <row r="161" spans="1:1">
      <c r="A161" s="5"/>
    </row>
  </sheetData>
  <conditionalFormatting sqref="L6:L158">
    <cfRule type="expression" dxfId="2" priority="1" stopIfTrue="1">
      <formula>ISNUMBER(SEARCH("Customer Zone", M6))</formula>
    </cfRule>
    <cfRule type="expression" dxfId="1" priority="2" stopIfTrue="1">
      <formula>ISNUMBER(SEARCH("Home Zone", M6))</formula>
    </cfRule>
    <cfRule type="expression" dxfId="0" priority="3" stopIfTrue="1">
      <formula>ISNUMBER(SEARCH("Depot Zone", M6))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Team_Salary_Report (11)</vt:lpstr>
      <vt:lpstr>Per task cost_E-3</vt:lpstr>
      <vt:lpstr>Veh_IPad_LeakDet</vt:lpstr>
      <vt:lpstr>System costs</vt:lpstr>
      <vt:lpstr>Geotab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2022-07-05T02:37:24Z</dcterms:created>
  <dcterms:modified xsi:type="dcterms:W3CDTF">2022-07-05T02:44:18Z</dcterms:modified>
</cp:coreProperties>
</file>