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pivotTables/pivotTable1.xml" ContentType="application/vnd.openxmlformats-officedocument.spreadsheetml.pivotTable+xml"/>
  <Override PartName="/xl/customProperty6.bin" ContentType="application/vnd.openxmlformats-officedocument.spreadsheetml.customProperty"/>
  <Override PartName="/xl/pivotTables/pivotTable2.xml" ContentType="application/vnd.openxmlformats-officedocument.spreadsheetml.pivotTable+xml"/>
  <Override PartName="/xl/customProperty7.bin" ContentType="application/vnd.openxmlformats-officedocument.spreadsheetml.customProperty"/>
  <Override PartName="/xl/pivotTables/pivotTable3.xml" ContentType="application/vnd.openxmlformats-officedocument.spreadsheetml.pivotTable+xml"/>
  <Override PartName="/xl/customProperty8.bin" ContentType="application/vnd.openxmlformats-officedocument.spreadsheetml.customProperty"/>
  <Override PartName="/xl/pivotTables/pivotTable4.xml" ContentType="application/vnd.openxmlformats-officedocument.spreadsheetml.pivotTable+xml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codeName="ThisWorkbook" hidePivotFieldList="1" defaultThemeVersion="124226"/>
  <xr:revisionPtr revIDLastSave="0" documentId="13_ncr:1_{381D4A08-E0C0-4684-BB7B-15AF090DE167}" xr6:coauthVersionLast="46" xr6:coauthVersionMax="46" xr10:uidLastSave="{00000000-0000-0000-0000-000000000000}"/>
  <bookViews>
    <workbookView xWindow="30975" yWindow="1470" windowWidth="22755" windowHeight="13425" tabRatio="683" firstSheet="5" activeTab="10" xr2:uid="{00000000-000D-0000-FFFF-FFFF00000000}"/>
  </bookViews>
  <sheets>
    <sheet name="Page 1" sheetId="31" r:id="rId1"/>
    <sheet name="Page 2" sheetId="4" r:id="rId2"/>
    <sheet name="NOI" sheetId="17" r:id="rId3"/>
    <sheet name="Rate Base" sheetId="32" r:id="rId4"/>
    <sheet name="WP-SAFE" sheetId="20" r:id="rId5"/>
    <sheet name="WP-Dep" sheetId="21" r:id="rId6"/>
    <sheet name="Depr. Study Base + Clause" sheetId="26" r:id="rId7"/>
    <sheet name="Depr. Study Clause" sheetId="28" r:id="rId8"/>
    <sheet name="Accum WP - ALL" sheetId="30" r:id="rId9"/>
    <sheet name="Accum WP - Base" sheetId="22" r:id="rId10"/>
    <sheet name="FCG - End Plant Bal" sheetId="1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8">#REF!</definedName>
    <definedName name="\A" localSheetId="6">#REF!</definedName>
    <definedName name="\A" localSheetId="7">#REF!</definedName>
    <definedName name="\A" localSheetId="4">[1]COSH3!#REF!</definedName>
    <definedName name="\A">#REF!</definedName>
    <definedName name="\b" localSheetId="8">#REF!</definedName>
    <definedName name="\b" localSheetId="6">#REF!</definedName>
    <definedName name="\b" localSheetId="7">#REF!</definedName>
    <definedName name="\b">#REF!</definedName>
    <definedName name="\C" localSheetId="8">#REF!</definedName>
    <definedName name="\C" localSheetId="6">#REF!</definedName>
    <definedName name="\C" localSheetId="7">#REF!</definedName>
    <definedName name="\C">#REF!</definedName>
    <definedName name="\D">'[1]Ideal COSH1'!#REF!</definedName>
    <definedName name="\H">[1]COSH2!#REF!</definedName>
    <definedName name="\P" localSheetId="8">'[2]Cost of Capital Worksheet'!#REF!</definedName>
    <definedName name="\P" localSheetId="6">'[2]Cost of Capital Worksheet'!#REF!</definedName>
    <definedName name="\P" localSheetId="7">'[2]Cost of Capital Worksheet'!#REF!</definedName>
    <definedName name="\P" localSheetId="4">[1]COSH3!#REF!</definedName>
    <definedName name="\P">'[2]Cost of Capital Worksheet'!#REF!</definedName>
    <definedName name="\y" localSheetId="8">#REF!</definedName>
    <definedName name="\y" localSheetId="6">#REF!</definedName>
    <definedName name="\y" localSheetId="7">#REF!</definedName>
    <definedName name="\y">#REF!</definedName>
    <definedName name="\Z" localSheetId="8">#REF!</definedName>
    <definedName name="\Z" localSheetId="6">#REF!</definedName>
    <definedName name="\Z" localSheetId="7">#REF!</definedName>
    <definedName name="\Z">#REF!</definedName>
    <definedName name="______C44" localSheetId="8">#REF!</definedName>
    <definedName name="______C44" localSheetId="6">#REF!</definedName>
    <definedName name="______C44" localSheetId="7">#REF!</definedName>
    <definedName name="______C44">#REF!</definedName>
    <definedName name="_____C44" localSheetId="8">#REF!</definedName>
    <definedName name="_____C44" localSheetId="6">#REF!</definedName>
    <definedName name="_____C44" localSheetId="7">#REF!</definedName>
    <definedName name="_____C44">#REF!</definedName>
    <definedName name="____C44" localSheetId="8">#REF!</definedName>
    <definedName name="____C44" localSheetId="6">#REF!</definedName>
    <definedName name="____C44" localSheetId="7">#REF!</definedName>
    <definedName name="____C44">#REF!</definedName>
    <definedName name="___DAT1" localSheetId="8">#REF!</definedName>
    <definedName name="___DAT1" localSheetId="6">#REF!</definedName>
    <definedName name="___DAT1" localSheetId="7">#REF!</definedName>
    <definedName name="___DAT1">#REF!</definedName>
    <definedName name="___DAT2" localSheetId="8">#REF!</definedName>
    <definedName name="___DAT2" localSheetId="6">#REF!</definedName>
    <definedName name="___DAT2" localSheetId="7">#REF!</definedName>
    <definedName name="___DAT2">#REF!</definedName>
    <definedName name="___DAT3" localSheetId="8">#REF!</definedName>
    <definedName name="___DAT3" localSheetId="6">#REF!</definedName>
    <definedName name="___DAT3" localSheetId="7">#REF!</definedName>
    <definedName name="___DAT3">#REF!</definedName>
    <definedName name="___DAT4" localSheetId="8">#REF!</definedName>
    <definedName name="___DAT4" localSheetId="6">#REF!</definedName>
    <definedName name="___DAT4" localSheetId="7">#REF!</definedName>
    <definedName name="___DAT4">#REF!</definedName>
    <definedName name="___DAT5" localSheetId="8">#REF!</definedName>
    <definedName name="___DAT5" localSheetId="6">#REF!</definedName>
    <definedName name="___DAT5" localSheetId="7">#REF!</definedName>
    <definedName name="___DAT5">#REF!</definedName>
    <definedName name="___DAT6" localSheetId="8">#REF!</definedName>
    <definedName name="___DAT6" localSheetId="6">#REF!</definedName>
    <definedName name="___DAT6" localSheetId="7">#REF!</definedName>
    <definedName name="___DAT6">#REF!</definedName>
    <definedName name="___DAT7" localSheetId="8">#REF!</definedName>
    <definedName name="___DAT7" localSheetId="6">#REF!</definedName>
    <definedName name="___DAT7" localSheetId="7">#REF!</definedName>
    <definedName name="___DAT7">#REF!</definedName>
    <definedName name="___DAT8" localSheetId="8">'[3]EE Detail'!#REF!</definedName>
    <definedName name="___DAT8" localSheetId="6">'[3]EE Detail'!#REF!</definedName>
    <definedName name="___DAT8" localSheetId="7">'[3]EE Detail'!#REF!</definedName>
    <definedName name="___DAT8">'[3]EE Detail'!#REF!</definedName>
    <definedName name="__C44" localSheetId="8">#REF!</definedName>
    <definedName name="__C44" localSheetId="6">#REF!</definedName>
    <definedName name="__C44" localSheetId="7">#REF!</definedName>
    <definedName name="__C44">#REF!</definedName>
    <definedName name="__DAT1" localSheetId="8">#REF!</definedName>
    <definedName name="__DAT1" localSheetId="6">#REF!</definedName>
    <definedName name="__DAT1" localSheetId="7">#REF!</definedName>
    <definedName name="__DAT1">#REF!</definedName>
    <definedName name="__DAT2" localSheetId="8">#REF!</definedName>
    <definedName name="__DAT2" localSheetId="6">#REF!</definedName>
    <definedName name="__DAT2" localSheetId="7">#REF!</definedName>
    <definedName name="__DAT2">#REF!</definedName>
    <definedName name="__DAT3" localSheetId="8">#REF!</definedName>
    <definedName name="__DAT3" localSheetId="6">#REF!</definedName>
    <definedName name="__DAT3" localSheetId="7">#REF!</definedName>
    <definedName name="__DAT3">#REF!</definedName>
    <definedName name="__DAT4" localSheetId="8">#REF!</definedName>
    <definedName name="__DAT4" localSheetId="6">#REF!</definedName>
    <definedName name="__DAT4" localSheetId="7">#REF!</definedName>
    <definedName name="__DAT4">#REF!</definedName>
    <definedName name="__DAT5" localSheetId="8">#REF!</definedName>
    <definedName name="__DAT5" localSheetId="6">#REF!</definedName>
    <definedName name="__DAT5" localSheetId="7">#REF!</definedName>
    <definedName name="__DAT5">#REF!</definedName>
    <definedName name="__DAT6" localSheetId="8">#REF!</definedName>
    <definedName name="__DAT6" localSheetId="6">#REF!</definedName>
    <definedName name="__DAT6" localSheetId="7">#REF!</definedName>
    <definedName name="__DAT6">#REF!</definedName>
    <definedName name="__DAT7" localSheetId="8">#REF!</definedName>
    <definedName name="__DAT7" localSheetId="6">#REF!</definedName>
    <definedName name="__DAT7" localSheetId="7">#REF!</definedName>
    <definedName name="__DAT7">#REF!</definedName>
    <definedName name="__DAT8" localSheetId="8">#REF!</definedName>
    <definedName name="__DAT8" localSheetId="6">#REF!</definedName>
    <definedName name="__DAT8" localSheetId="7">#REF!</definedName>
    <definedName name="__DAT8">#REF!</definedName>
    <definedName name="_11C_56">[4]REPORT!$A$1:$P$56</definedName>
    <definedName name="_1C_12">[5]REPORT!$A$1:$AB$56</definedName>
    <definedName name="_2B_6" localSheetId="8">#REF!</definedName>
    <definedName name="_2B_6" localSheetId="6">#REF!</definedName>
    <definedName name="_2B_6" localSheetId="7">#REF!</definedName>
    <definedName name="_2B_6">#REF!</definedName>
    <definedName name="_2C_38B">[6]REPORT!$A$1:$N$56</definedName>
    <definedName name="_3C_38B">[7]REPORT!$A$1:$N$56</definedName>
    <definedName name="_3C_56">[8]REPORT!$A$1:$P$56</definedName>
    <definedName name="_4C_12">[9]REPORT!$A$1:$AB$56</definedName>
    <definedName name="_4C_56">[10]REPORT!$A$1:$P$56</definedName>
    <definedName name="_7C_2" localSheetId="8">#REF!</definedName>
    <definedName name="_7C_2" localSheetId="6">#REF!</definedName>
    <definedName name="_7C_2" localSheetId="7">#REF!</definedName>
    <definedName name="_7C_2">#REF!</definedName>
    <definedName name="_9C_38B">[11]REPORT!$A$1:$N$56</definedName>
    <definedName name="_C44" localSheetId="8">#REF!</definedName>
    <definedName name="_C44" localSheetId="6">#REF!</definedName>
    <definedName name="_C44" localSheetId="7">#REF!</definedName>
    <definedName name="_C44">#REF!</definedName>
    <definedName name="_DAT1" localSheetId="8">#REF!</definedName>
    <definedName name="_DAT1" localSheetId="6">#REF!</definedName>
    <definedName name="_DAT1" localSheetId="7">#REF!</definedName>
    <definedName name="_DAT1">#REF!</definedName>
    <definedName name="_DAT10" localSheetId="8">#REF!</definedName>
    <definedName name="_DAT10" localSheetId="6">#REF!</definedName>
    <definedName name="_DAT10" localSheetId="7">#REF!</definedName>
    <definedName name="_DAT10">#REF!</definedName>
    <definedName name="_DAT11" localSheetId="8">#REF!</definedName>
    <definedName name="_DAT11" localSheetId="6">#REF!</definedName>
    <definedName name="_DAT11" localSheetId="7">#REF!</definedName>
    <definedName name="_DAT11">#REF!</definedName>
    <definedName name="_DAT12" localSheetId="8">#REF!</definedName>
    <definedName name="_DAT12" localSheetId="6">#REF!</definedName>
    <definedName name="_DAT12" localSheetId="7">#REF!</definedName>
    <definedName name="_DAT12">#REF!</definedName>
    <definedName name="_DAT13" localSheetId="8">#REF!</definedName>
    <definedName name="_DAT13" localSheetId="6">#REF!</definedName>
    <definedName name="_DAT13" localSheetId="7">#REF!</definedName>
    <definedName name="_DAT13">#REF!</definedName>
    <definedName name="_DAT14" localSheetId="8">#REF!</definedName>
    <definedName name="_DAT14" localSheetId="6">#REF!</definedName>
    <definedName name="_DAT14" localSheetId="7">#REF!</definedName>
    <definedName name="_DAT14">#REF!</definedName>
    <definedName name="_DAT15" localSheetId="8">#REF!</definedName>
    <definedName name="_DAT15" localSheetId="6">#REF!</definedName>
    <definedName name="_DAT15" localSheetId="7">#REF!</definedName>
    <definedName name="_DAT15">#REF!</definedName>
    <definedName name="_DAT2" localSheetId="8">#REF!</definedName>
    <definedName name="_DAT2" localSheetId="6">#REF!</definedName>
    <definedName name="_DAT2" localSheetId="7">#REF!</definedName>
    <definedName name="_DAT2">#REF!</definedName>
    <definedName name="_DAT3" localSheetId="8">#REF!</definedName>
    <definedName name="_DAT3" localSheetId="6">#REF!</definedName>
    <definedName name="_DAT3" localSheetId="7">#REF!</definedName>
    <definedName name="_DAT3">#REF!</definedName>
    <definedName name="_DAT4" localSheetId="8">#REF!</definedName>
    <definedName name="_DAT4" localSheetId="6">#REF!</definedName>
    <definedName name="_DAT4" localSheetId="7">#REF!</definedName>
    <definedName name="_DAT4">#REF!</definedName>
    <definedName name="_DAT5" localSheetId="8">#REF!</definedName>
    <definedName name="_DAT5" localSheetId="6">#REF!</definedName>
    <definedName name="_DAT5" localSheetId="7">#REF!</definedName>
    <definedName name="_DAT5">#REF!</definedName>
    <definedName name="_DAT6" localSheetId="8">#REF!</definedName>
    <definedName name="_DAT6" localSheetId="6">#REF!</definedName>
    <definedName name="_DAT6" localSheetId="7">#REF!</definedName>
    <definedName name="_DAT6">#REF!</definedName>
    <definedName name="_DAT7" localSheetId="8">#REF!</definedName>
    <definedName name="_DAT7" localSheetId="6">#REF!</definedName>
    <definedName name="_DAT7" localSheetId="7">#REF!</definedName>
    <definedName name="_DAT7">#REF!</definedName>
    <definedName name="_DAT8" localSheetId="8">#REF!</definedName>
    <definedName name="_DAT8" localSheetId="6">#REF!</definedName>
    <definedName name="_DAT8" localSheetId="7">#REF!</definedName>
    <definedName name="_DAT8">#REF!</definedName>
    <definedName name="_DAT9" localSheetId="8">#REF!</definedName>
    <definedName name="_DAT9" localSheetId="6">#REF!</definedName>
    <definedName name="_DAT9" localSheetId="7">#REF!</definedName>
    <definedName name="_DAT9">#REF!</definedName>
    <definedName name="_Fill" localSheetId="8" hidden="1">#REF!</definedName>
    <definedName name="_Fill" localSheetId="6" hidden="1">#REF!</definedName>
    <definedName name="_Fill" localSheetId="7" hidden="1">#REF!</definedName>
    <definedName name="_Fill" hidden="1">#REF!</definedName>
    <definedName name="_xlnm._FilterDatabase" localSheetId="10" hidden="1">'FCG - End Plant Bal'!$A$6:$AP$110</definedName>
    <definedName name="_Key1" hidden="1">'[12]1999'!$D$9</definedName>
    <definedName name="_key2" localSheetId="8" hidden="1">#REF!</definedName>
    <definedName name="_key2" localSheetId="6" hidden="1">#REF!</definedName>
    <definedName name="_key2" localSheetId="7" hidden="1">#REF!</definedName>
    <definedName name="_key2" hidden="1">#REF!</definedName>
    <definedName name="_Order1" hidden="1">255</definedName>
    <definedName name="_Order2" hidden="1">255</definedName>
    <definedName name="_Sort" localSheetId="8" hidden="1">'[12]1999'!#REF!</definedName>
    <definedName name="_Sort" hidden="1">'[12]1999'!#REF!</definedName>
    <definedName name="Alloc">[1]Scenarios!#REF!</definedName>
    <definedName name="AMOUNT">'[13]~4600717'!$C$2:$C$15</definedName>
    <definedName name="Application" localSheetId="8">#REF!</definedName>
    <definedName name="Application" localSheetId="6">#REF!</definedName>
    <definedName name="Application" localSheetId="7">#REF!</definedName>
    <definedName name="Application">#REF!</definedName>
    <definedName name="Assign">[1]Scenarios!#REF!</definedName>
    <definedName name="baird" localSheetId="8">#REF!</definedName>
    <definedName name="baird" localSheetId="6">#REF!</definedName>
    <definedName name="baird" localSheetId="7">#REF!</definedName>
    <definedName name="baird">#REF!</definedName>
    <definedName name="BottomUDA" localSheetId="8">#REF!</definedName>
    <definedName name="BottomUDA" localSheetId="6">#REF!</definedName>
    <definedName name="BottomUDA" localSheetId="7">#REF!</definedName>
    <definedName name="BottomUDA">#REF!</definedName>
    <definedName name="BTL_06Actual_Essbase" localSheetId="8">#REF!</definedName>
    <definedName name="BTL_06Actual_Essbase" localSheetId="6">#REF!</definedName>
    <definedName name="BTL_06Actual_Essbase" localSheetId="7">#REF!</definedName>
    <definedName name="BTL_06Actual_Essbase">#REF!</definedName>
    <definedName name="BUSelection" localSheetId="8">#REF!</definedName>
    <definedName name="BUSelection" localSheetId="6">#REF!</definedName>
    <definedName name="BUSelection" localSheetId="7">#REF!</definedName>
    <definedName name="BUSelection">#REF!</definedName>
    <definedName name="Cap_06Actual_Essbase" localSheetId="8">#REF!</definedName>
    <definedName name="Cap_06Actual_Essbase" localSheetId="6">#REF!</definedName>
    <definedName name="Cap_06Actual_Essbase" localSheetId="7">#REF!</definedName>
    <definedName name="Cap_06Actual_Essbase">#REF!</definedName>
    <definedName name="CAP_STRUCT_ITEM">'[13]~4600717'!$A$2:$A$15</definedName>
    <definedName name="capBig" localSheetId="8">#REF!,#REF!,#REF!,#REF!,#REF!,#REF!,#REF!</definedName>
    <definedName name="capBig" localSheetId="9">#REF!,#REF!,#REF!,#REF!,#REF!,#REF!,#REF!</definedName>
    <definedName name="capBig" localSheetId="6">#REF!,#REF!,#REF!,#REF!,#REF!,#REF!,#REF!</definedName>
    <definedName name="capBig" localSheetId="7">#REF!,#REF!,#REF!,#REF!,#REF!,#REF!,#REF!</definedName>
    <definedName name="capBig" localSheetId="5">#REF!,#REF!,#REF!,#REF!,#REF!,#REF!,#REF!</definedName>
    <definedName name="capBig">#REF!,#REF!,#REF!,#REF!,#REF!,#REF!,#REF!</definedName>
    <definedName name="capData" localSheetId="8">#REF!</definedName>
    <definedName name="capData" localSheetId="6">#REF!</definedName>
    <definedName name="capData" localSheetId="7">#REF!</definedName>
    <definedName name="capData">#REF!</definedName>
    <definedName name="capSmall" localSheetId="8">#REF!,#REF!,#REF!,#REF!,#REF!,#REF!</definedName>
    <definedName name="capSmall" localSheetId="9">#REF!,#REF!,#REF!,#REF!,#REF!,#REF!</definedName>
    <definedName name="capSmall" localSheetId="6">#REF!,#REF!,#REF!,#REF!,#REF!,#REF!</definedName>
    <definedName name="capSmall" localSheetId="7">#REF!,#REF!,#REF!,#REF!,#REF!,#REF!</definedName>
    <definedName name="capSmall" localSheetId="5">#REF!,#REF!,#REF!,#REF!,#REF!,#REF!</definedName>
    <definedName name="capSmall">#REF!,#REF!,#REF!,#REF!,#REF!,#REF!</definedName>
    <definedName name="cell_data">'[14]R-Sched Sample'!$F$8,'[14]R-Sched Sample'!$B$7:$C$11,'[14]R-Sched Sample'!$B$8:$C$12,'[14]R-Sched Sample'!$B$15:$C$19,'[14]R-Sched Sample'!$B$22:$C$26,'[14]R-Sched Sample'!$B$29:$C$30,'[14]R-Sched Sample'!$B$33:$C$37,'[14]R-Sched Sample'!$B$40:$C$43,'[14]R-Sched Sample'!$F$7:$F$11,'[14]R-Sched Sample'!$F$8:$F$12,'[14]R-Sched Sample'!$F$15:$F$19,'[14]R-Sched Sample'!$F$22:$F$26,'[14]R-Sched Sample'!$F$29:$F$30,'[14]R-Sched Sample'!$F$33:$F$37,'[14]R-Sched Sample'!$F$40:$F$43,'[14]R-Sched Sample'!$I$7:$I$11,'[14]R-Sched Sample'!$I$8:$I$12,'[14]R-Sched Sample'!$I$15:$I$19,'[14]R-Sched Sample'!$I$22:$I$26,'[14]R-Sched Sample'!$I$29:$I$30,'[14]R-Sched Sample'!$I$33:$I$37,'[14]R-Sched Sample'!$I$40:$I$43</definedName>
    <definedName name="cell_data1" localSheetId="8">'[14]R-Sched Sample'!$L$7:$L$11,'[14]R-Sched Sample'!#REF!,'[14]R-Sched Sample'!#REF!,'[14]R-Sched Sample'!$L$8:$L$12,'[14]R-Sched Sample'!#REF!,'[14]R-Sched Sample'!#REF!,'[14]R-Sched Sample'!$L$15:$L$19,'[14]R-Sched Sample'!#REF!,'[14]R-Sched Sample'!#REF!,'[14]R-Sched Sample'!$L$22:$L$26,'[14]R-Sched Sample'!#REF!,'[14]R-Sched Sample'!#REF!,'[14]R-Sched Sample'!$L$29:$L$30,'[14]R-Sched Sample'!#REF!,'[14]R-Sched Sample'!#REF!,'[14]R-Sched Sample'!$L$33:$L$37,'[14]R-Sched Sample'!#REF!,'[14]R-Sched Sample'!#REF!</definedName>
    <definedName name="cell_data1" localSheetId="6">'[14]R-Sched Sample'!$L$7:$L$11,'[14]R-Sched Sample'!#REF!,'[14]R-Sched Sample'!#REF!,'[14]R-Sched Sample'!$L$8:$L$12,'[14]R-Sched Sample'!#REF!,'[14]R-Sched Sample'!#REF!,'[14]R-Sched Sample'!$L$15:$L$19,'[14]R-Sched Sample'!#REF!,'[14]R-Sched Sample'!#REF!,'[14]R-Sched Sample'!$L$22:$L$26,'[14]R-Sched Sample'!#REF!,'[14]R-Sched Sample'!#REF!,'[14]R-Sched Sample'!$L$29:$L$30,'[14]R-Sched Sample'!#REF!,'[14]R-Sched Sample'!#REF!,'[14]R-Sched Sample'!$L$33:$L$37,'[14]R-Sched Sample'!#REF!,'[14]R-Sched Sample'!#REF!</definedName>
    <definedName name="cell_data1" localSheetId="7">'[14]R-Sched Sample'!$L$7:$L$11,'[14]R-Sched Sample'!#REF!,'[14]R-Sched Sample'!#REF!,'[14]R-Sched Sample'!$L$8:$L$12,'[14]R-Sched Sample'!#REF!,'[14]R-Sched Sample'!#REF!,'[14]R-Sched Sample'!$L$15:$L$19,'[14]R-Sched Sample'!#REF!,'[14]R-Sched Sample'!#REF!,'[14]R-Sched Sample'!$L$22:$L$26,'[14]R-Sched Sample'!#REF!,'[14]R-Sched Sample'!#REF!,'[14]R-Sched Sample'!$L$29:$L$30,'[14]R-Sched Sample'!#REF!,'[14]R-Sched Sample'!#REF!,'[14]R-Sched Sample'!$L$33:$L$37,'[14]R-Sched Sample'!#REF!,'[14]R-Sched Sample'!#REF!</definedName>
    <definedName name="cell_data1">'[14]R-Sched Sample'!$L$7:$L$11,'[14]R-Sched Sample'!#REF!,'[14]R-Sched Sample'!#REF!,'[14]R-Sched Sample'!$L$8:$L$12,'[14]R-Sched Sample'!#REF!,'[14]R-Sched Sample'!#REF!,'[14]R-Sched Sample'!$L$15:$L$19,'[14]R-Sched Sample'!#REF!,'[14]R-Sched Sample'!#REF!,'[14]R-Sched Sample'!$L$22:$L$26,'[14]R-Sched Sample'!#REF!,'[14]R-Sched Sample'!#REF!,'[14]R-Sched Sample'!$L$29:$L$30,'[14]R-Sched Sample'!#REF!,'[14]R-Sched Sample'!#REF!,'[14]R-Sched Sample'!$L$33:$L$37,'[14]R-Sched Sample'!#REF!,'[14]R-Sched Sample'!#REF!</definedName>
    <definedName name="cell_data2" localSheetId="8">'[14]R-Sched Sample'!#REF!,'[14]R-Sched Sample'!$L$40:$L$43,'[14]R-Sched Sample'!#REF!,'[14]R-Sched Sample'!#REF!</definedName>
    <definedName name="cell_data2" localSheetId="6">'[14]R-Sched Sample'!#REF!,'[14]R-Sched Sample'!$L$40:$L$43,'[14]R-Sched Sample'!#REF!,'[14]R-Sched Sample'!#REF!</definedName>
    <definedName name="cell_data2" localSheetId="7">'[14]R-Sched Sample'!#REF!,'[14]R-Sched Sample'!$L$40:$L$43,'[14]R-Sched Sample'!#REF!,'[14]R-Sched Sample'!#REF!</definedName>
    <definedName name="cell_data2">'[14]R-Sched Sample'!#REF!,'[14]R-Sched Sample'!$L$40:$L$43,'[14]R-Sched Sample'!#REF!,'[14]R-Sched Sample'!#REF!</definedName>
    <definedName name="co_name_line1" localSheetId="8">#REF!</definedName>
    <definedName name="co_name_line1" localSheetId="6">#REF!</definedName>
    <definedName name="co_name_line1" localSheetId="7">#REF!</definedName>
    <definedName name="co_name_line1">#REF!</definedName>
    <definedName name="co_name_line2" localSheetId="8">#REF!</definedName>
    <definedName name="co_name_line2" localSheetId="6">#REF!</definedName>
    <definedName name="co_name_line2" localSheetId="7">#REF!</definedName>
    <definedName name="co_name_line2">#REF!</definedName>
    <definedName name="col_fin" localSheetId="8">'[14]R-Sched Sample'!$B$1:$B$65536,'[14]R-Sched Sample'!$C$1:$C$65536,'[14]R-Sched Sample'!#REF!,'[14]R-Sched Sample'!#REF!,'[14]R-Sched Sample'!$F$1:$F$65536,'[14]R-Sched Sample'!$I$1:$I$65536,'[14]R-Sched Sample'!$L$1:$L$65536,'[14]R-Sched Sample'!#REF!,'[14]R-Sched Sample'!#REF!</definedName>
    <definedName name="col_fin" localSheetId="6">'[14]R-Sched Sample'!$B$1:$B$65536,'[14]R-Sched Sample'!$C$1:$C$65536,'[14]R-Sched Sample'!#REF!,'[14]R-Sched Sample'!#REF!,'[14]R-Sched Sample'!$F$1:$F$65536,'[14]R-Sched Sample'!$I$1:$I$65536,'[14]R-Sched Sample'!$L$1:$L$65536,'[14]R-Sched Sample'!#REF!,'[14]R-Sched Sample'!#REF!</definedName>
    <definedName name="col_fin" localSheetId="7">'[14]R-Sched Sample'!$B$1:$B$65536,'[14]R-Sched Sample'!$C$1:$C$65536,'[14]R-Sched Sample'!#REF!,'[14]R-Sched Sample'!#REF!,'[14]R-Sched Sample'!$F$1:$F$65536,'[14]R-Sched Sample'!$I$1:$I$65536,'[14]R-Sched Sample'!$L$1:$L$65536,'[14]R-Sched Sample'!#REF!,'[14]R-Sched Sample'!#REF!</definedName>
    <definedName name="col_fin">'[14]R-Sched Sample'!$B$1:$B$65536,'[14]R-Sched Sample'!$C$1:$C$65536,'[14]R-Sched Sample'!#REF!,'[14]R-Sched Sample'!#REF!,'[14]R-Sched Sample'!$F$1:$F$65536,'[14]R-Sched Sample'!$I$1:$I$65536,'[14]R-Sched Sample'!$L$1:$L$65536,'[14]R-Sched Sample'!#REF!,'[14]R-Sched Sample'!#REF!</definedName>
    <definedName name="col_percent" localSheetId="8">'[14]R-Sched Sample'!$H$1:$H$65536,'[14]R-Sched Sample'!$K$1:$K$65536,'[14]R-Sched Sample'!$N$1:$N$65536,'[14]R-Sched Sample'!#REF!,'[14]R-Sched Sample'!#REF!</definedName>
    <definedName name="col_percent" localSheetId="6">'[14]R-Sched Sample'!$H$1:$H$65536,'[14]R-Sched Sample'!$K$1:$K$65536,'[14]R-Sched Sample'!$N$1:$N$65536,'[14]R-Sched Sample'!#REF!,'[14]R-Sched Sample'!#REF!</definedName>
    <definedName name="col_percent" localSheetId="7">'[14]R-Sched Sample'!$H$1:$H$65536,'[14]R-Sched Sample'!$K$1:$K$65536,'[14]R-Sched Sample'!$N$1:$N$65536,'[14]R-Sched Sample'!#REF!,'[14]R-Sched Sample'!#REF!</definedName>
    <definedName name="col_percent">'[14]R-Sched Sample'!$H$1:$H$65536,'[14]R-Sched Sample'!$K$1:$K$65536,'[14]R-Sched Sample'!$N$1:$N$65536,'[14]R-Sched Sample'!#REF!,'[14]R-Sched Sample'!#REF!</definedName>
    <definedName name="CorpSec_OM_06Actual_Essbase" localSheetId="8">#REF!</definedName>
    <definedName name="CorpSec_OM_06Actual_Essbase" localSheetId="6">#REF!</definedName>
    <definedName name="CorpSec_OM_06Actual_Essbase" localSheetId="7">#REF!</definedName>
    <definedName name="CorpSec_OM_06Actual_Essbase">#REF!</definedName>
    <definedName name="COS_ID">'[13]~4600717'!$B$2:$B$15</definedName>
    <definedName name="CurrentOptions" localSheetId="8">#REF!</definedName>
    <definedName name="CurrentOptions" localSheetId="6">#REF!</definedName>
    <definedName name="CurrentOptions" localSheetId="7">#REF!</definedName>
    <definedName name="CurrentOptions">#REF!</definedName>
    <definedName name="data_FIN" localSheetId="8">'[14]R-Sched Sample'!$B$7:$F$46,'[14]R-Sched Sample'!$I$7:$I$46,'[14]R-Sched Sample'!$L$7:$L$46,'[14]R-Sched Sample'!#REF!,'[14]R-Sched Sample'!#REF!,'[14]R-Sched Sample'!#REF!</definedName>
    <definedName name="data_FIN" localSheetId="6">'[14]R-Sched Sample'!$B$7:$F$46,'[14]R-Sched Sample'!$I$7:$I$46,'[14]R-Sched Sample'!$L$7:$L$46,'[14]R-Sched Sample'!#REF!,'[14]R-Sched Sample'!#REF!,'[14]R-Sched Sample'!#REF!</definedName>
    <definedName name="data_FIN" localSheetId="7">'[14]R-Sched Sample'!$B$7:$F$46,'[14]R-Sched Sample'!$I$7:$I$46,'[14]R-Sched Sample'!$L$7:$L$46,'[14]R-Sched Sample'!#REF!,'[14]R-Sched Sample'!#REF!,'[14]R-Sched Sample'!#REF!</definedName>
    <definedName name="data_FIN">'[14]R-Sched Sample'!$B$7:$F$46,'[14]R-Sched Sample'!$I$7:$I$46,'[14]R-Sched Sample'!$L$7:$L$46,'[14]R-Sched Sample'!#REF!,'[14]R-Sched Sample'!#REF!,'[14]R-Sched Sample'!#REF!</definedName>
    <definedName name="data_PER" localSheetId="8">'[14]R-Sched Sample'!$H$7:$H$46,'[14]R-Sched Sample'!$K$7:$K$46,'[14]R-Sched Sample'!$N$7:$N$46,'[14]R-Sched Sample'!#REF!,'[14]R-Sched Sample'!#REF!</definedName>
    <definedName name="data_PER">'[14]R-Sched Sample'!$H$7:$H$46,'[14]R-Sched Sample'!$K$7:$K$46,'[14]R-Sched Sample'!$N$7:$N$46,'[14]R-Sched Sample'!#REF!,'[14]R-Sched Sample'!#REF!</definedName>
    <definedName name="DATA1" localSheetId="8">#REF!</definedName>
    <definedName name="DATA1" localSheetId="6">#REF!</definedName>
    <definedName name="DATA1" localSheetId="7">#REF!</definedName>
    <definedName name="DATA1">#REF!</definedName>
    <definedName name="DATA10" localSheetId="8">#REF!</definedName>
    <definedName name="DATA10" localSheetId="6">#REF!</definedName>
    <definedName name="DATA10" localSheetId="7">#REF!</definedName>
    <definedName name="DATA10">#REF!</definedName>
    <definedName name="DATA11" localSheetId="8">#REF!</definedName>
    <definedName name="DATA11" localSheetId="6">#REF!</definedName>
    <definedName name="DATA11" localSheetId="7">#REF!</definedName>
    <definedName name="DATA11">#REF!</definedName>
    <definedName name="DATA12" localSheetId="8">#REF!</definedName>
    <definedName name="DATA12" localSheetId="6">#REF!</definedName>
    <definedName name="DATA12" localSheetId="7">#REF!</definedName>
    <definedName name="DATA12">#REF!</definedName>
    <definedName name="DATA13" localSheetId="8">#REF!</definedName>
    <definedName name="DATA13" localSheetId="6">#REF!</definedName>
    <definedName name="DATA13" localSheetId="7">#REF!</definedName>
    <definedName name="DATA13">#REF!</definedName>
    <definedName name="DATA14" localSheetId="8">#REF!</definedName>
    <definedName name="DATA14" localSheetId="6">#REF!</definedName>
    <definedName name="DATA14" localSheetId="7">#REF!</definedName>
    <definedName name="DATA14">#REF!</definedName>
    <definedName name="DATA15" localSheetId="8">#REF!</definedName>
    <definedName name="DATA15" localSheetId="6">#REF!</definedName>
    <definedName name="DATA15" localSheetId="7">#REF!</definedName>
    <definedName name="DATA15">#REF!</definedName>
    <definedName name="DATA2" localSheetId="8">#REF!</definedName>
    <definedName name="DATA2" localSheetId="6">#REF!</definedName>
    <definedName name="DATA2" localSheetId="7">#REF!</definedName>
    <definedName name="DATA2">#REF!</definedName>
    <definedName name="DATA3" localSheetId="8">#REF!</definedName>
    <definedName name="DATA3" localSheetId="6">#REF!</definedName>
    <definedName name="DATA3" localSheetId="7">#REF!</definedName>
    <definedName name="DATA3">#REF!</definedName>
    <definedName name="DATA4" localSheetId="8">#REF!</definedName>
    <definedName name="DATA4" localSheetId="6">#REF!</definedName>
    <definedName name="DATA4" localSheetId="7">#REF!</definedName>
    <definedName name="DATA4">#REF!</definedName>
    <definedName name="DATA5" localSheetId="8">#REF!</definedName>
    <definedName name="DATA5" localSheetId="6">#REF!</definedName>
    <definedName name="DATA5" localSheetId="7">#REF!</definedName>
    <definedName name="DATA5">#REF!</definedName>
    <definedName name="DATA6" localSheetId="8">#REF!</definedName>
    <definedName name="DATA6" localSheetId="6">#REF!</definedName>
    <definedName name="DATA6" localSheetId="7">#REF!</definedName>
    <definedName name="DATA6">#REF!</definedName>
    <definedName name="DATA7" localSheetId="8">#REF!</definedName>
    <definedName name="DATA7" localSheetId="6">#REF!</definedName>
    <definedName name="DATA7" localSheetId="7">#REF!</definedName>
    <definedName name="DATA7">#REF!</definedName>
    <definedName name="DATA8" localSheetId="8">#REF!</definedName>
    <definedName name="DATA8" localSheetId="6">#REF!</definedName>
    <definedName name="DATA8" localSheetId="7">#REF!</definedName>
    <definedName name="DATA8">#REF!</definedName>
    <definedName name="DATA9" localSheetId="8">#REF!</definedName>
    <definedName name="DATA9" localSheetId="6">#REF!</definedName>
    <definedName name="DATA9" localSheetId="7">#REF!</definedName>
    <definedName name="DATA9">#REF!</definedName>
    <definedName name="_xlnm.Database" localSheetId="8">#REF!</definedName>
    <definedName name="_xlnm.Database" localSheetId="6">#REF!</definedName>
    <definedName name="_xlnm.Database" localSheetId="7">#REF!</definedName>
    <definedName name="_xlnm.Database">#REF!</definedName>
    <definedName name="DefaultPageMember1" localSheetId="8">#REF!</definedName>
    <definedName name="DefaultPageMember1" localSheetId="6">#REF!</definedName>
    <definedName name="DefaultPageMember1" localSheetId="7">#REF!</definedName>
    <definedName name="DefaultPageMember1">#REF!</definedName>
    <definedName name="DefaultTitle" localSheetId="8">#REF!</definedName>
    <definedName name="DefaultTitle" localSheetId="6">#REF!</definedName>
    <definedName name="DefaultTitle" localSheetId="7">#REF!</definedName>
    <definedName name="DefaultTitle">#REF!</definedName>
    <definedName name="DefaultUDA" localSheetId="8">#REF!</definedName>
    <definedName name="DefaultUDA" localSheetId="6">#REF!</definedName>
    <definedName name="DefaultUDA" localSheetId="7">#REF!</definedName>
    <definedName name="DefaultUDA">#REF!</definedName>
    <definedName name="detail_colB">'[14]Cal 8 Sch 1rev1'!$B$1:$B$65536,'[14]Cal 8 Sch 1rev1'!$H$1:$H$65536,'[14]Cal 8 Sch 1rev1'!#REF!,'[14]Cal 8 Sch 1rev1'!$N$1:$N$65536,'[14]Cal 8 Sch 1rev1'!$T$1:$T$65536,'[14]Cal 8 Sch 1rev1'!$Z$1:$Z$65536</definedName>
    <definedName name="detail_colS" localSheetId="8">'[14]Cal 8 Sch 1rev1'!$E$1:$E$65536,'[14]Cal 8 Sch 1rev1'!#REF!,'[14]Cal 8 Sch 1rev1'!$M$1:$M$65536,'[14]Cal 8 Sch 1rev1'!$S$1:$S$65536,'[14]Cal 8 Sch 1rev1'!$Y$1:$Y$65536</definedName>
    <definedName name="detail_colS" localSheetId="6">'[14]Cal 8 Sch 1rev1'!$E$1:$E$65536,'[14]Cal 8 Sch 1rev1'!#REF!,'[14]Cal 8 Sch 1rev1'!$M$1:$M$65536,'[14]Cal 8 Sch 1rev1'!$S$1:$S$65536,'[14]Cal 8 Sch 1rev1'!$Y$1:$Y$65536</definedName>
    <definedName name="detail_colS" localSheetId="7">'[14]Cal 8 Sch 1rev1'!$E$1:$E$65536,'[14]Cal 8 Sch 1rev1'!#REF!,'[14]Cal 8 Sch 1rev1'!$M$1:$M$65536,'[14]Cal 8 Sch 1rev1'!$S$1:$S$65536,'[14]Cal 8 Sch 1rev1'!$Y$1:$Y$65536</definedName>
    <definedName name="detail_colS">'[14]Cal 8 Sch 1rev1'!$E$1:$E$65536,'[14]Cal 8 Sch 1rev1'!#REF!,'[14]Cal 8 Sch 1rev1'!$M$1:$M$65536,'[14]Cal 8 Sch 1rev1'!$S$1:$S$65536,'[14]Cal 8 Sch 1rev1'!$Y$1:$Y$65536</definedName>
    <definedName name="detail_data" localSheetId="8">'[14]Cal 8 Sch 1rev1'!$B$8:$Z$50,'[14]Cal 8 Sch 1rev1'!#REF!</definedName>
    <definedName name="detail_data" localSheetId="6">'[14]Cal 8 Sch 1rev1'!$B$8:$Z$50,'[14]Cal 8 Sch 1rev1'!#REF!</definedName>
    <definedName name="detail_data" localSheetId="7">'[14]Cal 8 Sch 1rev1'!$B$8:$Z$50,'[14]Cal 8 Sch 1rev1'!#REF!</definedName>
    <definedName name="detail_data">'[14]Cal 8 Sch 1rev1'!$B$8:$Z$50,'[14]Cal 8 Sch 1rev1'!#REF!</definedName>
    <definedName name="DETAIL_EST" localSheetId="8">#REF!</definedName>
    <definedName name="DETAIL_EST" localSheetId="6">#REF!</definedName>
    <definedName name="DETAIL_EST" localSheetId="7">#REF!</definedName>
    <definedName name="DETAIL_EST">#REF!</definedName>
    <definedName name="DIF_DETAIL" localSheetId="8">#REF!</definedName>
    <definedName name="DIF_DETAIL" localSheetId="6">#REF!</definedName>
    <definedName name="DIF_DETAIL" localSheetId="7">#REF!</definedName>
    <definedName name="DIF_DETAIL">#REF!</definedName>
    <definedName name="DIF_SUM" localSheetId="8">#REF!</definedName>
    <definedName name="DIF_SUM" localSheetId="6">#REF!</definedName>
    <definedName name="DIF_SUM" localSheetId="7">#REF!</definedName>
    <definedName name="DIF_SUM">#REF!</definedName>
    <definedName name="DIF_SUM_SUM" localSheetId="8">#REF!</definedName>
    <definedName name="DIF_SUM_SUM" localSheetId="6">#REF!</definedName>
    <definedName name="DIF_SUM_SUM" localSheetId="7">#REF!</definedName>
    <definedName name="DIF_SUM_SUM">#REF!</definedName>
    <definedName name="docket_no" localSheetId="8">#REF!</definedName>
    <definedName name="docket_no" localSheetId="6">#REF!</definedName>
    <definedName name="docket_no" localSheetId="7">#REF!</definedName>
    <definedName name="docket_no">#REF!</definedName>
    <definedName name="docket_num" localSheetId="8">#REF!</definedName>
    <definedName name="docket_num" localSheetId="6">#REF!</definedName>
    <definedName name="docket_num" localSheetId="7">#REF!</definedName>
    <definedName name="docket_num">#REF!</definedName>
    <definedName name="Energy_Sales" localSheetId="8">#REF!</definedName>
    <definedName name="Energy_Sales" localSheetId="6">#REF!</definedName>
    <definedName name="Energy_Sales" localSheetId="7">#REF!</definedName>
    <definedName name="Energy_Sales">#REF!</definedName>
    <definedName name="Ess_300" localSheetId="8">#REF!</definedName>
    <definedName name="Ess_300" localSheetId="6">#REF!</definedName>
    <definedName name="Ess_300" localSheetId="7">#REF!</definedName>
    <definedName name="Ess_300">#REF!</definedName>
    <definedName name="Ess_304" localSheetId="8">#REF!</definedName>
    <definedName name="Ess_304" localSheetId="6">#REF!</definedName>
    <definedName name="Ess_304" localSheetId="7">#REF!</definedName>
    <definedName name="Ess_304">#REF!</definedName>
    <definedName name="Ess_Database" localSheetId="8">#REF!</definedName>
    <definedName name="Ess_Database" localSheetId="6">#REF!</definedName>
    <definedName name="Ess_Database" localSheetId="7">#REF!</definedName>
    <definedName name="Ess_Database">#REF!</definedName>
    <definedName name="FIVE" localSheetId="8">#REF!</definedName>
    <definedName name="FIVE" localSheetId="6">#REF!</definedName>
    <definedName name="FIVE" localSheetId="7">#REF!</definedName>
    <definedName name="FIVE">#REF!</definedName>
    <definedName name="FormatSelection" localSheetId="8">#REF!</definedName>
    <definedName name="FormatSelection" localSheetId="6">#REF!</definedName>
    <definedName name="FormatSelection" localSheetId="7">#REF!</definedName>
    <definedName name="FormatSelection">#REF!</definedName>
    <definedName name="FPLPAIDS" localSheetId="8">#REF!</definedName>
    <definedName name="FPLPAIDS" localSheetId="6">#REF!</definedName>
    <definedName name="FPLPAIDS" localSheetId="7">#REF!</definedName>
    <definedName name="FPLPAIDS">#REF!</definedName>
    <definedName name="GP_COMPSTUD_Sheet" localSheetId="8">'[2]Cost of Capital Worksheet'!#REF!</definedName>
    <definedName name="GP_COMPSTUD_Sheet" localSheetId="6">'[2]Cost of Capital Worksheet'!#REF!</definedName>
    <definedName name="GP_COMPSTUD_Sheet" localSheetId="7">'[2]Cost of Capital Worksheet'!#REF!</definedName>
    <definedName name="GP_COMPSTUD_Sheet">'[2]Cost of Capital Worksheet'!#REF!</definedName>
    <definedName name="GP_Cost_of_Capital" localSheetId="8">#REF!</definedName>
    <definedName name="GP_Cost_of_Capital" localSheetId="6">#REF!</definedName>
    <definedName name="GP_Cost_of_Capital" localSheetId="7">#REF!</definedName>
    <definedName name="GP_Cost_of_Capital">#REF!</definedName>
    <definedName name="GP_Sheet1" localSheetId="8">#REF!</definedName>
    <definedName name="GP_Sheet1" localSheetId="6">#REF!</definedName>
    <definedName name="GP_Sheet1" localSheetId="7">#REF!</definedName>
    <definedName name="GP_Sheet1">#REF!</definedName>
    <definedName name="group" localSheetId="8">#REF!</definedName>
    <definedName name="group" localSheetId="6">#REF!</definedName>
    <definedName name="group" localSheetId="7">#REF!</definedName>
    <definedName name="group">#REF!</definedName>
    <definedName name="HISTORICAL_YEAR_DATE" localSheetId="8">#REF!</definedName>
    <definedName name="HISTORICAL_YEAR_DATE" localSheetId="6">#REF!</definedName>
    <definedName name="HISTORICAL_YEAR_DATE" localSheetId="7">#REF!</definedName>
    <definedName name="HISTORICAL_YEAR_DATE">#REF!</definedName>
    <definedName name="HISTORICAL_YEAR_X" localSheetId="8">#REF!</definedName>
    <definedName name="HISTORICAL_YEAR_X" localSheetId="6">#REF!</definedName>
    <definedName name="HISTORICAL_YEAR_X" localSheetId="7">#REF!</definedName>
    <definedName name="HISTORICAL_YEAR_X">#REF!</definedName>
    <definedName name="JE_S" localSheetId="8">#REF!</definedName>
    <definedName name="JE_S" localSheetId="6">#REF!</definedName>
    <definedName name="JE_S" localSheetId="7">#REF!</definedName>
    <definedName name="JE_S">#REF!</definedName>
    <definedName name="jpg" localSheetId="8" hidden="1">{"detail305",#N/A,FALSE,"BI-305"}</definedName>
    <definedName name="jpg" localSheetId="9" hidden="1">{"detail305",#N/A,FALSE,"BI-305"}</definedName>
    <definedName name="jpg" localSheetId="6" hidden="1">{"detail305",#N/A,FALSE,"BI-305"}</definedName>
    <definedName name="jpg" localSheetId="7" hidden="1">{"detail305",#N/A,FALSE,"BI-305"}</definedName>
    <definedName name="jpg" localSheetId="5" hidden="1">{"detail305",#N/A,FALSE,"BI-305"}</definedName>
    <definedName name="jpg" hidden="1">{"detail305",#N/A,FALSE,"BI-305"}</definedName>
    <definedName name="JV1_38_90">#REF!</definedName>
    <definedName name="keys" localSheetId="8">#REF!</definedName>
    <definedName name="keys" localSheetId="6">#REF!</definedName>
    <definedName name="keys" localSheetId="7">#REF!</definedName>
    <definedName name="keys">#REF!</definedName>
    <definedName name="KWH_Data" localSheetId="8">#REF!</definedName>
    <definedName name="KWH_Data" localSheetId="6">#REF!</definedName>
    <definedName name="KWH_Data" localSheetId="7">#REF!</definedName>
    <definedName name="KWH_Data">#REF!</definedName>
    <definedName name="MACROS" localSheetId="8">#REF!</definedName>
    <definedName name="MACROS" localSheetId="6">#REF!</definedName>
    <definedName name="MACROS" localSheetId="7">#REF!</definedName>
    <definedName name="MACROS">#REF!</definedName>
    <definedName name="Method">[1]Scenarios!#REF!</definedName>
    <definedName name="MIKE" localSheetId="8" hidden="1">{"detail305",#N/A,FALSE,"BI-305"}</definedName>
    <definedName name="MIKE" localSheetId="9" hidden="1">{"detail305",#N/A,FALSE,"BI-305"}</definedName>
    <definedName name="MIKE" localSheetId="6" hidden="1">{"detail305",#N/A,FALSE,"BI-305"}</definedName>
    <definedName name="MIKE" localSheetId="7" hidden="1">{"detail305",#N/A,FALSE,"BI-305"}</definedName>
    <definedName name="MIKE" localSheetId="5" hidden="1">{"detail305",#N/A,FALSE,"BI-305"}</definedName>
    <definedName name="MIKE" hidden="1">{"detail305",#N/A,FALSE,"BI-305"}</definedName>
    <definedName name="mkwh_stats1">#REF!</definedName>
    <definedName name="mkwh_stats2" localSheetId="8">#REF!</definedName>
    <definedName name="mkwh_stats2" localSheetId="6">#REF!</definedName>
    <definedName name="mkwh_stats2" localSheetId="7">#REF!</definedName>
    <definedName name="mkwh_stats2">#REF!</definedName>
    <definedName name="Month" localSheetId="8">#REF!</definedName>
    <definedName name="Month" localSheetId="6">#REF!</definedName>
    <definedName name="Month" localSheetId="7">#REF!</definedName>
    <definedName name="Month">#REF!</definedName>
    <definedName name="Month2" localSheetId="8">#REF!</definedName>
    <definedName name="Month2" localSheetId="6">#REF!</definedName>
    <definedName name="Month2" localSheetId="7">#REF!</definedName>
    <definedName name="Month2">#REF!</definedName>
    <definedName name="Net_Generation" localSheetId="8">#REF!</definedName>
    <definedName name="Net_Generation" localSheetId="6">#REF!</definedName>
    <definedName name="Net_Generation" localSheetId="7">#REF!</definedName>
    <definedName name="Net_Generation">#REF!</definedName>
    <definedName name="Net_Income" localSheetId="8">#REF!</definedName>
    <definedName name="Net_Income" localSheetId="6">#REF!</definedName>
    <definedName name="Net_Income" localSheetId="7">#REF!</definedName>
    <definedName name="Net_Income">#REF!</definedName>
    <definedName name="NonUtil_06Actual_Essbase" localSheetId="8">#REF!</definedName>
    <definedName name="NonUtil_06Actual_Essbase" localSheetId="6">#REF!</definedName>
    <definedName name="NonUtil_06Actual_Essbase" localSheetId="7">#REF!</definedName>
    <definedName name="NonUtil_06Actual_Essbase">#REF!</definedName>
    <definedName name="OldDblClickSetting" localSheetId="8">#REF!</definedName>
    <definedName name="OldDblClickSetting" localSheetId="6">#REF!</definedName>
    <definedName name="OldDblClickSetting" localSheetId="7">#REF!</definedName>
    <definedName name="OldDblClickSetting">#REF!</definedName>
    <definedName name="OldOptions" localSheetId="8">#REF!</definedName>
    <definedName name="OldOptions" localSheetId="6">#REF!</definedName>
    <definedName name="OldOptions" localSheetId="7">#REF!</definedName>
    <definedName name="OldOptions">#REF!</definedName>
    <definedName name="OldRMouseSetting" localSheetId="8">#REF!</definedName>
    <definedName name="OldRMouseSetting" localSheetId="6">#REF!</definedName>
    <definedName name="OldRMouseSetting" localSheetId="7">#REF!</definedName>
    <definedName name="OldRMouseSetting">#REF!</definedName>
    <definedName name="OM_06Actual_Essbase" localSheetId="8">#REF!</definedName>
    <definedName name="OM_06Actual_Essbase" localSheetId="6">#REF!</definedName>
    <definedName name="OM_06Actual_Essbase" localSheetId="7">#REF!</definedName>
    <definedName name="OM_06Actual_Essbase">#REF!</definedName>
    <definedName name="OMAssign">'[1]Rate Design'!$C$62</definedName>
    <definedName name="Otl_Dims" localSheetId="8">#REF!</definedName>
    <definedName name="Otl_Dims" localSheetId="6">#REF!</definedName>
    <definedName name="Otl_Dims" localSheetId="7">#REF!</definedName>
    <definedName name="Otl_Dims">#REF!</definedName>
    <definedName name="P1_" localSheetId="8">'[15]Overhauls, pg 2'!#REF!</definedName>
    <definedName name="P1_" localSheetId="6">'[15]Overhauls, pg 2'!#REF!</definedName>
    <definedName name="P1_" localSheetId="7">'[15]Overhauls, pg 2'!#REF!</definedName>
    <definedName name="P1_">'[15]Overhauls, pg 2'!#REF!</definedName>
    <definedName name="PAGE_1_END" localSheetId="8">#REF!</definedName>
    <definedName name="PAGE_1_END" localSheetId="6">#REF!</definedName>
    <definedName name="PAGE_1_END" localSheetId="7">#REF!</definedName>
    <definedName name="PAGE_1_END">#REF!</definedName>
    <definedName name="PAGE_1_START" localSheetId="8">#REF!</definedName>
    <definedName name="PAGE_1_START" localSheetId="6">#REF!</definedName>
    <definedName name="PAGE_1_START" localSheetId="7">#REF!</definedName>
    <definedName name="PAGE_1_START">#REF!</definedName>
    <definedName name="PAGE_10_END" localSheetId="8">#REF!</definedName>
    <definedName name="PAGE_10_END" localSheetId="6">#REF!</definedName>
    <definedName name="PAGE_10_END" localSheetId="7">#REF!</definedName>
    <definedName name="PAGE_10_END">#REF!</definedName>
    <definedName name="PAGE_10_START" localSheetId="8">#REF!</definedName>
    <definedName name="PAGE_10_START" localSheetId="6">#REF!</definedName>
    <definedName name="PAGE_10_START" localSheetId="7">#REF!</definedName>
    <definedName name="PAGE_10_START">#REF!</definedName>
    <definedName name="PAGE_11_END" localSheetId="8">#REF!</definedName>
    <definedName name="PAGE_11_END" localSheetId="6">#REF!</definedName>
    <definedName name="PAGE_11_END" localSheetId="7">#REF!</definedName>
    <definedName name="PAGE_11_END">#REF!</definedName>
    <definedName name="PAGE_11_START" localSheetId="8">#REF!</definedName>
    <definedName name="PAGE_11_START" localSheetId="6">#REF!</definedName>
    <definedName name="PAGE_11_START" localSheetId="7">#REF!</definedName>
    <definedName name="PAGE_11_START">#REF!</definedName>
    <definedName name="PAGE_12_END" localSheetId="8">#REF!</definedName>
    <definedName name="PAGE_12_END" localSheetId="6">#REF!</definedName>
    <definedName name="PAGE_12_END" localSheetId="7">#REF!</definedName>
    <definedName name="PAGE_12_END">#REF!</definedName>
    <definedName name="PAGE_12_START" localSheetId="8">#REF!</definedName>
    <definedName name="PAGE_12_START" localSheetId="6">#REF!</definedName>
    <definedName name="PAGE_12_START" localSheetId="7">#REF!</definedName>
    <definedName name="PAGE_12_START">#REF!</definedName>
    <definedName name="PAGE_13_END" localSheetId="8">#REF!</definedName>
    <definedName name="PAGE_13_END" localSheetId="6">#REF!</definedName>
    <definedName name="PAGE_13_END" localSheetId="7">#REF!</definedName>
    <definedName name="PAGE_13_END">#REF!</definedName>
    <definedName name="PAGE_13_START" localSheetId="8">#REF!</definedName>
    <definedName name="PAGE_13_START" localSheetId="6">#REF!</definedName>
    <definedName name="PAGE_13_START" localSheetId="7">#REF!</definedName>
    <definedName name="PAGE_13_START">#REF!</definedName>
    <definedName name="PAGE_14_END" localSheetId="8">#REF!</definedName>
    <definedName name="PAGE_14_END" localSheetId="6">#REF!</definedName>
    <definedName name="PAGE_14_END" localSheetId="7">#REF!</definedName>
    <definedName name="PAGE_14_END">#REF!</definedName>
    <definedName name="PAGE_14_START" localSheetId="8">#REF!</definedName>
    <definedName name="PAGE_14_START" localSheetId="6">#REF!</definedName>
    <definedName name="PAGE_14_START" localSheetId="7">#REF!</definedName>
    <definedName name="PAGE_14_START">#REF!</definedName>
    <definedName name="PAGE_15_END" localSheetId="8">#REF!</definedName>
    <definedName name="PAGE_15_END" localSheetId="6">#REF!</definedName>
    <definedName name="PAGE_15_END" localSheetId="7">#REF!</definedName>
    <definedName name="PAGE_15_END">#REF!</definedName>
    <definedName name="PAGE_15_START" localSheetId="8">#REF!</definedName>
    <definedName name="PAGE_15_START" localSheetId="6">#REF!</definedName>
    <definedName name="PAGE_15_START" localSheetId="7">#REF!</definedName>
    <definedName name="PAGE_15_START">#REF!</definedName>
    <definedName name="PAGE_2_END" localSheetId="8">#REF!</definedName>
    <definedName name="PAGE_2_END" localSheetId="6">#REF!</definedName>
    <definedName name="PAGE_2_END" localSheetId="7">#REF!</definedName>
    <definedName name="PAGE_2_END">#REF!</definedName>
    <definedName name="PAGE_2_START" localSheetId="8">#REF!</definedName>
    <definedName name="PAGE_2_START" localSheetId="6">#REF!</definedName>
    <definedName name="PAGE_2_START" localSheetId="7">#REF!</definedName>
    <definedName name="PAGE_2_START">#REF!</definedName>
    <definedName name="PAGE_3_END" localSheetId="8">#REF!</definedName>
    <definedName name="PAGE_3_END" localSheetId="6">#REF!</definedName>
    <definedName name="PAGE_3_END" localSheetId="7">#REF!</definedName>
    <definedName name="PAGE_3_END">#REF!</definedName>
    <definedName name="PAGE_3_START" localSheetId="8">#REF!</definedName>
    <definedName name="PAGE_3_START" localSheetId="6">#REF!</definedName>
    <definedName name="PAGE_3_START" localSheetId="7">#REF!</definedName>
    <definedName name="PAGE_3_START">#REF!</definedName>
    <definedName name="PAGE_4_END" localSheetId="8">#REF!</definedName>
    <definedName name="PAGE_4_END" localSheetId="6">#REF!</definedName>
    <definedName name="PAGE_4_END" localSheetId="7">#REF!</definedName>
    <definedName name="PAGE_4_END">#REF!</definedName>
    <definedName name="PAGE_4_START" localSheetId="8">#REF!</definedName>
    <definedName name="PAGE_4_START" localSheetId="6">#REF!</definedName>
    <definedName name="PAGE_4_START" localSheetId="7">#REF!</definedName>
    <definedName name="PAGE_4_START">#REF!</definedName>
    <definedName name="PAGE_5_END" localSheetId="8">#REF!</definedName>
    <definedName name="PAGE_5_END" localSheetId="6">#REF!</definedName>
    <definedName name="PAGE_5_END" localSheetId="7">#REF!</definedName>
    <definedName name="PAGE_5_END">#REF!</definedName>
    <definedName name="PAGE_5_START" localSheetId="8">#REF!</definedName>
    <definedName name="PAGE_5_START" localSheetId="6">#REF!</definedName>
    <definedName name="PAGE_5_START" localSheetId="7">#REF!</definedName>
    <definedName name="PAGE_5_START">#REF!</definedName>
    <definedName name="PAGE_6_END" localSheetId="8">#REF!</definedName>
    <definedName name="PAGE_6_END" localSheetId="6">#REF!</definedName>
    <definedName name="PAGE_6_END" localSheetId="7">#REF!</definedName>
    <definedName name="PAGE_6_END">#REF!</definedName>
    <definedName name="PAGE_6_START" localSheetId="8">#REF!</definedName>
    <definedName name="PAGE_6_START" localSheetId="6">#REF!</definedName>
    <definedName name="PAGE_6_START" localSheetId="7">#REF!</definedName>
    <definedName name="PAGE_6_START">#REF!</definedName>
    <definedName name="PAGE_7_END" localSheetId="8">#REF!</definedName>
    <definedName name="PAGE_7_END" localSheetId="6">#REF!</definedName>
    <definedName name="PAGE_7_END" localSheetId="7">#REF!</definedName>
    <definedName name="PAGE_7_END">#REF!</definedName>
    <definedName name="PAGE_7_START" localSheetId="8">#REF!</definedName>
    <definedName name="PAGE_7_START" localSheetId="6">#REF!</definedName>
    <definedName name="PAGE_7_START" localSheetId="7">#REF!</definedName>
    <definedName name="PAGE_7_START">#REF!</definedName>
    <definedName name="PAGE_8_END" localSheetId="8">#REF!</definedName>
    <definedName name="PAGE_8_END" localSheetId="6">#REF!</definedName>
    <definedName name="PAGE_8_END" localSheetId="7">#REF!</definedName>
    <definedName name="PAGE_8_END">#REF!</definedName>
    <definedName name="PAGE_8_START" localSheetId="8">#REF!</definedName>
    <definedName name="PAGE_8_START" localSheetId="6">#REF!</definedName>
    <definedName name="PAGE_8_START" localSheetId="7">#REF!</definedName>
    <definedName name="PAGE_8_START">#REF!</definedName>
    <definedName name="PAGE_9_END" localSheetId="8">#REF!</definedName>
    <definedName name="PAGE_9_END" localSheetId="6">#REF!</definedName>
    <definedName name="PAGE_9_END" localSheetId="7">#REF!</definedName>
    <definedName name="PAGE_9_END">#REF!</definedName>
    <definedName name="PAGE_9_START" localSheetId="8">#REF!</definedName>
    <definedName name="PAGE_9_START" localSheetId="6">#REF!</definedName>
    <definedName name="PAGE_9_START" localSheetId="7">#REF!</definedName>
    <definedName name="PAGE_9_START">#REF!</definedName>
    <definedName name="page1a" localSheetId="8">'[16]1997 PSA'!#REF!</definedName>
    <definedName name="page1a" localSheetId="6">'[16]1997 PSA'!#REF!</definedName>
    <definedName name="page1a" localSheetId="7">'[16]1997 PSA'!#REF!</definedName>
    <definedName name="page1a">'[16]1997 PSA'!#REF!</definedName>
    <definedName name="PAGE2">#N/A</definedName>
    <definedName name="PAGE2VIEWS" localSheetId="8">#REF!</definedName>
    <definedName name="PAGE2VIEWS" localSheetId="6">#REF!</definedName>
    <definedName name="PAGE2VIEWS" localSheetId="7">#REF!</definedName>
    <definedName name="PAGE2VIEWS">#REF!</definedName>
    <definedName name="PageDim1" localSheetId="8">#REF!</definedName>
    <definedName name="PageDim1" localSheetId="6">#REF!</definedName>
    <definedName name="PageDim1" localSheetId="7">#REF!</definedName>
    <definedName name="PageDim1">#REF!</definedName>
    <definedName name="Password" localSheetId="8">#REF!</definedName>
    <definedName name="Password" localSheetId="6">#REF!</definedName>
    <definedName name="Password" localSheetId="7">#REF!</definedName>
    <definedName name="Password">#REF!</definedName>
    <definedName name="PGD" localSheetId="8" hidden="1">{"detail305",#N/A,FALSE,"BI-305"}</definedName>
    <definedName name="PGD" localSheetId="9" hidden="1">{"detail305",#N/A,FALSE,"BI-305"}</definedName>
    <definedName name="PGD" localSheetId="6" hidden="1">{"detail305",#N/A,FALSE,"BI-305"}</definedName>
    <definedName name="PGD" localSheetId="7" hidden="1">{"detail305",#N/A,FALSE,"BI-305"}</definedName>
    <definedName name="PGD" localSheetId="5" hidden="1">{"detail305",#N/A,FALSE,"BI-305"}</definedName>
    <definedName name="PGD" hidden="1">{"detail305",#N/A,FALSE,"BI-305"}</definedName>
    <definedName name="pmm" localSheetId="8" hidden="1">{"summary",#N/A,FALSE,"PCR DIRECTORY"}</definedName>
    <definedName name="pmm" localSheetId="9" hidden="1">{"summary",#N/A,FALSE,"PCR DIRECTORY"}</definedName>
    <definedName name="pmm" localSheetId="6" hidden="1">{"summary",#N/A,FALSE,"PCR DIRECTORY"}</definedName>
    <definedName name="pmm" localSheetId="7" hidden="1">{"summary",#N/A,FALSE,"PCR DIRECTORY"}</definedName>
    <definedName name="pmm" localSheetId="5" hidden="1">{"summary",#N/A,FALSE,"PCR DIRECTORY"}</definedName>
    <definedName name="pmm" hidden="1">{"summary",#N/A,FALSE,"PCR DIRECTORY"}</definedName>
    <definedName name="PMT" localSheetId="8" hidden="1">{"detail305",#N/A,FALSE,"BI-305"}</definedName>
    <definedName name="PMT" localSheetId="9" hidden="1">{"detail305",#N/A,FALSE,"BI-305"}</definedName>
    <definedName name="PMT" localSheetId="6" hidden="1">{"detail305",#N/A,FALSE,"BI-305"}</definedName>
    <definedName name="PMT" localSheetId="7" hidden="1">{"detail305",#N/A,FALSE,"BI-305"}</definedName>
    <definedName name="PMT" localSheetId="5" hidden="1">{"detail305",#N/A,FALSE,"BI-305"}</definedName>
    <definedName name="PMT" hidden="1">{"detail305",#N/A,FALSE,"BI-305"}</definedName>
    <definedName name="PMX" localSheetId="8" hidden="1">{"detail305",#N/A,FALSE,"BI-305"}</definedName>
    <definedName name="PMX" localSheetId="9" hidden="1">{"detail305",#N/A,FALSE,"BI-305"}</definedName>
    <definedName name="PMX" localSheetId="6" hidden="1">{"detail305",#N/A,FALSE,"BI-305"}</definedName>
    <definedName name="PMX" localSheetId="7" hidden="1">{"detail305",#N/A,FALSE,"BI-305"}</definedName>
    <definedName name="PMX" localSheetId="5" hidden="1">{"detail305",#N/A,FALSE,"BI-305"}</definedName>
    <definedName name="PMX" hidden="1">{"detail305",#N/A,FALSE,"BI-305"}</definedName>
    <definedName name="Prel_Estimate_for_Final">#REF!</definedName>
    <definedName name="PRELIMINARY_DETAIL_on_Summary_data" localSheetId="8">#REF!</definedName>
    <definedName name="PRELIMINARY_DETAIL_on_Summary_data" localSheetId="6">#REF!</definedName>
    <definedName name="PRELIMINARY_DETAIL_on_Summary_data" localSheetId="7">#REF!</definedName>
    <definedName name="PRELIMINARY_DETAIL_on_Summary_data">#REF!</definedName>
    <definedName name="Preliminary_Estimate" localSheetId="8">#REF!</definedName>
    <definedName name="Preliminary_Estimate" localSheetId="6">#REF!</definedName>
    <definedName name="Preliminary_Estimate" localSheetId="7">#REF!</definedName>
    <definedName name="Preliminary_Estimate">#REF!</definedName>
    <definedName name="_xlnm.Print_Area" localSheetId="8">#REF!</definedName>
    <definedName name="_xlnm.Print_Area" localSheetId="9">#REF!</definedName>
    <definedName name="_xlnm.Print_Area" localSheetId="6">#REF!</definedName>
    <definedName name="_xlnm.Print_Area" localSheetId="7">#REF!</definedName>
    <definedName name="_xlnm.Print_Area" localSheetId="0">'Page 1'!$A$3:$M$46</definedName>
    <definedName name="_xlnm.Print_Area" localSheetId="1">'Page 2'!$A$3:$P$43</definedName>
    <definedName name="_xlnm.Print_Area" localSheetId="5">#REF!</definedName>
    <definedName name="_xlnm.Print_Area">#REF!</definedName>
    <definedName name="Print_Area_MI" localSheetId="8">#REF!</definedName>
    <definedName name="Print_Area_MI" localSheetId="9">#REF!</definedName>
    <definedName name="Print_Area_MI" localSheetId="6">#REF!</definedName>
    <definedName name="Print_Area_MI" localSheetId="7">#REF!</definedName>
    <definedName name="Print_Area_MI" localSheetId="5">#REF!</definedName>
    <definedName name="Print_Area_MI">#REF!</definedName>
    <definedName name="_xlnm.Print_Titles" localSheetId="10">'FCG - End Plant Bal'!$A:$E,'FCG - End Plant Bal'!$3:$6</definedName>
    <definedName name="_xlnm.Print_Titles" localSheetId="2">NOI!$A:$A,NOI!$3:$7</definedName>
    <definedName name="_xlnm.Print_Titles" localSheetId="3">'Rate Base'!$A:$A,'Rate Base'!$3:$7</definedName>
    <definedName name="Print_Titles_MI" localSheetId="8">#REF!</definedName>
    <definedName name="Print_Titles_MI" localSheetId="9">#REF!</definedName>
    <definedName name="Print_Titles_MI" localSheetId="6">#REF!</definedName>
    <definedName name="Print_Titles_MI" localSheetId="7">#REF!</definedName>
    <definedName name="Print_Titles_MI" localSheetId="5">#REF!</definedName>
    <definedName name="Print_Titles_MI">#REF!</definedName>
    <definedName name="PrintArea" localSheetId="8">#REF!</definedName>
    <definedName name="PrintArea" localSheetId="9">#REF!</definedName>
    <definedName name="PrintArea" localSheetId="6">#REF!</definedName>
    <definedName name="PrintArea" localSheetId="7">#REF!</definedName>
    <definedName name="PrintArea" localSheetId="5">#REF!</definedName>
    <definedName name="PrintArea">#REF!</definedName>
    <definedName name="PRIOR_YEAR_DATE" localSheetId="8">#REF!</definedName>
    <definedName name="PRIOR_YEAR_DATE" localSheetId="6">#REF!</definedName>
    <definedName name="PRIOR_YEAR_DATE" localSheetId="7">#REF!</definedName>
    <definedName name="PRIOR_YEAR_DATE">#REF!</definedName>
    <definedName name="PRIOR_YEAR_X" localSheetId="8">#REF!</definedName>
    <definedName name="PRIOR_YEAR_X" localSheetId="6">#REF!</definedName>
    <definedName name="PRIOR_YEAR_X" localSheetId="7">#REF!</definedName>
    <definedName name="PRIOR_YEAR_X">#REF!</definedName>
    <definedName name="REPORT" localSheetId="8">#REF!</definedName>
    <definedName name="REPORT" localSheetId="6">#REF!</definedName>
    <definedName name="REPORT" localSheetId="7">#REF!</definedName>
    <definedName name="REPORT">#REF!</definedName>
    <definedName name="Report1Layout" localSheetId="8">#REF!</definedName>
    <definedName name="Report1Layout" localSheetId="6">#REF!</definedName>
    <definedName name="Report1Layout" localSheetId="7">#REF!</definedName>
    <definedName name="Report1Layout">#REF!</definedName>
    <definedName name="Report1Title" localSheetId="8">#REF!</definedName>
    <definedName name="Report1Title" localSheetId="6">#REF!</definedName>
    <definedName name="Report1Title" localSheetId="7">#REF!</definedName>
    <definedName name="Report1Title">#REF!</definedName>
    <definedName name="Report2Layout" localSheetId="8">#REF!</definedName>
    <definedName name="Report2Layout" localSheetId="6">#REF!</definedName>
    <definedName name="Report2Layout" localSheetId="7">#REF!</definedName>
    <definedName name="Report2Layout">#REF!</definedName>
    <definedName name="Report2Title" localSheetId="8">#REF!</definedName>
    <definedName name="Report2Title" localSheetId="6">#REF!</definedName>
    <definedName name="Report2Title" localSheetId="7">#REF!</definedName>
    <definedName name="Report2Title">#REF!</definedName>
    <definedName name="Report3Layout" localSheetId="8">#REF!</definedName>
    <definedName name="Report3Layout" localSheetId="6">#REF!</definedName>
    <definedName name="Report3Layout" localSheetId="7">#REF!</definedName>
    <definedName name="Report3Layout">#REF!</definedName>
    <definedName name="Report3Title" localSheetId="8">#REF!</definedName>
    <definedName name="Report3Title" localSheetId="6">#REF!</definedName>
    <definedName name="Report3Title" localSheetId="7">#REF!</definedName>
    <definedName name="Report3Title">#REF!</definedName>
    <definedName name="Report4Layout" localSheetId="8">#REF!</definedName>
    <definedName name="Report4Layout" localSheetId="6">#REF!</definedName>
    <definedName name="Report4Layout" localSheetId="7">#REF!</definedName>
    <definedName name="Report4Layout">#REF!</definedName>
    <definedName name="Report4Title" localSheetId="8">#REF!</definedName>
    <definedName name="Report4Title" localSheetId="6">#REF!</definedName>
    <definedName name="Report4Title" localSheetId="7">#REF!</definedName>
    <definedName name="Report4Title">#REF!</definedName>
    <definedName name="ReportRange" localSheetId="8">#REF!</definedName>
    <definedName name="ReportRange" localSheetId="6">#REF!</definedName>
    <definedName name="ReportRange" localSheetId="7">#REF!</definedName>
    <definedName name="ReportRange">#REF!</definedName>
    <definedName name="ReportSelection" localSheetId="8">#REF!</definedName>
    <definedName name="ReportSelection" localSheetId="6">#REF!</definedName>
    <definedName name="ReportSelection" localSheetId="7">#REF!</definedName>
    <definedName name="ReportSelection">#REF!</definedName>
    <definedName name="Return">[1]Scenarios!#REF!</definedName>
    <definedName name="RoundingOption" localSheetId="8">#REF!</definedName>
    <definedName name="RoundingOption" localSheetId="6">#REF!</definedName>
    <definedName name="RoundingOption" localSheetId="7">#REF!</definedName>
    <definedName name="RoundingOption">#REF!</definedName>
    <definedName name="row_blank" localSheetId="8">'[14]R-Sched Sample'!#REF!,'[14]R-Sched Sample'!$A$14:$IV$14,'[14]R-Sched Sample'!$A$21:$IV$21,'[14]R-Sched Sample'!$A$28:$IV$28,'[14]R-Sched Sample'!$A$31:$IV$31,'[14]R-Sched Sample'!$A$39:$IV$39,'[14]R-Sched Sample'!$A$45:$IV$45</definedName>
    <definedName name="row_blank" localSheetId="6">'[14]R-Sched Sample'!#REF!,'[14]R-Sched Sample'!$A$14:$IV$14,'[14]R-Sched Sample'!$A$21:$IV$21,'[14]R-Sched Sample'!$A$28:$IV$28,'[14]R-Sched Sample'!$A$31:$IV$31,'[14]R-Sched Sample'!$A$39:$IV$39,'[14]R-Sched Sample'!$A$45:$IV$45</definedName>
    <definedName name="row_blank" localSheetId="7">'[14]R-Sched Sample'!#REF!,'[14]R-Sched Sample'!$A$14:$IV$14,'[14]R-Sched Sample'!$A$21:$IV$21,'[14]R-Sched Sample'!$A$28:$IV$28,'[14]R-Sched Sample'!$A$31:$IV$31,'[14]R-Sched Sample'!$A$39:$IV$39,'[14]R-Sched Sample'!$A$45:$IV$45</definedName>
    <definedName name="row_blank">'[14]R-Sched Sample'!#REF!,'[14]R-Sched Sample'!$A$14:$IV$14,'[14]R-Sched Sample'!$A$21:$IV$21,'[14]R-Sched Sample'!$A$28:$IV$28,'[14]R-Sched Sample'!$A$31:$IV$31,'[14]R-Sched Sample'!$A$39:$IV$39,'[14]R-Sched Sample'!$A$45:$IV$45</definedName>
    <definedName name="row_data">'[14]R-Sched Sample'!$A$7:$IV$11,'[14]R-Sched Sample'!$A$8:$IV$12,'[14]R-Sched Sample'!$A$15:$IV$19,'[14]R-Sched Sample'!$A$22:$IV$26,'[14]R-Sched Sample'!$A$29:$IV$30,'[14]R-Sched Sample'!$A$33:$IV$37,'[14]R-Sched Sample'!$A$40:$IV$43</definedName>
    <definedName name="row_header" localSheetId="8">'[14]R-Sched Sample'!#REF!,'[14]R-Sched Sample'!#REF!,'[14]R-Sched Sample'!#REF!,'[14]R-Sched Sample'!$H$5,'[14]R-Sched Sample'!#REF!,'[14]R-Sched Sample'!$A$5:$IV$5,'[14]R-Sched Sample'!#REF!,'[14]R-Sched Sample'!#REF!,'[14]R-Sched Sample'!#REF!,'[14]R-Sched Sample'!$H$5,'[14]R-Sched Sample'!#REF!,'[14]R-Sched Sample'!$A$6:$IV$6,'[14]R-Sched Sample'!$A$32:$IV$32</definedName>
    <definedName name="row_header" localSheetId="6">'[14]R-Sched Sample'!#REF!,'[14]R-Sched Sample'!#REF!,'[14]R-Sched Sample'!#REF!,'[14]R-Sched Sample'!$H$5,'[14]R-Sched Sample'!#REF!,'[14]R-Sched Sample'!$A$5:$IV$5,'[14]R-Sched Sample'!#REF!,'[14]R-Sched Sample'!#REF!,'[14]R-Sched Sample'!#REF!,'[14]R-Sched Sample'!$H$5,'[14]R-Sched Sample'!#REF!,'[14]R-Sched Sample'!$A$6:$IV$6,'[14]R-Sched Sample'!$A$32:$IV$32</definedName>
    <definedName name="row_header" localSheetId="7">'[14]R-Sched Sample'!#REF!,'[14]R-Sched Sample'!#REF!,'[14]R-Sched Sample'!#REF!,'[14]R-Sched Sample'!$H$5,'[14]R-Sched Sample'!#REF!,'[14]R-Sched Sample'!$A$5:$IV$5,'[14]R-Sched Sample'!#REF!,'[14]R-Sched Sample'!#REF!,'[14]R-Sched Sample'!#REF!,'[14]R-Sched Sample'!$H$5,'[14]R-Sched Sample'!#REF!,'[14]R-Sched Sample'!$A$6:$IV$6,'[14]R-Sched Sample'!$A$32:$IV$32</definedName>
    <definedName name="row_header">'[14]R-Sched Sample'!#REF!,'[14]R-Sched Sample'!#REF!,'[14]R-Sched Sample'!#REF!,'[14]R-Sched Sample'!$H$5,'[14]R-Sched Sample'!#REF!,'[14]R-Sched Sample'!$A$5:$IV$5,'[14]R-Sched Sample'!#REF!,'[14]R-Sched Sample'!#REF!,'[14]R-Sched Sample'!#REF!,'[14]R-Sched Sample'!$H$5,'[14]R-Sched Sample'!#REF!,'[14]R-Sched Sample'!$A$6:$IV$6,'[14]R-Sched Sample'!$A$32:$IV$32</definedName>
    <definedName name="rp_efoh_puf_yrs_rp_efoh_puf_yrs_List" localSheetId="8">#REF!</definedName>
    <definedName name="rp_efoh_puf_yrs_rp_efoh_puf_yrs_List" localSheetId="6">#REF!</definedName>
    <definedName name="rp_efoh_puf_yrs_rp_efoh_puf_yrs_List" localSheetId="7">#REF!</definedName>
    <definedName name="rp_efoh_puf_yrs_rp_efoh_puf_yrs_List">#REF!</definedName>
    <definedName name="Rpt1_RequiredRev" localSheetId="8">#REF!</definedName>
    <definedName name="Rpt1_RequiredRev" localSheetId="6">#REF!</definedName>
    <definedName name="Rpt1_RequiredRev" localSheetId="7">#REF!</definedName>
    <definedName name="Rpt1_RequiredRev">#REF!</definedName>
    <definedName name="sada" localSheetId="8" hidden="1">{"summary",#N/A,FALSE,"PCR DIRECTORY"}</definedName>
    <definedName name="sada" localSheetId="9" hidden="1">{"summary",#N/A,FALSE,"PCR DIRECTORY"}</definedName>
    <definedName name="sada" localSheetId="6" hidden="1">{"summary",#N/A,FALSE,"PCR DIRECTORY"}</definedName>
    <definedName name="sada" localSheetId="7" hidden="1">{"summary",#N/A,FALSE,"PCR DIRECTORY"}</definedName>
    <definedName name="sada" localSheetId="5" hidden="1">{"summary",#N/A,FALSE,"PCR DIRECTORY"}</definedName>
    <definedName name="sada" hidden="1">{"summary",#N/A,FALSE,"PCR DIRECTORY"}</definedName>
    <definedName name="SAPBEXhrIndnt" hidden="1">"Wide"</definedName>
    <definedName name="SAPBEXrevision" hidden="1">1</definedName>
    <definedName name="SAPBEXsysID" hidden="1">"GP1"</definedName>
    <definedName name="SAPBEXwbID" hidden="1">"4D8X20OALWEWUQH3FZZD2Q9XJ"</definedName>
    <definedName name="SAPsysID" hidden="1">"708C5W7SBKP804JT78WJ0JNKI"</definedName>
    <definedName name="SAPwbID" hidden="1">"ARS"</definedName>
    <definedName name="SCHC22P1">#REF!</definedName>
    <definedName name="SCHC22P2" localSheetId="8">#REF!</definedName>
    <definedName name="SCHC22P2" localSheetId="6">#REF!</definedName>
    <definedName name="SCHC22P2" localSheetId="7">#REF!</definedName>
    <definedName name="SCHC22P2">#REF!</definedName>
    <definedName name="SecOps_OM_06Actual_Essbase" localSheetId="8">#REF!</definedName>
    <definedName name="SecOps_OM_06Actual_Essbase" localSheetId="6">#REF!</definedName>
    <definedName name="SecOps_OM_06Actual_Essbase" localSheetId="7">#REF!</definedName>
    <definedName name="SecOps_OM_06Actual_Essbase">#REF!</definedName>
    <definedName name="serp" localSheetId="8">#REF!</definedName>
    <definedName name="serp" localSheetId="6">#REF!</definedName>
    <definedName name="serp" localSheetId="7">#REF!</definedName>
    <definedName name="serp">#REF!</definedName>
    <definedName name="Server" localSheetId="8">#REF!</definedName>
    <definedName name="Server" localSheetId="6">#REF!</definedName>
    <definedName name="Server" localSheetId="7">#REF!</definedName>
    <definedName name="Server">#REF!</definedName>
    <definedName name="SRCA" localSheetId="8">#REF!</definedName>
    <definedName name="SRCA" localSheetId="6">#REF!</definedName>
    <definedName name="SRCA" localSheetId="7">#REF!</definedName>
    <definedName name="SRCA">#REF!</definedName>
    <definedName name="SRCM" localSheetId="8">#REF!</definedName>
    <definedName name="SRCM" localSheetId="6">#REF!</definedName>
    <definedName name="SRCM" localSheetId="7">#REF!</definedName>
    <definedName name="SRCM">#REF!</definedName>
    <definedName name="Stats_App" localSheetId="8">#REF!</definedName>
    <definedName name="Stats_App" localSheetId="6">#REF!</definedName>
    <definedName name="Stats_App" localSheetId="7">#REF!</definedName>
    <definedName name="Stats_App">#REF!</definedName>
    <definedName name="Stats_Data" localSheetId="8">#REF!</definedName>
    <definedName name="Stats_Data" localSheetId="6">#REF!</definedName>
    <definedName name="Stats_Data" localSheetId="7">#REF!</definedName>
    <definedName name="Stats_Data">#REF!</definedName>
    <definedName name="Stats_DB" localSheetId="8">#REF!</definedName>
    <definedName name="Stats_DB" localSheetId="6">#REF!</definedName>
    <definedName name="Stats_DB" localSheetId="7">#REF!</definedName>
    <definedName name="Stats_DB">#REF!</definedName>
    <definedName name="Stats_EAC" localSheetId="8">#REF!</definedName>
    <definedName name="Stats_EAC" localSheetId="6">#REF!</definedName>
    <definedName name="Stats_EAC" localSheetId="7">#REF!</definedName>
    <definedName name="Stats_EAC">#REF!</definedName>
    <definedName name="Stats_Rpt" localSheetId="8">#REF!</definedName>
    <definedName name="Stats_Rpt" localSheetId="6">#REF!</definedName>
    <definedName name="Stats_Rpt" localSheetId="7">#REF!</definedName>
    <definedName name="Stats_Rpt">#REF!</definedName>
    <definedName name="Stats_Title1" localSheetId="8">#REF!</definedName>
    <definedName name="Stats_Title1" localSheetId="6">#REF!</definedName>
    <definedName name="Stats_Title1" localSheetId="7">#REF!</definedName>
    <definedName name="Stats_Title1">#REF!</definedName>
    <definedName name="Stats_Title2" localSheetId="8">#REF!</definedName>
    <definedName name="Stats_Title2" localSheetId="6">#REF!</definedName>
    <definedName name="Stats_Title2" localSheetId="7">#REF!</definedName>
    <definedName name="Stats_Title2">#REF!</definedName>
    <definedName name="Stratification_of_Cost" localSheetId="8">#REF!</definedName>
    <definedName name="Stratification_of_Cost" localSheetId="6">#REF!</definedName>
    <definedName name="Stratification_of_Cost" localSheetId="7">#REF!</definedName>
    <definedName name="Stratification_of_Cost">#REF!</definedName>
    <definedName name="SUBSEQUENT_YEAR_DATE" localSheetId="8">#REF!</definedName>
    <definedName name="SUBSEQUENT_YEAR_DATE" localSheetId="6">#REF!</definedName>
    <definedName name="SUBSEQUENT_YEAR_DATE" localSheetId="7">#REF!</definedName>
    <definedName name="SUBSEQUENT_YEAR_DATE">#REF!</definedName>
    <definedName name="SUBSEQUENT_YEAR_X" localSheetId="8">#REF!</definedName>
    <definedName name="SUBSEQUENT_YEAR_X" localSheetId="6">#REF!</definedName>
    <definedName name="SUBSEQUENT_YEAR_X" localSheetId="7">#REF!</definedName>
    <definedName name="SUBSEQUENT_YEAR_X">#REF!</definedName>
    <definedName name="SumUDA" localSheetId="8">#REF!</definedName>
    <definedName name="SumUDA" localSheetId="6">#REF!</definedName>
    <definedName name="SumUDA" localSheetId="7">#REF!</definedName>
    <definedName name="SumUDA">#REF!</definedName>
    <definedName name="TAMI" localSheetId="8" hidden="1">{"summary",#N/A,FALSE,"PCR DIRECTORY"}</definedName>
    <definedName name="TAMI" localSheetId="9" hidden="1">{"summary",#N/A,FALSE,"PCR DIRECTORY"}</definedName>
    <definedName name="TAMI" localSheetId="6" hidden="1">{"summary",#N/A,FALSE,"PCR DIRECTORY"}</definedName>
    <definedName name="TAMI" localSheetId="7" hidden="1">{"summary",#N/A,FALSE,"PCR DIRECTORY"}</definedName>
    <definedName name="TAMI" localSheetId="5" hidden="1">{"summary",#N/A,FALSE,"PCR DIRECTORY"}</definedName>
    <definedName name="TAMI" hidden="1">{"summary",#N/A,FALSE,"PCR DIRECTORY"}</definedName>
    <definedName name="test" localSheetId="8" hidden="1">{"detail305",#N/A,FALSE,"BI-305"}</definedName>
    <definedName name="test" localSheetId="9" hidden="1">{"detail305",#N/A,FALSE,"BI-305"}</definedName>
    <definedName name="test" localSheetId="6" hidden="1">{"detail305",#N/A,FALSE,"BI-305"}</definedName>
    <definedName name="test" localSheetId="7" hidden="1">{"detail305",#N/A,FALSE,"BI-305"}</definedName>
    <definedName name="test" localSheetId="5" hidden="1">{"detail305",#N/A,FALSE,"BI-305"}</definedName>
    <definedName name="test" hidden="1">{"detail305",#N/A,FALSE,"BI-305"}</definedName>
    <definedName name="TEST_YEAR_DATE">#REF!</definedName>
    <definedName name="TEST_YEAR_X" localSheetId="8">#REF!</definedName>
    <definedName name="TEST_YEAR_X" localSheetId="6">#REF!</definedName>
    <definedName name="TEST_YEAR_X" localSheetId="7">#REF!</definedName>
    <definedName name="TEST_YEAR_X">#REF!</definedName>
    <definedName name="TEST0" localSheetId="8">#REF!</definedName>
    <definedName name="TEST0" localSheetId="6">#REF!</definedName>
    <definedName name="TEST0" localSheetId="7">#REF!</definedName>
    <definedName name="TEST0">#REF!</definedName>
    <definedName name="TEST1" localSheetId="8">#REF!</definedName>
    <definedName name="TEST1" localSheetId="6">#REF!</definedName>
    <definedName name="TEST1" localSheetId="7">#REF!</definedName>
    <definedName name="TEST1">#REF!</definedName>
    <definedName name="TEST10" localSheetId="8">#REF!</definedName>
    <definedName name="TEST10" localSheetId="6">#REF!</definedName>
    <definedName name="TEST10" localSheetId="7">#REF!</definedName>
    <definedName name="TEST10">#REF!</definedName>
    <definedName name="TEST11" localSheetId="8">#REF!</definedName>
    <definedName name="TEST11" localSheetId="6">#REF!</definedName>
    <definedName name="TEST11" localSheetId="7">#REF!</definedName>
    <definedName name="TEST11">#REF!</definedName>
    <definedName name="TEST12" localSheetId="8">#REF!</definedName>
    <definedName name="TEST12" localSheetId="6">#REF!</definedName>
    <definedName name="TEST12" localSheetId="7">#REF!</definedName>
    <definedName name="TEST12">#REF!</definedName>
    <definedName name="TEST13" localSheetId="8">#REF!</definedName>
    <definedName name="TEST13" localSheetId="6">#REF!</definedName>
    <definedName name="TEST13" localSheetId="7">#REF!</definedName>
    <definedName name="TEST13">#REF!</definedName>
    <definedName name="TEST14" localSheetId="8">#REF!</definedName>
    <definedName name="TEST14" localSheetId="6">#REF!</definedName>
    <definedName name="TEST14" localSheetId="7">#REF!</definedName>
    <definedName name="TEST14">#REF!</definedName>
    <definedName name="TEST15" localSheetId="8">#REF!</definedName>
    <definedName name="TEST15" localSheetId="6">#REF!</definedName>
    <definedName name="TEST15" localSheetId="7">#REF!</definedName>
    <definedName name="TEST15">#REF!</definedName>
    <definedName name="TEST16" localSheetId="8">#REF!</definedName>
    <definedName name="TEST16" localSheetId="6">#REF!</definedName>
    <definedName name="TEST16" localSheetId="7">#REF!</definedName>
    <definedName name="TEST16">#REF!</definedName>
    <definedName name="TEST17" localSheetId="8">#REF!</definedName>
    <definedName name="TEST17" localSheetId="6">#REF!</definedName>
    <definedName name="TEST17" localSheetId="7">#REF!</definedName>
    <definedName name="TEST17">#REF!</definedName>
    <definedName name="TEST18" localSheetId="8">#REF!</definedName>
    <definedName name="TEST18" localSheetId="6">#REF!</definedName>
    <definedName name="TEST18" localSheetId="7">#REF!</definedName>
    <definedName name="TEST18">#REF!</definedName>
    <definedName name="TEST19" localSheetId="8">#REF!</definedName>
    <definedName name="TEST19" localSheetId="6">#REF!</definedName>
    <definedName name="TEST19" localSheetId="7">#REF!</definedName>
    <definedName name="TEST19">#REF!</definedName>
    <definedName name="TEST2" localSheetId="8">#REF!</definedName>
    <definedName name="TEST2" localSheetId="6">#REF!</definedName>
    <definedName name="TEST2" localSheetId="7">#REF!</definedName>
    <definedName name="TEST2">#REF!</definedName>
    <definedName name="TEST20" localSheetId="8">#REF!</definedName>
    <definedName name="TEST20" localSheetId="6">#REF!</definedName>
    <definedName name="TEST20" localSheetId="7">#REF!</definedName>
    <definedName name="TEST20">#REF!</definedName>
    <definedName name="TEST21" localSheetId="8">#REF!</definedName>
    <definedName name="TEST21" localSheetId="6">#REF!</definedName>
    <definedName name="TEST21" localSheetId="7">#REF!</definedName>
    <definedName name="TEST21">#REF!</definedName>
    <definedName name="TEST22" localSheetId="8">#REF!</definedName>
    <definedName name="TEST22" localSheetId="6">#REF!</definedName>
    <definedName name="TEST22" localSheetId="7">#REF!</definedName>
    <definedName name="TEST22">#REF!</definedName>
    <definedName name="TEST23" localSheetId="8">#REF!</definedName>
    <definedName name="TEST23" localSheetId="6">#REF!</definedName>
    <definedName name="TEST23" localSheetId="7">#REF!</definedName>
    <definedName name="TEST23">#REF!</definedName>
    <definedName name="TEST24" localSheetId="8">#REF!</definedName>
    <definedName name="TEST24" localSheetId="6">#REF!</definedName>
    <definedName name="TEST24" localSheetId="7">#REF!</definedName>
    <definedName name="TEST24">#REF!</definedName>
    <definedName name="TEST25" localSheetId="8">#REF!</definedName>
    <definedName name="TEST25" localSheetId="6">#REF!</definedName>
    <definedName name="TEST25" localSheetId="7">#REF!</definedName>
    <definedName name="TEST25">#REF!</definedName>
    <definedName name="TEST26" localSheetId="8">#REF!</definedName>
    <definedName name="TEST26" localSheetId="6">#REF!</definedName>
    <definedName name="TEST26" localSheetId="7">#REF!</definedName>
    <definedName name="TEST26">#REF!</definedName>
    <definedName name="TEST27" localSheetId="8">#REF!</definedName>
    <definedName name="TEST27" localSheetId="6">#REF!</definedName>
    <definedName name="TEST27" localSheetId="7">#REF!</definedName>
    <definedName name="TEST27">#REF!</definedName>
    <definedName name="TEST28" localSheetId="8">#REF!</definedName>
    <definedName name="TEST28" localSheetId="6">#REF!</definedName>
    <definedName name="TEST28" localSheetId="7">#REF!</definedName>
    <definedName name="TEST28">#REF!</definedName>
    <definedName name="TEST3" localSheetId="8">#REF!</definedName>
    <definedName name="TEST3" localSheetId="6">#REF!</definedName>
    <definedName name="TEST3" localSheetId="7">#REF!</definedName>
    <definedName name="TEST3">#REF!</definedName>
    <definedName name="TEST4" localSheetId="8">#REF!</definedName>
    <definedName name="TEST4" localSheetId="6">#REF!</definedName>
    <definedName name="TEST4" localSheetId="7">#REF!</definedName>
    <definedName name="TEST4">#REF!</definedName>
    <definedName name="TEST5" localSheetId="8">#REF!</definedName>
    <definedName name="TEST5" localSheetId="6">#REF!</definedName>
    <definedName name="TEST5" localSheetId="7">#REF!</definedName>
    <definedName name="TEST5">#REF!</definedName>
    <definedName name="TEST6" localSheetId="8">#REF!</definedName>
    <definedName name="TEST6" localSheetId="6">#REF!</definedName>
    <definedName name="TEST6" localSheetId="7">#REF!</definedName>
    <definedName name="TEST6">#REF!</definedName>
    <definedName name="TEST7" localSheetId="8">#REF!</definedName>
    <definedName name="TEST7" localSheetId="6">#REF!</definedName>
    <definedName name="TEST7" localSheetId="7">#REF!</definedName>
    <definedName name="TEST7">#REF!</definedName>
    <definedName name="TEST8" localSheetId="8">#REF!</definedName>
    <definedName name="TEST8" localSheetId="6">#REF!</definedName>
    <definedName name="TEST8" localSheetId="7">#REF!</definedName>
    <definedName name="TEST8">#REF!</definedName>
    <definedName name="TEST9" localSheetId="8">#REF!</definedName>
    <definedName name="TEST9" localSheetId="6">#REF!</definedName>
    <definedName name="TEST9" localSheetId="7">#REF!</definedName>
    <definedName name="TEST9">#REF!</definedName>
    <definedName name="TESTHKEY" localSheetId="8">#REF!</definedName>
    <definedName name="TESTHKEY" localSheetId="6">#REF!</definedName>
    <definedName name="TESTHKEY" localSheetId="7">#REF!</definedName>
    <definedName name="TESTHKEY">#REF!</definedName>
    <definedName name="TESTKEYS" localSheetId="8">#REF!</definedName>
    <definedName name="TESTKEYS" localSheetId="6">#REF!</definedName>
    <definedName name="TESTKEYS" localSheetId="7">#REF!</definedName>
    <definedName name="TESTKEYS">#REF!</definedName>
    <definedName name="TESTVKEY" localSheetId="8">#REF!</definedName>
    <definedName name="TESTVKEY" localSheetId="6">#REF!</definedName>
    <definedName name="TESTVKEY" localSheetId="7">#REF!</definedName>
    <definedName name="TESTVKEY">#REF!</definedName>
    <definedName name="Total_Co" localSheetId="8">#REF!</definedName>
    <definedName name="Total_Co" localSheetId="6">#REF!</definedName>
    <definedName name="Total_Co" localSheetId="7">#REF!</definedName>
    <definedName name="Total_Co">#REF!</definedName>
    <definedName name="unlock_NonOp">'[14]Sched 4'!$B$7:$B$23,'[14]Sched 4'!#REF!,'[14]Sched 4'!$C$7:$C$23,'[14]Sched 4'!$A$3:$IV$4</definedName>
    <definedName name="User" localSheetId="8">#REF!</definedName>
    <definedName name="User" localSheetId="9">#REF!</definedName>
    <definedName name="User" localSheetId="6">#REF!</definedName>
    <definedName name="User" localSheetId="7">#REF!</definedName>
    <definedName name="User" localSheetId="5">#REF!</definedName>
    <definedName name="User">#REF!</definedName>
    <definedName name="UserPageMember1" localSheetId="8">#REF!</definedName>
    <definedName name="UserPageMember1" localSheetId="9">#REF!</definedName>
    <definedName name="UserPageMember1" localSheetId="6">#REF!</definedName>
    <definedName name="UserPageMember1" localSheetId="7">#REF!</definedName>
    <definedName name="UserPageMember1" localSheetId="5">#REF!</definedName>
    <definedName name="UserPageMember1">#REF!</definedName>
    <definedName name="UserParameters" localSheetId="8">#REF!</definedName>
    <definedName name="UserParameters" localSheetId="6">#REF!</definedName>
    <definedName name="UserParameters" localSheetId="7">#REF!</definedName>
    <definedName name="UserParameters">#REF!</definedName>
    <definedName name="xpg" localSheetId="8" hidden="1">{"detail305",#N/A,FALSE,"BI-305"}</definedName>
    <definedName name="xpg" localSheetId="9" hidden="1">{"detail305",#N/A,FALSE,"BI-305"}</definedName>
    <definedName name="xpg" localSheetId="6" hidden="1">{"detail305",#N/A,FALSE,"BI-305"}</definedName>
    <definedName name="xpg" localSheetId="7" hidden="1">{"detail305",#N/A,FALSE,"BI-305"}</definedName>
    <definedName name="xpg" localSheetId="5" hidden="1">{"detail305",#N/A,FALSE,"BI-305"}</definedName>
    <definedName name="xpg" hidden="1">{"detail305",#N/A,FALSE,"BI-305"}</definedName>
    <definedName name="xxx.detail" localSheetId="8" hidden="1">{"detail305",#N/A,FALSE,"BI-305"}</definedName>
    <definedName name="xxx.detail" localSheetId="9" hidden="1">{"detail305",#N/A,FALSE,"BI-305"}</definedName>
    <definedName name="xxx.detail" localSheetId="6" hidden="1">{"detail305",#N/A,FALSE,"BI-305"}</definedName>
    <definedName name="xxx.detail" localSheetId="7" hidden="1">{"detail305",#N/A,FALSE,"BI-305"}</definedName>
    <definedName name="xxx.detail" localSheetId="5" hidden="1">{"detail305",#N/A,FALSE,"BI-305"}</definedName>
    <definedName name="xxx.detail" hidden="1">{"detail305",#N/A,FALSE,"BI-305"}</definedName>
    <definedName name="xxx.directory" localSheetId="8" hidden="1">{"summary",#N/A,FALSE,"PCR DIRECTORY"}</definedName>
    <definedName name="xxx.directory" localSheetId="9" hidden="1">{"summary",#N/A,FALSE,"PCR DIRECTORY"}</definedName>
    <definedName name="xxx.directory" localSheetId="6" hidden="1">{"summary",#N/A,FALSE,"PCR DIRECTORY"}</definedName>
    <definedName name="xxx.directory" localSheetId="7" hidden="1">{"summary",#N/A,FALSE,"PCR DIRECTORY"}</definedName>
    <definedName name="xxx.directory" localSheetId="5" hidden="1">{"summary",#N/A,FALSE,"PCR DIRECTORY"}</definedName>
    <definedName name="xxx.directory" hidden="1">{"summary",#N/A,FALSE,"PCR DIRECTORY"}</definedName>
    <definedName name="Year">#REF!</definedName>
    <definedName name="Year2" localSheetId="8">#REF!</definedName>
    <definedName name="Year2" localSheetId="6">#REF!</definedName>
    <definedName name="Year2" localSheetId="7">#REF!</definedName>
    <definedName name="Year2">#REF!</definedName>
    <definedName name="zzz" localSheetId="8" hidden="1">{"detail305",#N/A,FALSE,"BI-305"}</definedName>
    <definedName name="zzz" localSheetId="9" hidden="1">{"detail305",#N/A,FALSE,"BI-305"}</definedName>
    <definedName name="zzz" localSheetId="6" hidden="1">{"detail305",#N/A,FALSE,"BI-305"}</definedName>
    <definedName name="zzz" localSheetId="7" hidden="1">{"detail305",#N/A,FALSE,"BI-305"}</definedName>
    <definedName name="zzz" localSheetId="5" hidden="1">{"detail305",#N/A,FALSE,"BI-305"}</definedName>
    <definedName name="zzz" hidden="1">{"detail305",#N/A,FALSE,"BI-305"}</definedName>
  </definedNames>
  <calcPr calcId="191028"/>
  <pivotCaches>
    <pivotCache cacheId="0" r:id="rId29"/>
    <pivotCache cacheId="1" r:id="rId30"/>
    <pivotCache cacheId="2" r:id="rId3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2" i="4" l="1"/>
  <c r="N22" i="4"/>
  <c r="M22" i="4"/>
  <c r="L22" i="4"/>
  <c r="K22" i="4"/>
  <c r="J22" i="4"/>
  <c r="I22" i="4"/>
  <c r="H22" i="4"/>
  <c r="G22" i="4"/>
  <c r="F22" i="4"/>
  <c r="E22" i="4"/>
  <c r="D22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N18" i="4"/>
  <c r="M18" i="4"/>
  <c r="L18" i="4"/>
  <c r="K18" i="4"/>
  <c r="J18" i="4"/>
  <c r="I18" i="4"/>
  <c r="H18" i="4"/>
  <c r="G18" i="4"/>
  <c r="F18" i="4"/>
  <c r="E18" i="4"/>
  <c r="D18" i="4"/>
  <c r="A19" i="4" l="1"/>
  <c r="A20" i="4" s="1"/>
  <c r="A21" i="4" s="1"/>
  <c r="A22" i="4" s="1"/>
  <c r="A23" i="4" s="1"/>
  <c r="A24" i="4" s="1"/>
  <c r="P19" i="4" l="1"/>
  <c r="I20" i="4"/>
  <c r="I24" i="4" s="1"/>
  <c r="J20" i="4"/>
  <c r="J24" i="4" s="1"/>
  <c r="K20" i="4"/>
  <c r="K24" i="4" s="1"/>
  <c r="L20" i="4"/>
  <c r="L24" i="4" s="1"/>
  <c r="D20" i="4"/>
  <c r="D24" i="4" s="1"/>
  <c r="C20" i="4"/>
  <c r="C24" i="4" s="1"/>
  <c r="E20" i="4"/>
  <c r="E24" i="4" s="1"/>
  <c r="F20" i="4"/>
  <c r="F24" i="4" s="1"/>
  <c r="G20" i="4"/>
  <c r="G24" i="4" s="1"/>
  <c r="H20" i="4"/>
  <c r="H24" i="4" s="1"/>
  <c r="M20" i="4"/>
  <c r="M24" i="4" s="1"/>
  <c r="N20" i="4"/>
  <c r="N24" i="4" s="1"/>
  <c r="O20" i="4"/>
  <c r="O24" i="4" s="1"/>
  <c r="AD220" i="32" l="1"/>
  <c r="A23" i="31" l="1"/>
  <c r="A24" i="31" s="1"/>
  <c r="A25" i="31" s="1"/>
  <c r="A26" i="31" s="1"/>
  <c r="A27" i="31" s="1"/>
  <c r="A28" i="31" s="1"/>
  <c r="H23" i="31" l="1"/>
  <c r="I23" i="31" s="1"/>
  <c r="I24" i="31" s="1"/>
  <c r="H22" i="31"/>
  <c r="H26" i="31"/>
  <c r="C26" i="31"/>
  <c r="E23" i="31"/>
  <c r="E24" i="31" s="1"/>
  <c r="C23" i="31"/>
  <c r="D23" i="31" s="1"/>
  <c r="C22" i="31"/>
  <c r="F22" i="31" s="1"/>
  <c r="J26" i="31"/>
  <c r="I26" i="31"/>
  <c r="E26" i="31"/>
  <c r="D26" i="31"/>
  <c r="I28" i="31" l="1"/>
  <c r="J23" i="31"/>
  <c r="J24" i="31" s="1"/>
  <c r="J28" i="31" s="1"/>
  <c r="E28" i="31"/>
  <c r="K26" i="31"/>
  <c r="F26" i="31"/>
  <c r="F23" i="31"/>
  <c r="D24" i="31"/>
  <c r="D28" i="31" s="1"/>
  <c r="H24" i="31"/>
  <c r="H28" i="31" s="1"/>
  <c r="K22" i="31"/>
  <c r="C24" i="31"/>
  <c r="C28" i="31" s="1"/>
  <c r="K23" i="31" l="1"/>
  <c r="M23" i="31" s="1"/>
  <c r="M26" i="31"/>
  <c r="F24" i="31"/>
  <c r="F28" i="31" s="1"/>
  <c r="K24" i="31"/>
  <c r="K28" i="31" s="1"/>
  <c r="M22" i="31"/>
  <c r="M24" i="31" l="1"/>
  <c r="M28" i="31" s="1"/>
  <c r="O43" i="26" l="1"/>
  <c r="P18" i="4" l="1"/>
  <c r="P22" i="4"/>
  <c r="P20" i="4" l="1"/>
  <c r="O88" i="30"/>
  <c r="O75" i="30"/>
  <c r="C62" i="30"/>
  <c r="D62" i="30" s="1"/>
  <c r="E61" i="30"/>
  <c r="F61" i="30" s="1"/>
  <c r="G61" i="30" s="1"/>
  <c r="H61" i="30" s="1"/>
  <c r="I61" i="30" s="1"/>
  <c r="J61" i="30" s="1"/>
  <c r="K61" i="30" s="1"/>
  <c r="L61" i="30" s="1"/>
  <c r="M61" i="30" s="1"/>
  <c r="N61" i="30" s="1"/>
  <c r="D61" i="30"/>
  <c r="C61" i="30"/>
  <c r="C60" i="30"/>
  <c r="D60" i="30" s="1"/>
  <c r="E60" i="30" s="1"/>
  <c r="F60" i="30" s="1"/>
  <c r="G60" i="30" s="1"/>
  <c r="H60" i="30" s="1"/>
  <c r="I60" i="30" s="1"/>
  <c r="J60" i="30" s="1"/>
  <c r="K60" i="30" s="1"/>
  <c r="L60" i="30" s="1"/>
  <c r="M60" i="30" s="1"/>
  <c r="N60" i="30" s="1"/>
  <c r="E59" i="30"/>
  <c r="F59" i="30" s="1"/>
  <c r="G59" i="30" s="1"/>
  <c r="H59" i="30" s="1"/>
  <c r="I59" i="30" s="1"/>
  <c r="J59" i="30" s="1"/>
  <c r="K59" i="30" s="1"/>
  <c r="L59" i="30" s="1"/>
  <c r="M59" i="30" s="1"/>
  <c r="N59" i="30" s="1"/>
  <c r="D59" i="30"/>
  <c r="C59" i="30"/>
  <c r="C58" i="30"/>
  <c r="D58" i="30" s="1"/>
  <c r="E58" i="30" s="1"/>
  <c r="F58" i="30" s="1"/>
  <c r="G58" i="30" s="1"/>
  <c r="H58" i="30" s="1"/>
  <c r="I58" i="30" s="1"/>
  <c r="J58" i="30" s="1"/>
  <c r="K58" i="30" s="1"/>
  <c r="L58" i="30" s="1"/>
  <c r="M58" i="30" s="1"/>
  <c r="N58" i="30" s="1"/>
  <c r="E57" i="30"/>
  <c r="F57" i="30" s="1"/>
  <c r="G57" i="30" s="1"/>
  <c r="H57" i="30" s="1"/>
  <c r="I57" i="30" s="1"/>
  <c r="J57" i="30" s="1"/>
  <c r="K57" i="30" s="1"/>
  <c r="L57" i="30" s="1"/>
  <c r="M57" i="30" s="1"/>
  <c r="N57" i="30" s="1"/>
  <c r="D57" i="30"/>
  <c r="C57" i="30"/>
  <c r="C56" i="30"/>
  <c r="D56" i="30" s="1"/>
  <c r="E56" i="30" s="1"/>
  <c r="F56" i="30" s="1"/>
  <c r="G56" i="30" s="1"/>
  <c r="H56" i="30" s="1"/>
  <c r="I56" i="30" s="1"/>
  <c r="J56" i="30" s="1"/>
  <c r="K56" i="30" s="1"/>
  <c r="L56" i="30" s="1"/>
  <c r="M56" i="30" s="1"/>
  <c r="N56" i="30" s="1"/>
  <c r="E55" i="30"/>
  <c r="F55" i="30" s="1"/>
  <c r="G55" i="30" s="1"/>
  <c r="H55" i="30" s="1"/>
  <c r="I55" i="30" s="1"/>
  <c r="J55" i="30" s="1"/>
  <c r="K55" i="30" s="1"/>
  <c r="L55" i="30" s="1"/>
  <c r="M55" i="30" s="1"/>
  <c r="N55" i="30" s="1"/>
  <c r="D55" i="30"/>
  <c r="C55" i="30"/>
  <c r="C54" i="30"/>
  <c r="D54" i="30" s="1"/>
  <c r="E54" i="30" s="1"/>
  <c r="F54" i="30" s="1"/>
  <c r="G54" i="30" s="1"/>
  <c r="H54" i="30" s="1"/>
  <c r="I54" i="30" s="1"/>
  <c r="J54" i="30" s="1"/>
  <c r="K54" i="30" s="1"/>
  <c r="L54" i="30" s="1"/>
  <c r="M54" i="30" s="1"/>
  <c r="N54" i="30" s="1"/>
  <c r="E53" i="30"/>
  <c r="F53" i="30" s="1"/>
  <c r="G53" i="30" s="1"/>
  <c r="H53" i="30" s="1"/>
  <c r="I53" i="30" s="1"/>
  <c r="J53" i="30" s="1"/>
  <c r="K53" i="30" s="1"/>
  <c r="L53" i="30" s="1"/>
  <c r="M53" i="30" s="1"/>
  <c r="N53" i="30" s="1"/>
  <c r="D53" i="30"/>
  <c r="C53" i="30"/>
  <c r="C52" i="30"/>
  <c r="D52" i="30" s="1"/>
  <c r="E52" i="30" s="1"/>
  <c r="F52" i="30" s="1"/>
  <c r="G52" i="30" s="1"/>
  <c r="H52" i="30" s="1"/>
  <c r="I52" i="30" s="1"/>
  <c r="J52" i="30" s="1"/>
  <c r="K52" i="30" s="1"/>
  <c r="L52" i="30" s="1"/>
  <c r="M52" i="30" s="1"/>
  <c r="N52" i="30" s="1"/>
  <c r="E51" i="30"/>
  <c r="F51" i="30" s="1"/>
  <c r="G51" i="30" s="1"/>
  <c r="H51" i="30" s="1"/>
  <c r="I51" i="30" s="1"/>
  <c r="J51" i="30" s="1"/>
  <c r="K51" i="30" s="1"/>
  <c r="L51" i="30" s="1"/>
  <c r="M51" i="30" s="1"/>
  <c r="N51" i="30" s="1"/>
  <c r="D51" i="30"/>
  <c r="C51" i="30"/>
  <c r="C50" i="30"/>
  <c r="D50" i="30" s="1"/>
  <c r="E50" i="30" s="1"/>
  <c r="F50" i="30" s="1"/>
  <c r="G50" i="30" s="1"/>
  <c r="H50" i="30" s="1"/>
  <c r="I50" i="30" s="1"/>
  <c r="J50" i="30" s="1"/>
  <c r="K50" i="30" s="1"/>
  <c r="L50" i="30" s="1"/>
  <c r="M50" i="30" s="1"/>
  <c r="N50" i="30" s="1"/>
  <c r="E49" i="30"/>
  <c r="F49" i="30" s="1"/>
  <c r="G49" i="30" s="1"/>
  <c r="H49" i="30" s="1"/>
  <c r="I49" i="30" s="1"/>
  <c r="J49" i="30" s="1"/>
  <c r="K49" i="30" s="1"/>
  <c r="L49" i="30" s="1"/>
  <c r="M49" i="30" s="1"/>
  <c r="N49" i="30" s="1"/>
  <c r="D49" i="30"/>
  <c r="C49" i="30"/>
  <c r="C48" i="30"/>
  <c r="D48" i="30" s="1"/>
  <c r="E48" i="30" s="1"/>
  <c r="F48" i="30" s="1"/>
  <c r="G48" i="30" s="1"/>
  <c r="H48" i="30" s="1"/>
  <c r="I48" i="30" s="1"/>
  <c r="J48" i="30" s="1"/>
  <c r="K48" i="30" s="1"/>
  <c r="L48" i="30" s="1"/>
  <c r="M48" i="30" s="1"/>
  <c r="N48" i="30" s="1"/>
  <c r="E47" i="30"/>
  <c r="F47" i="30" s="1"/>
  <c r="G47" i="30" s="1"/>
  <c r="H47" i="30" s="1"/>
  <c r="I47" i="30" s="1"/>
  <c r="J47" i="30" s="1"/>
  <c r="K47" i="30" s="1"/>
  <c r="L47" i="30" s="1"/>
  <c r="M47" i="30" s="1"/>
  <c r="N47" i="30" s="1"/>
  <c r="D47" i="30"/>
  <c r="C47" i="30"/>
  <c r="C46" i="30"/>
  <c r="D46" i="30" s="1"/>
  <c r="E46" i="30" s="1"/>
  <c r="F46" i="30" s="1"/>
  <c r="G46" i="30" s="1"/>
  <c r="H46" i="30" s="1"/>
  <c r="I46" i="30" s="1"/>
  <c r="J46" i="30" s="1"/>
  <c r="K46" i="30" s="1"/>
  <c r="L46" i="30" s="1"/>
  <c r="M46" i="30" s="1"/>
  <c r="N46" i="30" s="1"/>
  <c r="E45" i="30"/>
  <c r="F45" i="30" s="1"/>
  <c r="G45" i="30" s="1"/>
  <c r="H45" i="30" s="1"/>
  <c r="I45" i="30" s="1"/>
  <c r="J45" i="30" s="1"/>
  <c r="K45" i="30" s="1"/>
  <c r="L45" i="30" s="1"/>
  <c r="M45" i="30" s="1"/>
  <c r="N45" i="30" s="1"/>
  <c r="D45" i="30"/>
  <c r="C45" i="30"/>
  <c r="C44" i="30"/>
  <c r="D44" i="30" s="1"/>
  <c r="E44" i="30" s="1"/>
  <c r="F44" i="30" s="1"/>
  <c r="G44" i="30" s="1"/>
  <c r="H44" i="30" s="1"/>
  <c r="I44" i="30" s="1"/>
  <c r="J44" i="30" s="1"/>
  <c r="K44" i="30" s="1"/>
  <c r="L44" i="30" s="1"/>
  <c r="M44" i="30" s="1"/>
  <c r="N44" i="30" s="1"/>
  <c r="E43" i="30"/>
  <c r="F43" i="30" s="1"/>
  <c r="G43" i="30" s="1"/>
  <c r="H43" i="30" s="1"/>
  <c r="I43" i="30" s="1"/>
  <c r="J43" i="30" s="1"/>
  <c r="K43" i="30" s="1"/>
  <c r="L43" i="30" s="1"/>
  <c r="M43" i="30" s="1"/>
  <c r="N43" i="30" s="1"/>
  <c r="D43" i="30"/>
  <c r="C43" i="30"/>
  <c r="C42" i="30"/>
  <c r="D42" i="30" s="1"/>
  <c r="E42" i="30" s="1"/>
  <c r="F42" i="30" s="1"/>
  <c r="G42" i="30" s="1"/>
  <c r="H42" i="30" s="1"/>
  <c r="I42" i="30" s="1"/>
  <c r="J42" i="30" s="1"/>
  <c r="K42" i="30" s="1"/>
  <c r="L42" i="30" s="1"/>
  <c r="M42" i="30" s="1"/>
  <c r="N42" i="30" s="1"/>
  <c r="E41" i="30"/>
  <c r="F41" i="30" s="1"/>
  <c r="G41" i="30" s="1"/>
  <c r="H41" i="30" s="1"/>
  <c r="I41" i="30" s="1"/>
  <c r="J41" i="30" s="1"/>
  <c r="K41" i="30" s="1"/>
  <c r="L41" i="30" s="1"/>
  <c r="M41" i="30" s="1"/>
  <c r="N41" i="30" s="1"/>
  <c r="D41" i="30"/>
  <c r="C41" i="30"/>
  <c r="C40" i="30"/>
  <c r="D40" i="30" s="1"/>
  <c r="E40" i="30" s="1"/>
  <c r="F40" i="30" s="1"/>
  <c r="G40" i="30" s="1"/>
  <c r="H40" i="30" s="1"/>
  <c r="I40" i="30" s="1"/>
  <c r="J40" i="30" s="1"/>
  <c r="K40" i="30" s="1"/>
  <c r="L40" i="30" s="1"/>
  <c r="M40" i="30" s="1"/>
  <c r="N40" i="30" s="1"/>
  <c r="E39" i="30"/>
  <c r="F39" i="30" s="1"/>
  <c r="G39" i="30" s="1"/>
  <c r="H39" i="30" s="1"/>
  <c r="I39" i="30" s="1"/>
  <c r="J39" i="30" s="1"/>
  <c r="K39" i="30" s="1"/>
  <c r="L39" i="30" s="1"/>
  <c r="M39" i="30" s="1"/>
  <c r="N39" i="30" s="1"/>
  <c r="D39" i="30"/>
  <c r="C39" i="30"/>
  <c r="C38" i="30"/>
  <c r="D38" i="30" s="1"/>
  <c r="E38" i="30" s="1"/>
  <c r="F38" i="30" s="1"/>
  <c r="G38" i="30" s="1"/>
  <c r="H38" i="30" s="1"/>
  <c r="I38" i="30" s="1"/>
  <c r="J38" i="30" s="1"/>
  <c r="K38" i="30" s="1"/>
  <c r="L38" i="30" s="1"/>
  <c r="M38" i="30" s="1"/>
  <c r="N38" i="30" s="1"/>
  <c r="E37" i="30"/>
  <c r="F37" i="30" s="1"/>
  <c r="G37" i="30" s="1"/>
  <c r="H37" i="30" s="1"/>
  <c r="I37" i="30" s="1"/>
  <c r="J37" i="30" s="1"/>
  <c r="K37" i="30" s="1"/>
  <c r="L37" i="30" s="1"/>
  <c r="M37" i="30" s="1"/>
  <c r="N37" i="30" s="1"/>
  <c r="D37" i="30"/>
  <c r="C37" i="30"/>
  <c r="C36" i="30"/>
  <c r="D36" i="30" s="1"/>
  <c r="E36" i="30" s="1"/>
  <c r="F36" i="30" s="1"/>
  <c r="G36" i="30" s="1"/>
  <c r="H36" i="30" s="1"/>
  <c r="I36" i="30" s="1"/>
  <c r="J36" i="30" s="1"/>
  <c r="K36" i="30" s="1"/>
  <c r="L36" i="30" s="1"/>
  <c r="M36" i="30" s="1"/>
  <c r="N36" i="30" s="1"/>
  <c r="O33" i="30"/>
  <c r="E62" i="30" l="1"/>
  <c r="F62" i="30" s="1"/>
  <c r="G62" i="30" s="1"/>
  <c r="H62" i="30" s="1"/>
  <c r="I62" i="30" s="1"/>
  <c r="J62" i="30" s="1"/>
  <c r="K62" i="30" s="1"/>
  <c r="L62" i="30" s="1"/>
  <c r="M62" i="30" s="1"/>
  <c r="N62" i="30" s="1"/>
  <c r="O62" i="30" l="1"/>
  <c r="O88" i="22" l="1"/>
  <c r="O7" i="26" l="1"/>
  <c r="O14" i="28" l="1"/>
  <c r="O45" i="26"/>
  <c r="O27" i="26"/>
  <c r="O21" i="26"/>
  <c r="O12" i="26"/>
  <c r="O10" i="26"/>
  <c r="O7" i="22" l="1"/>
  <c r="O9" i="22"/>
  <c r="O11" i="22"/>
  <c r="O17" i="22"/>
  <c r="AQ108" i="19" l="1"/>
  <c r="AQ105" i="19"/>
  <c r="AQ102" i="19"/>
  <c r="AQ99" i="19"/>
  <c r="AQ96" i="19"/>
  <c r="AQ93" i="19"/>
  <c r="AQ90" i="19"/>
  <c r="AQ87" i="19"/>
  <c r="AQ84" i="19"/>
  <c r="AQ81" i="19"/>
  <c r="AQ78" i="19"/>
  <c r="AQ75" i="19"/>
  <c r="AQ72" i="19"/>
  <c r="AQ69" i="19"/>
  <c r="AQ66" i="19"/>
  <c r="AQ63" i="19"/>
  <c r="AQ60" i="19"/>
  <c r="AQ57" i="19"/>
  <c r="AQ54" i="19"/>
  <c r="AQ51" i="19"/>
  <c r="AQ48" i="19"/>
  <c r="AQ43" i="19" l="1"/>
  <c r="AQ40" i="19"/>
  <c r="AQ37" i="19"/>
  <c r="AQ34" i="19"/>
  <c r="AQ31" i="19"/>
  <c r="AQ29" i="19"/>
  <c r="AQ27" i="19"/>
  <c r="AQ24" i="19"/>
  <c r="AQ22" i="19"/>
  <c r="AQ20" i="19"/>
  <c r="AQ18" i="19"/>
  <c r="AQ16" i="19"/>
  <c r="AQ14" i="19"/>
  <c r="AQ11" i="19"/>
  <c r="H28" i="21"/>
  <c r="H30" i="21"/>
  <c r="AJ132" i="17" l="1"/>
  <c r="AI132" i="17"/>
  <c r="AH132" i="17"/>
  <c r="O75" i="22"/>
  <c r="C62" i="22"/>
  <c r="C61" i="22"/>
  <c r="D61" i="22" s="1"/>
  <c r="E61" i="22" s="1"/>
  <c r="F61" i="22" s="1"/>
  <c r="G61" i="22" s="1"/>
  <c r="H61" i="22" s="1"/>
  <c r="I61" i="22" s="1"/>
  <c r="J61" i="22" s="1"/>
  <c r="K61" i="22" s="1"/>
  <c r="L61" i="22" s="1"/>
  <c r="M61" i="22" s="1"/>
  <c r="N61" i="22" s="1"/>
  <c r="C60" i="22"/>
  <c r="D60" i="22" s="1"/>
  <c r="E60" i="22" s="1"/>
  <c r="F60" i="22" s="1"/>
  <c r="G60" i="22" s="1"/>
  <c r="H60" i="22" s="1"/>
  <c r="I60" i="22" s="1"/>
  <c r="J60" i="22" s="1"/>
  <c r="K60" i="22" s="1"/>
  <c r="L60" i="22" s="1"/>
  <c r="M60" i="22" s="1"/>
  <c r="N60" i="22" s="1"/>
  <c r="C59" i="22"/>
  <c r="D59" i="22" s="1"/>
  <c r="E59" i="22" s="1"/>
  <c r="F59" i="22" s="1"/>
  <c r="G59" i="22" s="1"/>
  <c r="H59" i="22" s="1"/>
  <c r="I59" i="22" s="1"/>
  <c r="J59" i="22" s="1"/>
  <c r="K59" i="22" s="1"/>
  <c r="L59" i="22" s="1"/>
  <c r="M59" i="22" s="1"/>
  <c r="N59" i="22" s="1"/>
  <c r="C58" i="22"/>
  <c r="D58" i="22" s="1"/>
  <c r="E58" i="22" s="1"/>
  <c r="F58" i="22" s="1"/>
  <c r="G58" i="22" s="1"/>
  <c r="H58" i="22" s="1"/>
  <c r="I58" i="22" s="1"/>
  <c r="J58" i="22" s="1"/>
  <c r="K58" i="22" s="1"/>
  <c r="L58" i="22" s="1"/>
  <c r="M58" i="22" s="1"/>
  <c r="N58" i="22" s="1"/>
  <c r="C57" i="22"/>
  <c r="D57" i="22" s="1"/>
  <c r="E57" i="22" s="1"/>
  <c r="F57" i="22" s="1"/>
  <c r="G57" i="22" s="1"/>
  <c r="H57" i="22" s="1"/>
  <c r="I57" i="22" s="1"/>
  <c r="J57" i="22" s="1"/>
  <c r="K57" i="22" s="1"/>
  <c r="L57" i="22" s="1"/>
  <c r="M57" i="22" s="1"/>
  <c r="N57" i="22" s="1"/>
  <c r="C56" i="22"/>
  <c r="D56" i="22" s="1"/>
  <c r="E56" i="22" s="1"/>
  <c r="F56" i="22" s="1"/>
  <c r="G56" i="22" s="1"/>
  <c r="H56" i="22" s="1"/>
  <c r="I56" i="22" s="1"/>
  <c r="J56" i="22" s="1"/>
  <c r="K56" i="22" s="1"/>
  <c r="L56" i="22" s="1"/>
  <c r="M56" i="22" s="1"/>
  <c r="N56" i="22" s="1"/>
  <c r="C55" i="22"/>
  <c r="D55" i="22" s="1"/>
  <c r="E55" i="22" s="1"/>
  <c r="F55" i="22" s="1"/>
  <c r="G55" i="22" s="1"/>
  <c r="H55" i="22" s="1"/>
  <c r="I55" i="22" s="1"/>
  <c r="J55" i="22" s="1"/>
  <c r="K55" i="22" s="1"/>
  <c r="L55" i="22" s="1"/>
  <c r="M55" i="22" s="1"/>
  <c r="N55" i="22" s="1"/>
  <c r="C54" i="22"/>
  <c r="D54" i="22" s="1"/>
  <c r="E54" i="22" s="1"/>
  <c r="F54" i="22" s="1"/>
  <c r="G54" i="22" s="1"/>
  <c r="H54" i="22" s="1"/>
  <c r="I54" i="22" s="1"/>
  <c r="J54" i="22" s="1"/>
  <c r="K54" i="22" s="1"/>
  <c r="L54" i="22" s="1"/>
  <c r="M54" i="22" s="1"/>
  <c r="N54" i="22" s="1"/>
  <c r="C53" i="22"/>
  <c r="D53" i="22" s="1"/>
  <c r="E53" i="22" s="1"/>
  <c r="F53" i="22" s="1"/>
  <c r="G53" i="22" s="1"/>
  <c r="H53" i="22" s="1"/>
  <c r="I53" i="22" s="1"/>
  <c r="J53" i="22" s="1"/>
  <c r="K53" i="22" s="1"/>
  <c r="L53" i="22" s="1"/>
  <c r="M53" i="22" s="1"/>
  <c r="N53" i="22" s="1"/>
  <c r="C52" i="22"/>
  <c r="D52" i="22" s="1"/>
  <c r="E52" i="22" s="1"/>
  <c r="F52" i="22" s="1"/>
  <c r="G52" i="22" s="1"/>
  <c r="H52" i="22" s="1"/>
  <c r="I52" i="22" s="1"/>
  <c r="J52" i="22" s="1"/>
  <c r="K52" i="22" s="1"/>
  <c r="L52" i="22" s="1"/>
  <c r="M52" i="22" s="1"/>
  <c r="N52" i="22" s="1"/>
  <c r="D51" i="22"/>
  <c r="E51" i="22" s="1"/>
  <c r="F51" i="22" s="1"/>
  <c r="G51" i="22" s="1"/>
  <c r="H51" i="22" s="1"/>
  <c r="I51" i="22" s="1"/>
  <c r="J51" i="22" s="1"/>
  <c r="K51" i="22" s="1"/>
  <c r="L51" i="22" s="1"/>
  <c r="M51" i="22" s="1"/>
  <c r="N51" i="22" s="1"/>
  <c r="C51" i="22"/>
  <c r="C50" i="22"/>
  <c r="D50" i="22" s="1"/>
  <c r="E50" i="22" s="1"/>
  <c r="F50" i="22" s="1"/>
  <c r="G50" i="22" s="1"/>
  <c r="H50" i="22" s="1"/>
  <c r="I50" i="22" s="1"/>
  <c r="J50" i="22" s="1"/>
  <c r="K50" i="22" s="1"/>
  <c r="L50" i="22" s="1"/>
  <c r="M50" i="22" s="1"/>
  <c r="N50" i="22" s="1"/>
  <c r="C49" i="22"/>
  <c r="D49" i="22" s="1"/>
  <c r="E49" i="22" s="1"/>
  <c r="F49" i="22" s="1"/>
  <c r="G49" i="22" s="1"/>
  <c r="H49" i="22" s="1"/>
  <c r="I49" i="22" s="1"/>
  <c r="J49" i="22" s="1"/>
  <c r="K49" i="22" s="1"/>
  <c r="L49" i="22" s="1"/>
  <c r="M49" i="22" s="1"/>
  <c r="N49" i="22" s="1"/>
  <c r="C48" i="22"/>
  <c r="D48" i="22" s="1"/>
  <c r="E48" i="22" s="1"/>
  <c r="F48" i="22" s="1"/>
  <c r="G48" i="22" s="1"/>
  <c r="H48" i="22" s="1"/>
  <c r="I48" i="22" s="1"/>
  <c r="J48" i="22" s="1"/>
  <c r="K48" i="22" s="1"/>
  <c r="L48" i="22" s="1"/>
  <c r="M48" i="22" s="1"/>
  <c r="N48" i="22" s="1"/>
  <c r="C47" i="22"/>
  <c r="D47" i="22" s="1"/>
  <c r="E47" i="22" s="1"/>
  <c r="F47" i="22" s="1"/>
  <c r="G47" i="22" s="1"/>
  <c r="H47" i="22" s="1"/>
  <c r="I47" i="22" s="1"/>
  <c r="J47" i="22" s="1"/>
  <c r="K47" i="22" s="1"/>
  <c r="L47" i="22" s="1"/>
  <c r="M47" i="22" s="1"/>
  <c r="N47" i="22" s="1"/>
  <c r="C46" i="22"/>
  <c r="D46" i="22" s="1"/>
  <c r="E46" i="22" s="1"/>
  <c r="F46" i="22" s="1"/>
  <c r="G46" i="22" s="1"/>
  <c r="H46" i="22" s="1"/>
  <c r="I46" i="22" s="1"/>
  <c r="J46" i="22" s="1"/>
  <c r="K46" i="22" s="1"/>
  <c r="L46" i="22" s="1"/>
  <c r="M46" i="22" s="1"/>
  <c r="N46" i="22" s="1"/>
  <c r="C45" i="22"/>
  <c r="D45" i="22" s="1"/>
  <c r="E45" i="22" s="1"/>
  <c r="F45" i="22" s="1"/>
  <c r="G45" i="22" s="1"/>
  <c r="H45" i="22" s="1"/>
  <c r="I45" i="22" s="1"/>
  <c r="J45" i="22" s="1"/>
  <c r="K45" i="22" s="1"/>
  <c r="L45" i="22" s="1"/>
  <c r="M45" i="22" s="1"/>
  <c r="N45" i="22" s="1"/>
  <c r="C44" i="22"/>
  <c r="D44" i="22" s="1"/>
  <c r="E44" i="22" s="1"/>
  <c r="F44" i="22" s="1"/>
  <c r="G44" i="22" s="1"/>
  <c r="H44" i="22" s="1"/>
  <c r="I44" i="22" s="1"/>
  <c r="J44" i="22" s="1"/>
  <c r="K44" i="22" s="1"/>
  <c r="L44" i="22" s="1"/>
  <c r="M44" i="22" s="1"/>
  <c r="N44" i="22" s="1"/>
  <c r="C43" i="22"/>
  <c r="D43" i="22" s="1"/>
  <c r="E43" i="22" s="1"/>
  <c r="F43" i="22" s="1"/>
  <c r="G43" i="22" s="1"/>
  <c r="H43" i="22" s="1"/>
  <c r="I43" i="22" s="1"/>
  <c r="J43" i="22" s="1"/>
  <c r="K43" i="22" s="1"/>
  <c r="L43" i="22" s="1"/>
  <c r="M43" i="22" s="1"/>
  <c r="N43" i="22" s="1"/>
  <c r="C42" i="22"/>
  <c r="D42" i="22" s="1"/>
  <c r="E42" i="22" s="1"/>
  <c r="F42" i="22" s="1"/>
  <c r="G42" i="22" s="1"/>
  <c r="H42" i="22" s="1"/>
  <c r="I42" i="22" s="1"/>
  <c r="J42" i="22" s="1"/>
  <c r="K42" i="22" s="1"/>
  <c r="L42" i="22" s="1"/>
  <c r="M42" i="22" s="1"/>
  <c r="N42" i="22" s="1"/>
  <c r="C41" i="22"/>
  <c r="D41" i="22" s="1"/>
  <c r="E41" i="22" s="1"/>
  <c r="F41" i="22" s="1"/>
  <c r="G41" i="22" s="1"/>
  <c r="H41" i="22" s="1"/>
  <c r="I41" i="22" s="1"/>
  <c r="J41" i="22" s="1"/>
  <c r="K41" i="22" s="1"/>
  <c r="L41" i="22" s="1"/>
  <c r="M41" i="22" s="1"/>
  <c r="N41" i="22" s="1"/>
  <c r="C40" i="22"/>
  <c r="D40" i="22" s="1"/>
  <c r="E40" i="22" s="1"/>
  <c r="F40" i="22" s="1"/>
  <c r="G40" i="22" s="1"/>
  <c r="H40" i="22" s="1"/>
  <c r="I40" i="22" s="1"/>
  <c r="J40" i="22" s="1"/>
  <c r="K40" i="22" s="1"/>
  <c r="L40" i="22" s="1"/>
  <c r="M40" i="22" s="1"/>
  <c r="N40" i="22" s="1"/>
  <c r="C39" i="22"/>
  <c r="D39" i="22" s="1"/>
  <c r="E39" i="22" s="1"/>
  <c r="F39" i="22" s="1"/>
  <c r="G39" i="22" s="1"/>
  <c r="H39" i="22" s="1"/>
  <c r="I39" i="22" s="1"/>
  <c r="J39" i="22" s="1"/>
  <c r="K39" i="22" s="1"/>
  <c r="L39" i="22" s="1"/>
  <c r="M39" i="22" s="1"/>
  <c r="N39" i="22" s="1"/>
  <c r="C38" i="22"/>
  <c r="D38" i="22" s="1"/>
  <c r="E38" i="22" s="1"/>
  <c r="F38" i="22" s="1"/>
  <c r="G38" i="22" s="1"/>
  <c r="H38" i="22" s="1"/>
  <c r="I38" i="22" s="1"/>
  <c r="J38" i="22" s="1"/>
  <c r="K38" i="22" s="1"/>
  <c r="L38" i="22" s="1"/>
  <c r="M38" i="22" s="1"/>
  <c r="N38" i="22" s="1"/>
  <c r="C37" i="22"/>
  <c r="D37" i="22" s="1"/>
  <c r="E37" i="22" s="1"/>
  <c r="F37" i="22" s="1"/>
  <c r="G37" i="22" s="1"/>
  <c r="H37" i="22" s="1"/>
  <c r="I37" i="22" s="1"/>
  <c r="J37" i="22" s="1"/>
  <c r="K37" i="22" s="1"/>
  <c r="L37" i="22" s="1"/>
  <c r="M37" i="22" s="1"/>
  <c r="N37" i="22" s="1"/>
  <c r="C36" i="22"/>
  <c r="D36" i="22" s="1"/>
  <c r="E36" i="22" s="1"/>
  <c r="F36" i="22" s="1"/>
  <c r="G36" i="22" s="1"/>
  <c r="H36" i="22" s="1"/>
  <c r="I36" i="22" s="1"/>
  <c r="J36" i="22" s="1"/>
  <c r="K36" i="22" s="1"/>
  <c r="L36" i="22" s="1"/>
  <c r="M36" i="22" s="1"/>
  <c r="N36" i="22" s="1"/>
  <c r="O33" i="22"/>
  <c r="J58" i="21"/>
  <c r="D62" i="22" l="1"/>
  <c r="E62" i="22" s="1"/>
  <c r="F62" i="22" s="1"/>
  <c r="G62" i="22" s="1"/>
  <c r="H62" i="22" s="1"/>
  <c r="I62" i="22" s="1"/>
  <c r="J62" i="22" s="1"/>
  <c r="K62" i="22" s="1"/>
  <c r="L62" i="22" s="1"/>
  <c r="M62" i="22" s="1"/>
  <c r="N62" i="22" s="1"/>
  <c r="O62" i="22" l="1"/>
  <c r="AQ109" i="19"/>
  <c r="AQ106" i="19"/>
  <c r="AQ103" i="19"/>
  <c r="AQ100" i="19"/>
  <c r="AQ97" i="19"/>
  <c r="AQ94" i="19"/>
  <c r="AQ91" i="19"/>
  <c r="AQ88" i="19"/>
  <c r="AQ85" i="19"/>
  <c r="AQ82" i="19"/>
  <c r="AQ79" i="19"/>
  <c r="AQ76" i="19"/>
  <c r="AQ73" i="19"/>
  <c r="AQ70" i="19"/>
  <c r="AQ67" i="19"/>
  <c r="AQ64" i="19"/>
  <c r="AQ61" i="19"/>
  <c r="AQ58" i="19"/>
  <c r="AQ55" i="19"/>
  <c r="AQ52" i="19"/>
  <c r="AQ49" i="19"/>
  <c r="AQ46" i="19"/>
  <c r="AS6" i="19" l="1"/>
  <c r="P24" i="4" l="1"/>
  <c r="J31" i="21" l="1"/>
  <c r="J53" i="21" l="1"/>
</calcChain>
</file>

<file path=xl/sharedStrings.xml><?xml version="1.0" encoding="utf-8"?>
<sst xmlns="http://schemas.openxmlformats.org/spreadsheetml/2006/main" count="1585" uniqueCount="522">
  <si>
    <t>IMPACTS TO DEPRECIATION EXPENSE USING 2022 DEPRECIATION STUDY DEPRECIATION RATES</t>
  </si>
  <si>
    <t>($000)</t>
  </si>
  <si>
    <t>Based on Current Approved Depreciation Rates</t>
  </si>
  <si>
    <t>Based on 2022 Depreciation Study Rates</t>
  </si>
  <si>
    <t>Depreciation</t>
  </si>
  <si>
    <t>Forecasted</t>
  </si>
  <si>
    <t>Expense</t>
  </si>
  <si>
    <t>Calculated</t>
  </si>
  <si>
    <t>Related to</t>
  </si>
  <si>
    <t>Transfer to Base</t>
  </si>
  <si>
    <t>Base</t>
  </si>
  <si>
    <t>Company</t>
  </si>
  <si>
    <t>Line</t>
  </si>
  <si>
    <t>Clauses</t>
  </si>
  <si>
    <t>Co Adj</t>
  </si>
  <si>
    <t>Adjustment</t>
  </si>
  <si>
    <t>No.</t>
  </si>
  <si>
    <t>Function</t>
  </si>
  <si>
    <t>(1)</t>
  </si>
  <si>
    <t>(2)</t>
  </si>
  <si>
    <t>(3)</t>
  </si>
  <si>
    <t>(1)+(2)+(3)=(4)</t>
  </si>
  <si>
    <t>(5)</t>
  </si>
  <si>
    <t>(6)</t>
  </si>
  <si>
    <t>(7)</t>
  </si>
  <si>
    <t>(5)+(6)+(7)=(8)</t>
  </si>
  <si>
    <t>(8)-(4)=(9)</t>
  </si>
  <si>
    <t>Distribution</t>
  </si>
  <si>
    <t>SAFE Program</t>
  </si>
  <si>
    <t xml:space="preserve">     Total Distribution</t>
  </si>
  <si>
    <t>General</t>
  </si>
  <si>
    <t xml:space="preserve">     Total </t>
  </si>
  <si>
    <t>FLORIDA CITY GAS (WITHOUT RSAM)</t>
  </si>
  <si>
    <t>CHANGE IN FORECASTED ACCUMULATED DEPRECIATION</t>
  </si>
  <si>
    <t xml:space="preserve">RESULTING FROM THE APPLICATION OF THE DEPRECIATION RATES FROM THE 2022 DEPRECIATION STUDY </t>
  </si>
  <si>
    <t xml:space="preserve">Ending </t>
  </si>
  <si>
    <t>13-Month</t>
  </si>
  <si>
    <t>Balance</t>
  </si>
  <si>
    <t>Average</t>
  </si>
  <si>
    <t>TOTAL</t>
  </si>
  <si>
    <t>FPLM: 2022 FCG Rate Case</t>
  </si>
  <si>
    <t>PE_FCG - RAF: 37 Detailed Juris COS ID NOI</t>
  </si>
  <si>
    <t>a-Dec - 2021</t>
  </si>
  <si>
    <t>Dec - 2022</t>
  </si>
  <si>
    <t>Dec - 2023</t>
  </si>
  <si>
    <t>1: Company per Book</t>
  </si>
  <si>
    <t>3: Utility per Book</t>
  </si>
  <si>
    <t>4: Commission Adj per Book</t>
  </si>
  <si>
    <t>5: Company Adj per Book</t>
  </si>
  <si>
    <t>6: Adj Utility per Book</t>
  </si>
  <si>
    <t>6.5: Non-Retail</t>
  </si>
  <si>
    <t>7: Juris Utility</t>
  </si>
  <si>
    <t>8: Juris Commission Adj</t>
  </si>
  <si>
    <t>9: Juris Company Adj</t>
  </si>
  <si>
    <t>10: Juris Adj Utility</t>
  </si>
  <si>
    <t>11: Separation Factor</t>
  </si>
  <si>
    <t>NET OPERATING INCOME</t>
  </si>
  <si>
    <t>TOTAL OPERATING REVENUE</t>
  </si>
  <si>
    <t>REVENUE FROM SALES</t>
  </si>
  <si>
    <t>G-INC048000: RETAIL SALES - RESIDENTIAL REVENUES - BASE</t>
  </si>
  <si>
    <t>G-INC048013: RETAIL SALES - RESIDENTIAL REVENUES - FUEL</t>
  </si>
  <si>
    <t>G-INC048100: RETAIL SALES - COMMERCIAL AND INDUSTRIAL REVENUES - BASE</t>
  </si>
  <si>
    <t>G-INC048111: RETAIL SALES - COMMERCIAL AND INDUSTRIAL REVENUES - FUEL</t>
  </si>
  <si>
    <t>G-INC048920: REVENUES FROM TRANSMISSION OF GAS</t>
  </si>
  <si>
    <t/>
  </si>
  <si>
    <t>OTHER OPERATING REVENUES</t>
  </si>
  <si>
    <t>G-INC048011: GROSS RECEIPTS TAX REVENUES</t>
  </si>
  <si>
    <t>G-INC048012: RETAIL SALES - FRANCHISE REVENUES</t>
  </si>
  <si>
    <t>G-INC048800: OTHER OPERATING REVENUES - MISC SERVICE REVENUES</t>
  </si>
  <si>
    <t>G-INC048801: OTHER OPERATING REVENUES - MISC SERVICE REVENUES - AEP</t>
  </si>
  <si>
    <t>G-INC048802: OTHER OPERATING REVENUES - DEFERRED SAFE REVENUES</t>
  </si>
  <si>
    <t>G-INC048803: OTHER OPERATING REVENUES - MISC SERVICE REVENUES - SAFE</t>
  </si>
  <si>
    <t>G-INC048940: REVENUES FROM TRANSMISSION OF GAS - ECP</t>
  </si>
  <si>
    <t>G-INC049500: OTHER GAS REVENUES</t>
  </si>
  <si>
    <t>G-INC049501: OTHER GAS REVENUES - ECP</t>
  </si>
  <si>
    <t>G-INC049510: OTHER GAS REVENUES - AEP</t>
  </si>
  <si>
    <t>G-INC0495X1: OTHER GAS REVENUES - DEFERRED ECP REVENUES</t>
  </si>
  <si>
    <t>G-INC0495X2: OTHER GAS REVENUES - DEFERRED FUEL REVENUES</t>
  </si>
  <si>
    <t>TOTAL O&amp;M EXPENSE</t>
  </si>
  <si>
    <t>TRANSMISSION EXPENSES</t>
  </si>
  <si>
    <t>G-INC257000: TRANS EXP - MEASURING AND REGULATING STATION</t>
  </si>
  <si>
    <t>G-INC263000: TRANS EXP - MAINTENANCE OF MAINS</t>
  </si>
  <si>
    <t>DISTRIBUTION EXPENSES</t>
  </si>
  <si>
    <t>G-INC371000: DIST EXP - OPERATION LOAD DISPATCHING</t>
  </si>
  <si>
    <t>G-INC374000: DIST EXP - OPERATION MAINS AND SERVICE</t>
  </si>
  <si>
    <t>G-INC378000: DIST EXP - OPERATION METER AND HOUSE REGULATORS</t>
  </si>
  <si>
    <t>G-INC379000: DIST EXP - OPERATION CUSTOMER INSTALL</t>
  </si>
  <si>
    <t>G-INC380000: DIST EXP - OPERATION OTHER</t>
  </si>
  <si>
    <t>G-INC387000: DIST EXP - MAINTENANCE OF MAINS</t>
  </si>
  <si>
    <t>G-INC388000: DIST EXP - MAINTENANCE OF COMPRESSOR STATION EQUIPMENT</t>
  </si>
  <si>
    <t>G-INC389000: DIST EXP - MAINTENANCE OF MEASURING AND REGULATING STATION</t>
  </si>
  <si>
    <t>G-INC392000: DIST EXP - MAINTENANCE OF SERVICES</t>
  </si>
  <si>
    <t>G-INC393000: DIST EXP - MAINTENANCE OF METERS AND HOUSE REGULATORS</t>
  </si>
  <si>
    <t>G-INC394000: DIST EXP - MAINTENANCE OF OTHER GAS EQUIPMENT</t>
  </si>
  <si>
    <t>CUSTOMER ACCOUNTS EXPENSES</t>
  </si>
  <si>
    <t>G-INC403000: CUST ACCT EXP - CUSTOMER RECORDS AND COLLECTION EXP</t>
  </si>
  <si>
    <t>G-INC404000: CUST ACCT EXP - UNCOLLECTIBLE ACCOUNTS</t>
  </si>
  <si>
    <t>G-INC405000: CUST ACCT EXP - MISC CUSTOMER ACCOUNTS EXPENSES</t>
  </si>
  <si>
    <t>CUSTOMER SERVICE &amp; INFO EXPENSE</t>
  </si>
  <si>
    <t>G-INC409100: CUST SERV &amp; INFO - INFO &amp; INST ADV -ECCR RECOV</t>
  </si>
  <si>
    <t>DEMONSTRATING &amp; SELLING EXPENSES</t>
  </si>
  <si>
    <t>G-INC411000: SUPERVISION-SALES EXPENSES</t>
  </si>
  <si>
    <t>G-INC512000: DEMONSTRATING AND SELLING EXPENSES</t>
  </si>
  <si>
    <t>ADMINISTRATIVE &amp; GENERAL EXPENSES</t>
  </si>
  <si>
    <t>G-INC513000: ADVERTISING EXPENSES</t>
  </si>
  <si>
    <t>G-INC520000: A&amp;G EXP - ADMINISTRATIVE &amp; GENERAL SALARIES</t>
  </si>
  <si>
    <t>G-INC521000: A&amp;G EXP - OFFICE SUPPLIES AND EXPENSES</t>
  </si>
  <si>
    <t>G-INC522000: A&amp;G EXP - ADMINISTRATIVE EXPENSES TRANSFERRED CR.</t>
  </si>
  <si>
    <t>G-INC522601: A&amp;G EXP - ADMINISTRATIVE EXPENSES TRANSFERRED CR. - FUEL</t>
  </si>
  <si>
    <t>G-INC523000: A&amp;G EXP - OUTSIDE SERVICES EMPLOYED</t>
  </si>
  <si>
    <t>G-INC524000: A&amp;G EXP - PROPERTY INSURANCE</t>
  </si>
  <si>
    <t>G-INC525000: A&amp;G EXP - INJURIES AND DAMAGES</t>
  </si>
  <si>
    <t>G-INC525121: A&amp;G EXP - INJURIES &amp; DAMAGES - ECP</t>
  </si>
  <si>
    <t>G-INC525122: A&amp;G EXP - INJURIES &amp; DAMAGES - FUEL</t>
  </si>
  <si>
    <t>G-INC526600: A&amp;G EXP - EMP PENSIONS &amp; BENEFITS</t>
  </si>
  <si>
    <t>G-INC526605: A&amp;G EXP - EMP PENSIONS &amp; BENEFITS - ECP</t>
  </si>
  <si>
    <t>G-INC526606: A&amp;G EXP - EMP PENSIONS &amp; BENEFITS - FUEL</t>
  </si>
  <si>
    <t>G-INC528700: A&amp;G EXP - REGULATORY COMMISSION EXPENSE - FPSC</t>
  </si>
  <si>
    <t>G-INC528701: A&amp;G EXP - REGULATORY COMMISSION EXPENSE - RAF - RETAIL BASE</t>
  </si>
  <si>
    <t>G-INC528702: A&amp;G EXP - REGULATORY COMMISSION EXPENSE - RAF - FRANCHISE</t>
  </si>
  <si>
    <t>G-INC528703: A&amp;G EXP - REGULATORY COMMISSION EXPENSE - RAF - FUEL</t>
  </si>
  <si>
    <t>G-INC528704: A&amp;G EXP - REGULATORY COMMISSION EXPENSE - RAF - SAFE</t>
  </si>
  <si>
    <t>G-INC528705: A&amp;G EXP - REGULATORY COMMISSION EXPENSE - RAF - ECP</t>
  </si>
  <si>
    <t>G-INC528706: A&amp;G EXP - REGULATORY COMMISSION EXPENSE - RAF - AEP</t>
  </si>
  <si>
    <t>G-INC530000: A&amp;G EXP - MISC GENERAL EXPENSES</t>
  </si>
  <si>
    <t>G-INC531000: A&amp;G EXP - RENTS</t>
  </si>
  <si>
    <t>G-INC532000: A&amp;G EXP - MAINTENANCE OF GENERAL PLANT</t>
  </si>
  <si>
    <t>COST OF SALES</t>
  </si>
  <si>
    <t>G-INC104000: PURCHASED GAS - NATURAL GAS CITY GATE PURCHASES - FUEL</t>
  </si>
  <si>
    <t>G-INC104001: PURCHASED GAS - NATURAL GAS CITY GATE PURCHASES</t>
  </si>
  <si>
    <t>G-INC105000: PURCHASED GAS - NATURAL GAS OTHER PURCHASED - FUEL</t>
  </si>
  <si>
    <t>G-INC112001: PURCHASED GAS - NATURAL GAS USED-OTHER UTIL OPERATIONS-CREDIT - FUEL</t>
  </si>
  <si>
    <t>LNG EXPENSE</t>
  </si>
  <si>
    <t>G-INC541000: LNG EXPENSE - OTHER STORAGE EXPENSE - OPERATIONS LABOR AND EXPENSE</t>
  </si>
  <si>
    <t>G-INC546000: LNG EXPENSE - OTHER EXPENSE</t>
  </si>
  <si>
    <t>TOTAL DEPRECIATION EXPENSE</t>
  </si>
  <si>
    <t>INTANG DEPRECIATION</t>
  </si>
  <si>
    <t>G-INC603000: DEPR &amp; AMORT EXP - INTANGIBLE</t>
  </si>
  <si>
    <t>DISTRIBUTION DEPRECIATION EXPENSE</t>
  </si>
  <si>
    <t>G-INC603051: DEPR &amp; AMORT EXP - DISTRIBUTION ACCT 375</t>
  </si>
  <si>
    <t>G-INC603052: DEPR &amp; AMORT EXP - DISTRIBUTION ACCT 376</t>
  </si>
  <si>
    <t>G-INC603053: DEPR &amp; AMORT EXP - DISTRIBUTION ACCT 378</t>
  </si>
  <si>
    <t>G-INC603054: DEPR &amp; AMORT EXP - DISTRIBUTION ACCT 379</t>
  </si>
  <si>
    <t>G-INC603055: DEPR &amp; AMORT EXP - DISTRIBUTION ACCT 380</t>
  </si>
  <si>
    <t>G-INC603056: DEPR &amp; AMORT EXP - DISTRIBUTION ACCT 381</t>
  </si>
  <si>
    <t>slightly off</t>
  </si>
  <si>
    <t>G-INC603057: DEPR &amp; AMORT EXP - DISTRIBUTION ACCT 382</t>
  </si>
  <si>
    <t>G-INC603058: DEPR &amp; AMORT EXP - DISTRIBUTION ACCT 383</t>
  </si>
  <si>
    <t>G-INC603059: DEPR &amp; AMORT EXP - DISTRIBUTION ACCT 384</t>
  </si>
  <si>
    <t>G-INC603060: DEPR &amp; AMORT EXP - DISTRIBUTION ACCT 385</t>
  </si>
  <si>
    <t>G-INC603061: DEPR &amp; AMORT EXP - DISTRIBUTION ACCT 387</t>
  </si>
  <si>
    <t>G-INC603072: DEPR &amp; AMORT EXP - DISTRIBUTION ACCT 376 - SAFE</t>
  </si>
  <si>
    <t>G-INC603074: DEPR &amp; AMORT EXP - DISTRIBUTION ACCT 380 - SAFE</t>
  </si>
  <si>
    <t>G-INC603079: DEPR &amp; AMORT EXP - DISTRIBUTION ACCT 381 - SAFE</t>
  </si>
  <si>
    <t>G-INC603080: DEPR &amp; AMORT EXP - DISTRIBUTION ACCT 382 - SAFE</t>
  </si>
  <si>
    <t>G-INC603100: DEPR &amp; AMORT EXP - STORAGE</t>
  </si>
  <si>
    <t>GENERAL DEPRECIATION EXPENSE</t>
  </si>
  <si>
    <t>G-INC603091: DEPR &amp; AMORT EXP - GENERAL STRUCTURES</t>
  </si>
  <si>
    <t>G-INC603093: DEPR &amp; AMORT EXP - GENERAL OTHER</t>
  </si>
  <si>
    <t>G-INC603980: DEPR EXP - AMORT GAS PLT  - ACQUI ADJ</t>
  </si>
  <si>
    <t>AMORT REGULATORY ASSET &amp; LIABILITY</t>
  </si>
  <si>
    <t>G-INC607201: AMORT OF CONVERSION EXPENSE</t>
  </si>
  <si>
    <t>G-INC607380: AMORT OF AEP EXCESS COSTS</t>
  </si>
  <si>
    <t>G-INC607460: REG CREDITS - JURISDICTIONAL GAIN</t>
  </si>
  <si>
    <t>TAXES OTHER THAN INCOME TAXES</t>
  </si>
  <si>
    <t>G-INC608106: TAX OTH TH INC TAX - REAL &amp; PERS PROPERTY TAX</t>
  </si>
  <si>
    <t>G-INC608111: TAX OTH TH INC TAX - FRANCHISE TAX</t>
  </si>
  <si>
    <t>G-INC608151: TAX OTH TH INC TAX - GROSS RECEIPTS TAX - RETAIL BASE</t>
  </si>
  <si>
    <t>G-INC608193: TAX OTH TH INC TAX - PAYROLL - ECP</t>
  </si>
  <si>
    <t>G-INC608194: TAX OTH TH INC TAX - PAYROLL - FUEL</t>
  </si>
  <si>
    <t>G-INC608195: TAX OTH TH INC TAX - PAYROLL AND OTHER</t>
  </si>
  <si>
    <t>G-INC608198: TAX OTH TH INC TAX - SAFE</t>
  </si>
  <si>
    <t>TOTAL OPERATING INCOME TAX</t>
  </si>
  <si>
    <t>INCOME TAXES CURRENT</t>
  </si>
  <si>
    <t>G-INC609100: INCOME TAXES - UTILITY OPER INCOME - CURRENT FEDERAL</t>
  </si>
  <si>
    <t>G-INC609110: INCOME TAXES - UTILITY OPER INCOME - CURRENT STATE</t>
  </si>
  <si>
    <t>DEFERRED TAXES</t>
  </si>
  <si>
    <t>G-INC610000: INCOME TAXES - DEFERRED FEDERAL</t>
  </si>
  <si>
    <t>G-INC611000: INCOME TAXES - DEFERRED STATE</t>
  </si>
  <si>
    <t>PE_FCG - RAF: 38 Detailed Juris COS ID Rate Base</t>
  </si>
  <si>
    <t>Company per Book</t>
  </si>
  <si>
    <t>Utility per Book</t>
  </si>
  <si>
    <t>Commission Adj per Book</t>
  </si>
  <si>
    <t>Company Adj per Book</t>
  </si>
  <si>
    <t>Adj Utility per Book</t>
  </si>
  <si>
    <t>Juris Utility</t>
  </si>
  <si>
    <t>Juris Commission Adj</t>
  </si>
  <si>
    <t>Juris Company Adj</t>
  </si>
  <si>
    <t>Juris Adj Utility</t>
  </si>
  <si>
    <t>Separation Factor</t>
  </si>
  <si>
    <t>RATE BASE</t>
  </si>
  <si>
    <t>NET UTILITY PLANT</t>
  </si>
  <si>
    <t>TOTAL PLANT IN SERVICE</t>
  </si>
  <si>
    <t>INTANGIBLE</t>
  </si>
  <si>
    <t>G-BAL001000: PLT IN SERV - INTANGIBLE</t>
  </si>
  <si>
    <t>DISTRIBUTION EXCL ECCR</t>
  </si>
  <si>
    <t>G-BAL001509: PLT IN SERV - DISTRIBUTION ACCT 374</t>
  </si>
  <si>
    <t>G-BAL001510: PLT IN SERV - DISTRIBUTION ACCT 375</t>
  </si>
  <si>
    <t>G-BAL001511: PLT IN SERV - DISTRIBUTION ACCT 376</t>
  </si>
  <si>
    <t>G-BAL001512: PLT IN SERV - DISTRIBUTION ACCT 378</t>
  </si>
  <si>
    <t>G-BAL001513: PLT IN SERV - DISTRIBUTION ACCT 379</t>
  </si>
  <si>
    <t>G-BAL001514: PLT IN SERV - DISTRIBUTION ACCT 380</t>
  </si>
  <si>
    <t>G-BAL001515: PLT IN SERV - DISTRIBUTION ACCT 381</t>
  </si>
  <si>
    <t>G-BAL001516: PLT IN SERV - DISTRIBUTION ACCT 382</t>
  </si>
  <si>
    <t>G-BAL001517: PLT IN SERV - DISTRIBUTION ACCT 383</t>
  </si>
  <si>
    <t>G-BAL001518: PLT IN SERV - DISTRIBUTION ACCT 384</t>
  </si>
  <si>
    <t>G-BAL001519: PLT IN SERV - DISTRIBUTION ACCT 385</t>
  </si>
  <si>
    <t>G-BAL001520: PLT IN SERV - DISTRIBUTION ACCT 387</t>
  </si>
  <si>
    <t>G-BAL001562: PLT IN SERV - DISTRIBUTION ACCT 376 - SAFE</t>
  </si>
  <si>
    <t>G-BAL001563: PLT IN SERV - DISTRIBUTION ACCT 380 - SAFE</t>
  </si>
  <si>
    <t>G-BAL001564: PLT IN SERV - DISTRIBUTION ACCT 381 - SAFE</t>
  </si>
  <si>
    <t>G-BAL001565: PLT IN SERV - DISTRIBUTION ACCT 382 - SAFE</t>
  </si>
  <si>
    <t>G-BAL001580: PLT IN SERV - STORAGE</t>
  </si>
  <si>
    <t>GENERAL PLANT</t>
  </si>
  <si>
    <t>G-BAL001600: PLT IN SERV - GENERAL PLANT TRANSPORTATION EQUIP</t>
  </si>
  <si>
    <t>G-BAL001710: PLT IN SERV - GENERAL PLANT STRUCTURES</t>
  </si>
  <si>
    <t>G-BAL001711: PLT IN SERV - GENERAL PLANT STRUCTURES - SAFE</t>
  </si>
  <si>
    <t>G-BAL001720: PLT IN SERV - GENERAL PLANT OTHER</t>
  </si>
  <si>
    <t>G-BAL001800: PLANT ACQUISITION ADJUSTMENT AGL</t>
  </si>
  <si>
    <t>G-BAL001900: PROPERTY UNDER CAPITAL LEASES</t>
  </si>
  <si>
    <t>CONSTRUCTION WORK IN PROGRESS</t>
  </si>
  <si>
    <t>G-BAL007000: CWIP - INTANGIBLE PLANT</t>
  </si>
  <si>
    <t>G-BAL007300: CWIP - STORAGE PLANT</t>
  </si>
  <si>
    <t>G-BAL007500: CWIP - DISTRIBUTION</t>
  </si>
  <si>
    <t>G-BAL007600: CWIP - GENERAL</t>
  </si>
  <si>
    <t>G-BAL007701: CWIP - SAFE CLAUSE</t>
  </si>
  <si>
    <t>TOTAL ACCUM DEPRECIATION</t>
  </si>
  <si>
    <t>ACCUM DEPR INTANGIBLE</t>
  </si>
  <si>
    <t>G-BAL008000: ACC PROV DEPR &amp; AMORT - INTANGIBLE</t>
  </si>
  <si>
    <t>ACCUM DEPR DISTRIB EXCL ECCR</t>
  </si>
  <si>
    <t>G-BAL008509: ACC PROV DEPR &amp; AMORT - DISTRIBUTION ACCT 374</t>
  </si>
  <si>
    <t>G-BAL008510: ACC PROV DEPR &amp; AMORT - DISTRIBUTION ACCT 375</t>
  </si>
  <si>
    <t>G-BAL008511: ACC PROV DEPR &amp; AMORT - DISTRIBUTION ACCT 376</t>
  </si>
  <si>
    <t>G-BAL008512: ACC PROV DEPR &amp; AMORT - DISTRIBUTION ACCT 378</t>
  </si>
  <si>
    <t>G-BAL008513: ACC PROV DEPR &amp; AMORT - DISTRIBUTION ACCT 379</t>
  </si>
  <si>
    <t>G-BAL008514: ACC PROV DEPR &amp; AMORT - DISTRIBUTION ACCT 380</t>
  </si>
  <si>
    <t>G-BAL008515: ACC PROV DEPR &amp; AMORT - DISTRIBUTION ACCT 381</t>
  </si>
  <si>
    <t>G-BAL008516: ACC PROV DEPR &amp; AMORT - DISTRIBUTION ACCT 382</t>
  </si>
  <si>
    <t>G-BAL008517: ACC PROV DEPR &amp; AMORT - DISTRIBUTION ACCT 383</t>
  </si>
  <si>
    <t>G-BAL008518: ACC PROV DEPR &amp; AMORT - DISTRIBUTION ACCT 384</t>
  </si>
  <si>
    <t>G-BAL008519: ACC PROV DEPR &amp; AMORT - DISTRIBUTION ACCT 385</t>
  </si>
  <si>
    <t>G-BAL008520: ACC PROV DEPR &amp; AMORT - DISTRIBUTION ACCT 387</t>
  </si>
  <si>
    <t>G-BAL008562: ACC PROV DEPR &amp; AMORT - DISTRIBUTION ACCT 376 - SAFE</t>
  </si>
  <si>
    <t>G-BAL008563: ACC PROV DEPR &amp; AMORT - DISTRIBUTION ACCT 380 - SAFE</t>
  </si>
  <si>
    <t>G-BAL008564: ACC PROV DEPR &amp; AMORT - DISTRIBUTION ACCT 381 - SAFE</t>
  </si>
  <si>
    <t>G-BAL008565: ACC PROV DEPR &amp; AMORT - DISTRIBUTION ACCT 382 - SAFE</t>
  </si>
  <si>
    <t>G-BAL008580: ACC PROV DEPR &amp; AMORT - STORAGE</t>
  </si>
  <si>
    <t>ACCUM DEPR GENERAL PLANT</t>
  </si>
  <si>
    <t>G-BAL008600: ACC PROV DEPR &amp; AMORT - GENERAL PLANT TRANSPORTATION EQUIP</t>
  </si>
  <si>
    <t>G-BAL008710: ACC PROV DEPR &amp; AMORT - GENERAL PLANT STRUCTURES</t>
  </si>
  <si>
    <t>G-BAL008720: ACC PROV DEPR &amp; AMORT - GENERAL PLANT OTHER</t>
  </si>
  <si>
    <t>G-BAL008800: ACCM PROV AMORT - PLANT ACQ ADJUSTMENT AGL</t>
  </si>
  <si>
    <t>G-BAL008900: ACC PROV DEPR &amp; AMORT - PROPERTY UNDER CAPITAL LEASES</t>
  </si>
  <si>
    <t>TOTAL WORKING CAPITAL ASSETS</t>
  </si>
  <si>
    <t>CURRENT ASSETS</t>
  </si>
  <si>
    <t>CASH</t>
  </si>
  <si>
    <t>G-BAL231000: CASH</t>
  </si>
  <si>
    <t>TEMPORARY CASH INVESTMENTS</t>
  </si>
  <si>
    <t>G-BAL236000: TEMPORARY CASH INVESTMENTS</t>
  </si>
  <si>
    <t>ACCOUNTS RECEIVABLE</t>
  </si>
  <si>
    <t>G-BAL242000: CUSTOMER ACCOUNTS RECEIVABLE</t>
  </si>
  <si>
    <t>OTHER ACCTS RECEIVABLE</t>
  </si>
  <si>
    <t>G-BAL243000: OTH ACCTS REC - MISCELLANEOUS</t>
  </si>
  <si>
    <t>ACCUM PROV FR UNCOLLECT ACCTS</t>
  </si>
  <si>
    <t>G-BAL244000: ACCUM PROVISION FR UNCOLLECTIBLE ACCTS</t>
  </si>
  <si>
    <t>ACCTS RECEIV ASSOC COMPANIES</t>
  </si>
  <si>
    <t>G-BAL246000: ACCTS RECEIV FROM ASSOCIATED COMPANIES</t>
  </si>
  <si>
    <t>PLT MAT &amp; OPER SUPPLIES</t>
  </si>
  <si>
    <t>G-BAL254000: PLANT MATERIALS &amp; OPERATING SUPPLIES</t>
  </si>
  <si>
    <t>STORES EXPENSE</t>
  </si>
  <si>
    <t>G-BAL264000: STORES EXPENSE</t>
  </si>
  <si>
    <t>PREPAYMENTS</t>
  </si>
  <si>
    <t>G-BAL265000: PREPAYMENTS - GENERAL</t>
  </si>
  <si>
    <t>ACCRUED REVENUES</t>
  </si>
  <si>
    <t>G-BAL273000: ACCRUED REVENUE - DEFERRED CLAUSE REVENUE</t>
  </si>
  <si>
    <t>G-BAL273100: ACCRUED REVENUE - UNBILLED-FPSC-GAS</t>
  </si>
  <si>
    <t>OTHER DEFERRED DEBITS</t>
  </si>
  <si>
    <t>OTHER REG ASSETS</t>
  </si>
  <si>
    <t>G-BAL382300: OTHER REG ASSETS - OTHER</t>
  </si>
  <si>
    <t>G-BAL382339: OTHER REG ASSETS - FAS 158 PENSION</t>
  </si>
  <si>
    <t>G-BAL382601: OTHER REG ASSETS - RATE CASE</t>
  </si>
  <si>
    <t>G-BAL382611: OTHER REG ASSETS - SAFE CLAUSE</t>
  </si>
  <si>
    <t>G-BAL382612: OTHER REG ASSETS - AEP CLAUSE</t>
  </si>
  <si>
    <t>G-BAL382613: OTHER REG ASSETS - CRA CLAUSE</t>
  </si>
  <si>
    <t>G-BAL382614: OTHER REG ASSETS - ECP CLAUSE</t>
  </si>
  <si>
    <t>G-BAL382615: OTHER REG ASSETS - PGA CLAUSE</t>
  </si>
  <si>
    <t>MISC DEFERRED DEBITS</t>
  </si>
  <si>
    <t>G-BAL386700: MISC DEF DEBITS - OTHER</t>
  </si>
  <si>
    <t>G-BAL386701: MISC DEF DEBITS - DEFERRED PENSION DEBIT</t>
  </si>
  <si>
    <t>G-BAL386932: MISC DEF DEBITS - 2022 FCG RATE CASE</t>
  </si>
  <si>
    <t>TOTAL WORKING CAPITAL LIABILITIES</t>
  </si>
  <si>
    <t>NON CURRENT LIABILITIES</t>
  </si>
  <si>
    <t>ACCUM PROVISION LIABILITY</t>
  </si>
  <si>
    <t>G-BAL628100: ACCUM PROVISION FOR PROPERTY INSURANCE</t>
  </si>
  <si>
    <t>G-BAL628200: ACCUM PROV INJURIES &amp; DAMAGES - WORKERS COMPENSATION</t>
  </si>
  <si>
    <t>G-BAL628300: ACC PROV PENS &amp; BENEFITS - SERP</t>
  </si>
  <si>
    <t>G-BAL628301: ACC PROV PENS &amp; BENEFITS</t>
  </si>
  <si>
    <t>CURRENT LIABILITIES</t>
  </si>
  <si>
    <t>ACCOUNTS PAYABLE</t>
  </si>
  <si>
    <t>G-BAL732000: ACCTS PAY - GENERAL</t>
  </si>
  <si>
    <t>ACCTS PAYABLE ASSOC COMPANIES</t>
  </si>
  <si>
    <t>G-BAL734000: ACCTS PAYABLE - ASSOCIATED COMPANIES</t>
  </si>
  <si>
    <t>TAXES ACCRUED</t>
  </si>
  <si>
    <t>G-BAL736600: TAXES ACCRUED - FEDERAL INCOME TAXES</t>
  </si>
  <si>
    <t>G-BAL736610: TAXES ACCRUED - STATE INCOME TAXES</t>
  </si>
  <si>
    <t>G-BAL736611: TAXES ACCRUED - OTHER</t>
  </si>
  <si>
    <t>G-BAL736615: TAXES ACCRUED - REVENUE TAXES</t>
  </si>
  <si>
    <t>G-BAL736705: TAXES ACCRUED - CITY &amp; COUNTY REAL &amp; PERSONAL PROPERTY</t>
  </si>
  <si>
    <t>INTEREST ACCRUED</t>
  </si>
  <si>
    <t>G-BAL737000: INTEREST ACCRUED ON LONG - TERM DEBT</t>
  </si>
  <si>
    <t>TAX COLLECTIONS PAYABLE</t>
  </si>
  <si>
    <t>G-BAL741000: TAX COLLECTIONS PAYABLE</t>
  </si>
  <si>
    <t>MISC CURR &amp; ACC LIABILITIES</t>
  </si>
  <si>
    <t>G-BAL742000: MISC CURR &amp; ACC LIAB - OTHER</t>
  </si>
  <si>
    <t>TOTAL DEFERRED CREDITS</t>
  </si>
  <si>
    <t>OTHER DEFERRED CREDITS</t>
  </si>
  <si>
    <t>G-BAL853000: OTHER DEFD CREDITS - OTHER</t>
  </si>
  <si>
    <t>OTHER REGULATORY LIABILITY</t>
  </si>
  <si>
    <t>G-BAL854660: OTHER REG LIAB - OTHER</t>
  </si>
  <si>
    <t>G-BAL854662: OTHER REG LIAB - ECP</t>
  </si>
  <si>
    <t>G-BAL854663: OTHER REG LIAB - PGA</t>
  </si>
  <si>
    <t>G-BAL854664: OTHER REG LIAB - SAFE</t>
  </si>
  <si>
    <t xml:space="preserve">2022 FCG Rate Case </t>
  </si>
  <si>
    <t>Company Adjustment - SAFE</t>
  </si>
  <si>
    <t>PE_FCG - RAF: NOI &amp; Rate Base Adjustment Trend</t>
  </si>
  <si>
    <t>Florida City Gas</t>
  </si>
  <si>
    <t>NOI COMPANY ADJUSTMENTS</t>
  </si>
  <si>
    <t>G-NOI_SAFE BASE: SAFE</t>
  </si>
  <si>
    <t>G-AJC603072: DEPR &amp; AMORT EXP - DISTRIBUTION ACCT 376 - SAFE BASE</t>
  </si>
  <si>
    <t>G-AJC603074: DEPR &amp; AMORT EXP - DISTRIBUTION ACCT 380 - SAFE BASE</t>
  </si>
  <si>
    <t>G-AJC603079: DEPR &amp; AMORT EXP - DISTRIBUTION ACCT 381 - SAFE BASE</t>
  </si>
  <si>
    <t>G-AJC603080: DEPR &amp; AMORT EXP - DISTRIBUTION ACCT 382 - SAFE BASE</t>
  </si>
  <si>
    <t>G-AJC603081: SAFE BASE - FIT</t>
  </si>
  <si>
    <t>G-AJC603082: SAFE BASE - SIT</t>
  </si>
  <si>
    <t>G-AJC608198: TAX OTH TH INC TAX - SAFE BASE</t>
  </si>
  <si>
    <t>RATE BASE COMPANY ADJUSTMENTS</t>
  </si>
  <si>
    <t>G-RB_AD_SAFE BASE: SAFE</t>
  </si>
  <si>
    <t>G-ADC008562: ACC PROV DEPR &amp; AMORT - DISTRIBUTION ACCT 376 - SAFE BASE</t>
  </si>
  <si>
    <t>G-ADC008563: ACC PROV DEPR &amp; AMORT - DISTRIBUTION ACCT 380 - SAFE BASE</t>
  </si>
  <si>
    <t>G-ADC008564: ACC PROV DEPR &amp; AMORT - DISTRIBUTION ACCT 381 - SAFE BASE</t>
  </si>
  <si>
    <t>G-ADC008565: ACC PROV DEPR &amp; AMORT - DISTRIBUTION ACCT 382 - SAFE BASE</t>
  </si>
  <si>
    <t>G-RB_CWIP_SAFE BASE: SAFE</t>
  </si>
  <si>
    <t>G-ADC007701: CWIP - SAFE BASE</t>
  </si>
  <si>
    <t>G-RB_PIS_SAFE BASE: SAFE</t>
  </si>
  <si>
    <t>G-ADC001562: PLT IN SERV - DISTRIBUTION ACCT 376 - SAFE BASE</t>
  </si>
  <si>
    <t>G-ADC001563: PLT IN SERV - DISTRIBUTION ACCT 380 - SAFE BASE</t>
  </si>
  <si>
    <t>G-ADC001564: PLT IN SERV - DISTRIBUTION ACCT 381 - SAFE BASE</t>
  </si>
  <si>
    <t>G-ADC001565: PLT IN SERV - DISTRIBUTION ACCT 382 - SAFE BASE</t>
  </si>
  <si>
    <t>G-ADC001711: PLT IN SERV - GENERAL PLANT STRUCTURES - SAFE BASE</t>
  </si>
  <si>
    <t>G-NOI_RIM_DEPRECIATION: DEPRECIATION ADJUSTMENT</t>
  </si>
  <si>
    <t>G-AJC603062: RIM DEPRECIATION - FIT</t>
  </si>
  <si>
    <t>G-AJC603063: RIM DEPRECIATION - SIT</t>
  </si>
  <si>
    <t>G-AJC603065: EADIT AMORTIZATION - DEPR STUDY DEPRECIATION - FEDERAL</t>
  </si>
  <si>
    <t>See Tab "Co Adjustments - Tax Entries"</t>
  </si>
  <si>
    <t>G-AJC603100: DEPR &amp; AMORT EXP - DISTRIBUTION ACCT 375 - DEPR STUDY</t>
  </si>
  <si>
    <t>G-AJC603101: DEPR &amp; AMORT EXP - DISTRIBUTION ACCT 376 - DEPR STUDY</t>
  </si>
  <si>
    <t>G-AJC603102: DEPR &amp; AMORT EXP - DISTRIBUTION ACCT 378 - DEPR STUDY</t>
  </si>
  <si>
    <t>G-AJC603103: DEPR &amp; AMORT EXP - DISTRIBUTION ACCT 379 - DEPR STUDY</t>
  </si>
  <si>
    <t>G-AJC603104: DEPR &amp; AMORT EXP - DISTRIBUTION ACCT 380 - DEPR STUDY</t>
  </si>
  <si>
    <t>G-AJC603105: DEPR &amp; AMORT EXP - DISTRIBUTION ACCT 381 - DEPR STUDY</t>
  </si>
  <si>
    <t>G-AJC603106: DEPR &amp; AMORT EXP - DISTRIBUTION ACCT 382 - DEPR STUDY</t>
  </si>
  <si>
    <t>G-AJC603107: DEPR &amp; AMORT EXP - DISTRIBUTION ACCT 383 - DEPR STUDY</t>
  </si>
  <si>
    <t>G-AJC603108: DEPR &amp; AMORT EXP - DISTRIBUTION ACCT 384 - DEPR STUDY</t>
  </si>
  <si>
    <t>G-AJC603109: DEPR &amp; AMORT EXP - DISTRIBUTION ACCT 385 - DEPR STUDY</t>
  </si>
  <si>
    <t>G-AJC603110: DEPR &amp; AMORT EXP - DISTRIBUTION ACCT 387 - DEPR STUDY</t>
  </si>
  <si>
    <t>G-AJC603111: DEPR &amp; AMORT EXP - GENERAL STRUCTURES - DEPR STUDY</t>
  </si>
  <si>
    <t>G-AJC603112: DEPR &amp; AMORT EXP - GENERAL OTHER - DEPR STUDY</t>
  </si>
  <si>
    <t>G-AJC603113: DEPR &amp; AMORT EXP - DISTRIBUTION ACCT 376 - SAFE - DEPR STUDY</t>
  </si>
  <si>
    <t>G-AJC603114: DEPR &amp; AMORT EXP - DISTRIBUTION ACCT 380 - SAFE - DEPR STUDY</t>
  </si>
  <si>
    <t>G-AJC603115: DEPR &amp; AMORT EXP - DISTRIBUTION ACCT 381 - SAFE - DEPR STUDY</t>
  </si>
  <si>
    <t>G-AJC603116: DEPR &amp; AMORT EXP - DISTRIBUTION ACCT 382 - SAFE - DEPR STUDY</t>
  </si>
  <si>
    <t>Check</t>
  </si>
  <si>
    <t>G-RB_AD_RIM_DEPRECIATION: DEPRECIATION ADJUSTMENT</t>
  </si>
  <si>
    <t>G-ADC008410: ACC PROV DEPR &amp; AMORT - DISTRIBUTION ACCT 375 - DEPR STUDY</t>
  </si>
  <si>
    <t>G-ADC008411: ACC PROV DEPR &amp; AMORT - DISTRIBUTION ACCT 376 - DEPR STUDY</t>
  </si>
  <si>
    <t>G-ADC008412: ACC PROV DEPR &amp; AMORT - DISTRIBUTION ACCT 378 - DEPR STUDY</t>
  </si>
  <si>
    <t>G-ADC008413: ACC PROV DEPR &amp; AMORT - DISTRIBUTION ACCT 379 - DEPR STUDY</t>
  </si>
  <si>
    <t>G-ADC008414: ACC PROV DEPR &amp; AMORT - DISTRIBUTION ACCT 380 - DEPR STUDY</t>
  </si>
  <si>
    <t>G-ADC008415: ACC PROV DEPR &amp; AMORT - DISTRIBUTION ACCT 381 - DEPR STUDY</t>
  </si>
  <si>
    <t>G-ADC008416: ACC PROV DEPR &amp; AMORT - DISTRIBUTION ACCT 382 - DEPR STUDY</t>
  </si>
  <si>
    <t>G-ADC008417: ACC PROV DEPR &amp; AMORT - DISTRIBUTION ACCT 383 - DEPR STUDY</t>
  </si>
  <si>
    <t>G-ADC008418: ACC PROV DEPR &amp; AMORT - DISTRIBUTION ACCT 384 - DEPR STUDY</t>
  </si>
  <si>
    <t>G-ADC008419: ACC PROV DEPR &amp; AMORT - DISTRIBUTION ACCT 385 - DEPR STUDY</t>
  </si>
  <si>
    <t>G-ADC008420: ACC PROV DEPR &amp; AMORT - DISTRIBUTION ACCT 387 - DEPR STUDY</t>
  </si>
  <si>
    <t>G-ADC008421: ACC PROV DEPR &amp; AMORT - DISTRIBUTION ACCT 376 - SAFE - DEPR STUDY</t>
  </si>
  <si>
    <t>G-ADC008422: ACC PROV DEPR &amp; AMORT - DISTRIBUTION ACCT 380 - SAFE - DEPR STUDY</t>
  </si>
  <si>
    <t>G-ADC008423: ACC PROV DEPR &amp; AMORT - DISTRIBUTION ACCT 381 - SAFE - DEPR STUDY</t>
  </si>
  <si>
    <t>G-ADC008424: ACC PROV DEPR &amp; AMORT - DISTRIBUTION ACCT 382 - SAFE - DEPR STUDY</t>
  </si>
  <si>
    <t>G-ADC008500: ACC PROV DEPR &amp; AMORT - GENERAL PLANT TRANSPORTATION EQUIP - DEPR STUDY</t>
  </si>
  <si>
    <t>G-ADC008610: ACC PROV DEPR &amp; AMORT - GENERAL PLANT STRUCTURES - DEPR STUDY</t>
  </si>
  <si>
    <t>G-ADC008620: ACC PROV DEPR &amp; AMORT - GENERAL PLANT OTHER - DEPR STUDY</t>
  </si>
  <si>
    <t>G-ADC411001: MISCELLANEOUS PAID-IN CAPITAL - DEPR STUDY</t>
  </si>
  <si>
    <t>See Tab "Cap. Str. Adj"</t>
  </si>
  <si>
    <t>G-ADC523001: ADVANCES FROM ASSOCIATED COMPANIES - DEPR STUDY</t>
  </si>
  <si>
    <t>G-ADC733001: NOTES PAYABLE - ASSOCIATED COMPANIES - DEPR STUDY</t>
  </si>
  <si>
    <t>G-ADC735001: CUSTOMER DEPOSITS - ACTIVE - DEPR STUDY</t>
  </si>
  <si>
    <t>Check: Must = 0</t>
  </si>
  <si>
    <t>G-ADC882001: ACCUM DEFERRED INCOME TAXES - OTHER PROPERTY - DEPR STUDY</t>
  </si>
  <si>
    <t>User Specified Scenario List</t>
  </si>
  <si>
    <t>CDR: 2022 FCG Rate Case - Base Depr Rates</t>
  </si>
  <si>
    <t>Depr Group: SAP Business Area of Cap - Depr Groups</t>
  </si>
  <si>
    <t>(All)</t>
  </si>
  <si>
    <t>BASE + CLAUSE BOOK DEPRECIATION - AT NEW RATES</t>
  </si>
  <si>
    <t>Sum of Dec - 2022</t>
  </si>
  <si>
    <t>Sum of Jan - 2023</t>
  </si>
  <si>
    <t>Sum of Feb - 2023</t>
  </si>
  <si>
    <t>Sum of Mar - 2023</t>
  </si>
  <si>
    <t>Sum of Apr - 2023</t>
  </si>
  <si>
    <t>Sum of May - 2023</t>
  </si>
  <si>
    <t>Sum of Jun - 2023</t>
  </si>
  <si>
    <t>Sum of Jul - 2023</t>
  </si>
  <si>
    <t>Sum of Aug - 2023</t>
  </si>
  <si>
    <t>Sum of Sep - 2023</t>
  </si>
  <si>
    <t>Sum of Oct - 2023</t>
  </si>
  <si>
    <t>Sum of Nov - 2023</t>
  </si>
  <si>
    <t>Sum of Dec - 2023</t>
  </si>
  <si>
    <t>000: Intangible</t>
  </si>
  <si>
    <t>30302: 30302</t>
  </si>
  <si>
    <t>30320: 30320</t>
  </si>
  <si>
    <t>007: Building, General Plant</t>
  </si>
  <si>
    <t>39000: 39000 - Structures &amp; Improvements</t>
  </si>
  <si>
    <t>008: General Plant Equipment</t>
  </si>
  <si>
    <t>39100: 39100 - Office Furniture &amp; Equipt</t>
  </si>
  <si>
    <t>39111: 39111 - OFE - Enterprise Software</t>
  </si>
  <si>
    <t>39112: 39112 - Computer Equipment</t>
  </si>
  <si>
    <t>39150: 39150 - Personal Computer Equipment</t>
  </si>
  <si>
    <t>39400: 39400 - Tools, Shop &amp; Garage Equipt</t>
  </si>
  <si>
    <t>39410: 39410 - Tools/Shop Equipt-Fixed</t>
  </si>
  <si>
    <t>39700: 39700 - Communications Equipt</t>
  </si>
  <si>
    <t>39800: 39800 - Miscellaneous Equipt</t>
  </si>
  <si>
    <t>009: Transportation Equipment</t>
  </si>
  <si>
    <t>39200: 39200 - Transportation Equipt - Gas</t>
  </si>
  <si>
    <t>39210: 39210 - Automobile</t>
  </si>
  <si>
    <t>39220: 39220 - Light Trucks</t>
  </si>
  <si>
    <t>39230: 39230 - Heavy Trucks</t>
  </si>
  <si>
    <t>39600: 39600 - Power Operated Equipt</t>
  </si>
  <si>
    <t>010: Distribution - Gas</t>
  </si>
  <si>
    <t>37500: 37500 - Structures &amp; Improvements</t>
  </si>
  <si>
    <t>37610: 37610 - Mains - Steel</t>
  </si>
  <si>
    <t>37620: 37620 - Mains - Plastic</t>
  </si>
  <si>
    <t>37800: 37800 - M&amp;R Station Equipt - Gen</t>
  </si>
  <si>
    <t>37900: 37900 - M&amp;R Station Equipt-CityGate</t>
  </si>
  <si>
    <t>38010: 38010 - Services - Steel</t>
  </si>
  <si>
    <t>38020: 38020 - Services - Plastic</t>
  </si>
  <si>
    <t>38100: 38100 - Meters</t>
  </si>
  <si>
    <t>38110: 38110 - Meters - ERTs</t>
  </si>
  <si>
    <t>38200: 38200 - Meter Installations</t>
  </si>
  <si>
    <t>38210: 38210 - Meter Install - ERTs</t>
  </si>
  <si>
    <t>38300: 38300 - House Regulators</t>
  </si>
  <si>
    <t>38400: 38400 - Communication Equipment</t>
  </si>
  <si>
    <t>38500: 38500 - Industrial M&amp;R Station Equi</t>
  </si>
  <si>
    <t>38700: 38700 - Other Equipment</t>
  </si>
  <si>
    <t>011: Storage Plant - Gas</t>
  </si>
  <si>
    <t>36400-G: 36400 - LNG Plant</t>
  </si>
  <si>
    <t>Grand Total</t>
  </si>
  <si>
    <t>A25: SAFE</t>
  </si>
  <si>
    <t>CLAUSE BOOK DEPRECIATION - AT NEW RATES</t>
  </si>
  <si>
    <t>Dif. CDR: 2022 FCG Rate Case</t>
  </si>
  <si>
    <t>A01 BOOK DEPRECIATION - ADJ</t>
  </si>
  <si>
    <t>A01 RESERVE ADJ</t>
  </si>
  <si>
    <t>Ending Reserve Balance - SAFE ROLL IN</t>
  </si>
  <si>
    <t>38920: 38920 - Land Rights</t>
  </si>
  <si>
    <t>Total SAFE Reserve</t>
  </si>
  <si>
    <t>Check:</t>
  </si>
  <si>
    <t>Book Depreciation - SAFE ROLL IN</t>
  </si>
  <si>
    <t>A01: Base</t>
  </si>
  <si>
    <t>CDR: 2022 FCG Rate Case - Base Depr Rates</t>
  </si>
  <si>
    <t>Cap - Component</t>
  </si>
  <si>
    <t>FERC Function</t>
  </si>
  <si>
    <t>Depr Group: PP Utility Account of Cap - Depr Groups</t>
  </si>
  <si>
    <t>a-Dec - 2020</t>
  </si>
  <si>
    <t>a-Jan - 2021</t>
  </si>
  <si>
    <t>a-Feb - 2021</t>
  </si>
  <si>
    <t>a-Mar - 2021</t>
  </si>
  <si>
    <t>a-Apr - 2021</t>
  </si>
  <si>
    <t>a-May - 2021</t>
  </si>
  <si>
    <t>a-Jun - 2021</t>
  </si>
  <si>
    <t>a-Jul - 2021</t>
  </si>
  <si>
    <t>a-Aug - 2021</t>
  </si>
  <si>
    <t>a-Sep - 2021</t>
  </si>
  <si>
    <t>a-Oct - 2021</t>
  </si>
  <si>
    <t>a-Nov - 2021</t>
  </si>
  <si>
    <t>Jan - 2022</t>
  </si>
  <si>
    <t>Feb - 2022</t>
  </si>
  <si>
    <t>Mar - 2022</t>
  </si>
  <si>
    <t>Apr - 2022</t>
  </si>
  <si>
    <t>May - 2022</t>
  </si>
  <si>
    <t>Jun - 2022</t>
  </si>
  <si>
    <t>Jul - 2022</t>
  </si>
  <si>
    <t>Aug - 2022</t>
  </si>
  <si>
    <t>Sep - 2022</t>
  </si>
  <si>
    <t>Oct - 2022</t>
  </si>
  <si>
    <t>Nov - 2022</t>
  </si>
  <si>
    <t>Jan - 2023</t>
  </si>
  <si>
    <t>Feb - 2023</t>
  </si>
  <si>
    <t>Mar - 2023</t>
  </si>
  <si>
    <t>Apr - 2023</t>
  </si>
  <si>
    <t>May - 2023</t>
  </si>
  <si>
    <t>Jun - 2023</t>
  </si>
  <si>
    <t>Jul - 2023</t>
  </si>
  <si>
    <t>Aug - 2023</t>
  </si>
  <si>
    <t>Sep - 2023</t>
  </si>
  <si>
    <t>Oct - 2023</t>
  </si>
  <si>
    <t>Nov - 2023</t>
  </si>
  <si>
    <t>BookDepr: Book Depreciation</t>
  </si>
  <si>
    <t>CDR: 2022 FCG Rate Case</t>
  </si>
  <si>
    <t>x</t>
  </si>
  <si>
    <t>CA - Dist</t>
  </si>
  <si>
    <t>SAFE</t>
  </si>
  <si>
    <t>BASE VS. CLAUSE FOR 2023</t>
  </si>
  <si>
    <t>20220069-GU</t>
  </si>
  <si>
    <t>FCG 000581</t>
  </si>
  <si>
    <t>FCG 000582</t>
  </si>
  <si>
    <t>FCG 000583</t>
  </si>
  <si>
    <t>FCG 000584</t>
  </si>
  <si>
    <t>FCG 000585</t>
  </si>
  <si>
    <t>FCG 000586</t>
  </si>
  <si>
    <t>FCG 000587</t>
  </si>
  <si>
    <t>FCG 000588</t>
  </si>
  <si>
    <t>FCG 000589</t>
  </si>
  <si>
    <t>FCG 000590</t>
  </si>
  <si>
    <t>FCG 000591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</si>
</sst>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0.00_);[Red]\(#,##0.00\);&quot; &quot;"/>
    <numFmt numFmtId="167" formatCode="#,##0_);[Red]\(#,##0\);&quot; &quot;"/>
    <numFmt numFmtId="168" formatCode="#,##0.000000_);[Red]\(#,##0.000000\);&quot; &quot;"/>
    <numFmt numFmtId="169" formatCode="_(&quot;$&quot;* #,##0,;\ _(&quot;$&quot;* \(#,##0,\)"/>
    <numFmt numFmtId="170" formatCode="_(* #,##0,;\ _(&quot;$&quot;* \(#,##0,\)"/>
    <numFmt numFmtId="171" formatCode="_(&quot;$&quot;* #,##0.00,;\ _(&quot;$&quot;* \(#,##0.00,\)"/>
    <numFmt numFmtId="172" formatCode="_(&quot;$&quot;* #,##0.000_);_(&quot;$&quot;* \(#,##0.000\);_(&quot;$&quot;* &quot;-&quot;??_);_(@_)"/>
    <numFmt numFmtId="173" formatCode="#,##0_)"/>
    <numFmt numFmtId="174" formatCode="_(* #,##0.0000_);_(* \(#,##0.0000\);_(* &quot;-&quot;??_);_(@_)"/>
  </numFmts>
  <fonts count="2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u/>
      <sz val="10"/>
      <name val="Arial"/>
      <family val="2"/>
    </font>
    <font>
      <sz val="16"/>
      <name val="Times New Roman"/>
      <family val="1"/>
    </font>
    <font>
      <sz val="14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SWISS"/>
    </font>
    <font>
      <b/>
      <sz val="11"/>
      <color rgb="FFFF0000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i/>
      <sz val="10"/>
      <name val="Arial"/>
      <family val="2"/>
    </font>
    <font>
      <sz val="10"/>
      <color rgb="FFFFFFFE"/>
      <name val="Arial"/>
      <family val="2"/>
    </font>
    <font>
      <u/>
      <sz val="10"/>
      <name val="Arial"/>
      <family val="2"/>
    </font>
    <font>
      <sz val="10"/>
      <name val="Times New Roman"/>
      <family val="1"/>
    </font>
    <font>
      <sz val="11"/>
      <color indexed="8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1" fillId="5" borderId="0"/>
    <xf numFmtId="43" fontId="11" fillId="0" borderId="0" applyFont="0" applyFill="0" applyBorder="0" applyAlignment="0" applyProtection="0"/>
    <xf numFmtId="0" fontId="9" fillId="0" borderId="0"/>
    <xf numFmtId="0" fontId="1" fillId="0" borderId="0"/>
  </cellStyleXfs>
  <cellXfs count="167">
    <xf numFmtId="0" fontId="0" fillId="0" borderId="0" xfId="0"/>
    <xf numFmtId="0" fontId="1" fillId="0" borderId="0" xfId="0" applyFont="1"/>
    <xf numFmtId="0" fontId="9" fillId="0" borderId="3" xfId="3" applyBorder="1"/>
    <xf numFmtId="0" fontId="9" fillId="0" borderId="0" xfId="3"/>
    <xf numFmtId="0" fontId="1" fillId="0" borderId="0" xfId="3" applyFont="1"/>
    <xf numFmtId="0" fontId="1" fillId="0" borderId="4" xfId="3" applyFont="1" applyBorder="1" applyAlignment="1">
      <alignment horizontal="center" vertical="center" wrapText="1"/>
    </xf>
    <xf numFmtId="0" fontId="2" fillId="0" borderId="0" xfId="3" applyFont="1" applyAlignment="1">
      <alignment horizontal="left"/>
    </xf>
    <xf numFmtId="166" fontId="1" fillId="0" borderId="0" xfId="3" applyNumberFormat="1" applyFont="1" applyAlignment="1">
      <alignment horizontal="right"/>
    </xf>
    <xf numFmtId="167" fontId="1" fillId="0" borderId="0" xfId="3" applyNumberFormat="1" applyFont="1" applyAlignment="1">
      <alignment horizontal="right"/>
    </xf>
    <xf numFmtId="0" fontId="2" fillId="0" borderId="0" xfId="3" applyFont="1" applyAlignment="1">
      <alignment horizontal="left" indent="1"/>
    </xf>
    <xf numFmtId="0" fontId="2" fillId="0" borderId="0" xfId="3" applyFont="1" applyAlignment="1">
      <alignment horizontal="left" indent="2"/>
    </xf>
    <xf numFmtId="0" fontId="1" fillId="0" borderId="0" xfId="3" applyFont="1" applyAlignment="1">
      <alignment horizontal="left" indent="3"/>
    </xf>
    <xf numFmtId="168" fontId="1" fillId="0" borderId="0" xfId="3" applyNumberFormat="1" applyFont="1" applyAlignment="1">
      <alignment horizontal="right"/>
    </xf>
    <xf numFmtId="167" fontId="2" fillId="0" borderId="5" xfId="3" applyNumberFormat="1" applyFont="1" applyBorder="1" applyAlignment="1">
      <alignment horizontal="right"/>
    </xf>
    <xf numFmtId="0" fontId="1" fillId="0" borderId="0" xfId="3" applyFont="1" applyAlignment="1">
      <alignment horizontal="right"/>
    </xf>
    <xf numFmtId="167" fontId="9" fillId="0" borderId="0" xfId="3" applyNumberFormat="1"/>
    <xf numFmtId="0" fontId="4" fillId="0" borderId="0" xfId="3" applyFont="1" applyAlignment="1">
      <alignment horizontal="left" vertical="center"/>
    </xf>
    <xf numFmtId="167" fontId="1" fillId="0" borderId="0" xfId="3" applyNumberFormat="1" applyFont="1" applyAlignment="1">
      <alignment horizontal="right" vertical="center"/>
    </xf>
    <xf numFmtId="0" fontId="4" fillId="0" borderId="0" xfId="3" applyFont="1" applyAlignment="1">
      <alignment horizontal="left" vertical="center" indent="1"/>
    </xf>
    <xf numFmtId="0" fontId="2" fillId="0" borderId="0" xfId="3" applyFont="1" applyAlignment="1">
      <alignment horizontal="left" vertical="center" indent="2"/>
    </xf>
    <xf numFmtId="167" fontId="1" fillId="2" borderId="0" xfId="3" applyNumberFormat="1" applyFont="1" applyFill="1" applyAlignment="1">
      <alignment horizontal="right"/>
    </xf>
    <xf numFmtId="167" fontId="9" fillId="0" borderId="3" xfId="3" applyNumberFormat="1" applyBorder="1"/>
    <xf numFmtId="0" fontId="1" fillId="0" borderId="0" xfId="3" applyFont="1" applyAlignment="1">
      <alignment horizontal="left"/>
    </xf>
    <xf numFmtId="167" fontId="1" fillId="3" borderId="0" xfId="3" applyNumberFormat="1" applyFont="1" applyFill="1" applyAlignment="1">
      <alignment horizontal="right"/>
    </xf>
    <xf numFmtId="167" fontId="9" fillId="2" borderId="0" xfId="3" applyNumberFormat="1" applyFill="1"/>
    <xf numFmtId="167" fontId="1" fillId="4" borderId="0" xfId="3" applyNumberFormat="1" applyFont="1" applyFill="1" applyAlignment="1">
      <alignment horizontal="right"/>
    </xf>
    <xf numFmtId="0" fontId="2" fillId="0" borderId="0" xfId="4" applyFont="1"/>
    <xf numFmtId="0" fontId="9" fillId="0" borderId="0" xfId="5"/>
    <xf numFmtId="0" fontId="11" fillId="5" borderId="0" xfId="6"/>
    <xf numFmtId="0" fontId="9" fillId="0" borderId="3" xfId="5" applyBorder="1"/>
    <xf numFmtId="0" fontId="1" fillId="0" borderId="4" xfId="5" applyFont="1" applyBorder="1" applyAlignment="1">
      <alignment horizontal="center" vertical="center" wrapText="1"/>
    </xf>
    <xf numFmtId="0" fontId="4" fillId="0" borderId="0" xfId="5" applyFont="1" applyAlignment="1">
      <alignment horizontal="left" vertical="center"/>
    </xf>
    <xf numFmtId="167" fontId="1" fillId="0" borderId="0" xfId="5" applyNumberFormat="1" applyFont="1" applyAlignment="1">
      <alignment horizontal="right" vertical="center"/>
    </xf>
    <xf numFmtId="0" fontId="4" fillId="0" borderId="0" xfId="5" applyFont="1" applyAlignment="1">
      <alignment horizontal="left" vertical="center" indent="1"/>
    </xf>
    <xf numFmtId="0" fontId="2" fillId="0" borderId="0" xfId="5" applyFont="1" applyAlignment="1">
      <alignment horizontal="left" vertical="center" indent="2"/>
    </xf>
    <xf numFmtId="0" fontId="1" fillId="0" borderId="0" xfId="5" applyFont="1" applyAlignment="1">
      <alignment horizontal="left" vertical="center" indent="3"/>
    </xf>
    <xf numFmtId="167" fontId="1" fillId="0" borderId="6" xfId="5" applyNumberFormat="1" applyFont="1" applyBorder="1" applyAlignment="1">
      <alignment horizontal="right" vertical="center"/>
    </xf>
    <xf numFmtId="0" fontId="1" fillId="0" borderId="0" xfId="3" applyFont="1" applyAlignment="1">
      <alignment horizontal="left" vertical="center" indent="3"/>
    </xf>
    <xf numFmtId="0" fontId="12" fillId="0" borderId="0" xfId="3" applyFont="1"/>
    <xf numFmtId="0" fontId="13" fillId="0" borderId="0" xfId="3" applyFont="1"/>
    <xf numFmtId="167" fontId="1" fillId="0" borderId="6" xfId="3" applyNumberFormat="1" applyFont="1" applyBorder="1" applyAlignment="1">
      <alignment horizontal="right" vertical="center"/>
    </xf>
    <xf numFmtId="167" fontId="9" fillId="6" borderId="0" xfId="3" applyNumberFormat="1" applyFill="1"/>
    <xf numFmtId="0" fontId="9" fillId="3" borderId="0" xfId="3" applyFill="1"/>
    <xf numFmtId="0" fontId="9" fillId="0" borderId="0" xfId="3" applyAlignment="1">
      <alignment horizontal="left"/>
    </xf>
    <xf numFmtId="164" fontId="9" fillId="0" borderId="0" xfId="3" applyNumberFormat="1"/>
    <xf numFmtId="0" fontId="9" fillId="0" borderId="0" xfId="3" applyAlignment="1">
      <alignment horizontal="left" indent="1"/>
    </xf>
    <xf numFmtId="164" fontId="14" fillId="6" borderId="0" xfId="3" applyNumberFormat="1" applyFont="1" applyFill="1"/>
    <xf numFmtId="0" fontId="10" fillId="7" borderId="7" xfId="3" applyFont="1" applyFill="1" applyBorder="1"/>
    <xf numFmtId="0" fontId="10" fillId="8" borderId="7" xfId="3" applyFont="1" applyFill="1" applyBorder="1"/>
    <xf numFmtId="0" fontId="10" fillId="0" borderId="7" xfId="3" applyFont="1" applyBorder="1" applyAlignment="1">
      <alignment horizontal="left"/>
    </xf>
    <xf numFmtId="164" fontId="10" fillId="0" borderId="7" xfId="3" applyNumberFormat="1" applyFont="1" applyBorder="1"/>
    <xf numFmtId="0" fontId="10" fillId="8" borderId="8" xfId="3" applyFont="1" applyFill="1" applyBorder="1" applyAlignment="1">
      <alignment horizontal="left"/>
    </xf>
    <xf numFmtId="164" fontId="10" fillId="8" borderId="8" xfId="3" applyNumberFormat="1" applyFont="1" applyFill="1" applyBorder="1"/>
    <xf numFmtId="0" fontId="15" fillId="3" borderId="0" xfId="3" applyFont="1" applyFill="1"/>
    <xf numFmtId="17" fontId="15" fillId="0" borderId="0" xfId="3" applyNumberFormat="1" applyFont="1"/>
    <xf numFmtId="167" fontId="0" fillId="0" borderId="0" xfId="0" applyNumberFormat="1"/>
    <xf numFmtId="167" fontId="9" fillId="9" borderId="0" xfId="3" applyNumberFormat="1" applyFill="1"/>
    <xf numFmtId="167" fontId="1" fillId="10" borderId="0" xfId="3" applyNumberFormat="1" applyFont="1" applyFill="1" applyAlignment="1">
      <alignment horizontal="right"/>
    </xf>
    <xf numFmtId="167" fontId="2" fillId="10" borderId="5" xfId="3" applyNumberFormat="1" applyFont="1" applyFill="1" applyBorder="1" applyAlignment="1">
      <alignment horizontal="right"/>
    </xf>
    <xf numFmtId="0" fontId="2" fillId="10" borderId="0" xfId="3" applyFont="1" applyFill="1" applyAlignment="1">
      <alignment horizontal="left" indent="2"/>
    </xf>
    <xf numFmtId="0" fontId="1" fillId="10" borderId="0" xfId="3" applyFont="1" applyFill="1" applyAlignment="1">
      <alignment horizontal="right"/>
    </xf>
    <xf numFmtId="167" fontId="9" fillId="10" borderId="0" xfId="3" applyNumberFormat="1" applyFill="1"/>
    <xf numFmtId="0" fontId="9" fillId="10" borderId="0" xfId="3" applyFill="1"/>
    <xf numFmtId="0" fontId="1" fillId="10" borderId="0" xfId="3" applyFont="1" applyFill="1" applyAlignment="1">
      <alignment horizontal="left" indent="3"/>
    </xf>
    <xf numFmtId="168" fontId="1" fillId="10" borderId="0" xfId="3" applyNumberFormat="1" applyFont="1" applyFill="1" applyAlignment="1">
      <alignment horizontal="right"/>
    </xf>
    <xf numFmtId="0" fontId="1" fillId="10" borderId="0" xfId="3" applyFont="1" applyFill="1" applyAlignment="1">
      <alignment horizontal="left" vertical="center" indent="3"/>
    </xf>
    <xf numFmtId="167" fontId="1" fillId="10" borderId="0" xfId="3" applyNumberFormat="1" applyFont="1" applyFill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0" fillId="0" borderId="0" xfId="0" applyNumberFormat="1"/>
    <xf numFmtId="164" fontId="14" fillId="0" borderId="0" xfId="3" applyNumberFormat="1" applyFont="1"/>
    <xf numFmtId="0" fontId="1" fillId="11" borderId="0" xfId="5" applyFont="1" applyFill="1" applyAlignment="1">
      <alignment horizontal="left" vertical="center" indent="3"/>
    </xf>
    <xf numFmtId="167" fontId="1" fillId="11" borderId="0" xfId="5" applyNumberFormat="1" applyFont="1" applyFill="1" applyAlignment="1">
      <alignment horizontal="right" vertical="center"/>
    </xf>
    <xf numFmtId="0" fontId="2" fillId="12" borderId="0" xfId="0" applyFont="1" applyFill="1" applyAlignment="1">
      <alignment horizontal="center"/>
    </xf>
    <xf numFmtId="0" fontId="2" fillId="12" borderId="0" xfId="0" applyFont="1" applyFill="1"/>
    <xf numFmtId="0" fontId="0" fillId="12" borderId="0" xfId="0" applyFill="1"/>
    <xf numFmtId="0" fontId="3" fillId="12" borderId="0" xfId="0" applyFont="1" applyFill="1"/>
    <xf numFmtId="0" fontId="2" fillId="12" borderId="0" xfId="0" quotePrefix="1" applyFont="1" applyFill="1" applyAlignment="1">
      <alignment horizontal="center"/>
    </xf>
    <xf numFmtId="0" fontId="2" fillId="12" borderId="0" xfId="0" applyFont="1" applyFill="1" applyAlignment="1">
      <alignment horizontal="center" wrapText="1"/>
    </xf>
    <xf numFmtId="0" fontId="7" fillId="12" borderId="0" xfId="0" applyFont="1" applyFill="1" applyAlignment="1">
      <alignment horizontal="center" wrapText="1"/>
    </xf>
    <xf numFmtId="0" fontId="7" fillId="12" borderId="0" xfId="0" applyFont="1" applyFill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1" xfId="0" applyFont="1" applyFill="1" applyBorder="1"/>
    <xf numFmtId="0" fontId="2" fillId="12" borderId="1" xfId="0" quotePrefix="1" applyFont="1" applyFill="1" applyBorder="1" applyAlignment="1">
      <alignment horizontal="center"/>
    </xf>
    <xf numFmtId="0" fontId="0" fillId="12" borderId="0" xfId="0" applyFill="1" applyAlignment="1">
      <alignment horizontal="center"/>
    </xf>
    <xf numFmtId="43" fontId="0" fillId="12" borderId="0" xfId="1" applyFont="1" applyFill="1" applyBorder="1"/>
    <xf numFmtId="164" fontId="0" fillId="12" borderId="0" xfId="1" applyNumberFormat="1" applyFont="1" applyFill="1"/>
    <xf numFmtId="43" fontId="0" fillId="12" borderId="0" xfId="1" applyFont="1" applyFill="1"/>
    <xf numFmtId="0" fontId="1" fillId="12" borderId="0" xfId="0" applyFont="1" applyFill="1"/>
    <xf numFmtId="169" fontId="0" fillId="12" borderId="0" xfId="2" applyNumberFormat="1" applyFont="1" applyFill="1"/>
    <xf numFmtId="165" fontId="0" fillId="12" borderId="0" xfId="2" applyNumberFormat="1" applyFont="1" applyFill="1"/>
    <xf numFmtId="170" fontId="0" fillId="12" borderId="1" xfId="2" applyNumberFormat="1" applyFont="1" applyFill="1" applyBorder="1"/>
    <xf numFmtId="169" fontId="0" fillId="12" borderId="1" xfId="2" applyNumberFormat="1" applyFont="1" applyFill="1" applyBorder="1"/>
    <xf numFmtId="0" fontId="16" fillId="12" borderId="0" xfId="0" applyFont="1" applyFill="1" applyAlignment="1">
      <alignment horizontal="center"/>
    </xf>
    <xf numFmtId="169" fontId="0" fillId="12" borderId="0" xfId="0" applyNumberFormat="1" applyFill="1"/>
    <xf numFmtId="169" fontId="1" fillId="12" borderId="0" xfId="2" applyNumberFormat="1" applyFont="1" applyFill="1" applyBorder="1" applyAlignment="1">
      <alignment horizontal="center"/>
    </xf>
    <xf numFmtId="164" fontId="2" fillId="12" borderId="0" xfId="1" applyNumberFormat="1" applyFont="1" applyFill="1" applyBorder="1" applyAlignment="1">
      <alignment horizontal="center"/>
    </xf>
    <xf numFmtId="164" fontId="0" fillId="12" borderId="0" xfId="1" applyNumberFormat="1" applyFont="1" applyFill="1" applyBorder="1"/>
    <xf numFmtId="169" fontId="2" fillId="12" borderId="2" xfId="2" applyNumberFormat="1" applyFont="1" applyFill="1" applyBorder="1" applyAlignment="1">
      <alignment horizontal="center"/>
    </xf>
    <xf numFmtId="165" fontId="7" fillId="12" borderId="0" xfId="2" applyNumberFormat="1" applyFont="1" applyFill="1" applyBorder="1" applyAlignment="1">
      <alignment horizontal="center"/>
    </xf>
    <xf numFmtId="165" fontId="8" fillId="12" borderId="0" xfId="0" applyNumberFormat="1" applyFont="1" applyFill="1"/>
    <xf numFmtId="171" fontId="0" fillId="12" borderId="0" xfId="0" applyNumberFormat="1" applyFill="1"/>
    <xf numFmtId="43" fontId="0" fillId="12" borderId="0" xfId="0" applyNumberFormat="1" applyFill="1"/>
    <xf numFmtId="169" fontId="0" fillId="12" borderId="0" xfId="2" applyNumberFormat="1" applyFont="1" applyFill="1" applyBorder="1"/>
    <xf numFmtId="170" fontId="0" fillId="12" borderId="0" xfId="2" applyNumberFormat="1" applyFont="1" applyFill="1" applyBorder="1"/>
    <xf numFmtId="169" fontId="2" fillId="12" borderId="0" xfId="2" applyNumberFormat="1" applyFont="1" applyFill="1" applyBorder="1" applyAlignment="1">
      <alignment horizontal="center"/>
    </xf>
    <xf numFmtId="165" fontId="0" fillId="12" borderId="1" xfId="2" applyNumberFormat="1" applyFont="1" applyFill="1" applyBorder="1"/>
    <xf numFmtId="165" fontId="0" fillId="12" borderId="0" xfId="2" applyNumberFormat="1" applyFont="1" applyFill="1" applyBorder="1"/>
    <xf numFmtId="170" fontId="0" fillId="12" borderId="0" xfId="2" applyNumberFormat="1" applyFont="1" applyFill="1"/>
    <xf numFmtId="0" fontId="0" fillId="0" borderId="0" xfId="0" quotePrefix="1" applyAlignment="1">
      <alignment horizontal="right"/>
    </xf>
    <xf numFmtId="169" fontId="0" fillId="12" borderId="0" xfId="0" quotePrefix="1" applyNumberFormat="1" applyFill="1" applyAlignment="1">
      <alignment horizontal="right"/>
    </xf>
    <xf numFmtId="0" fontId="0" fillId="12" borderId="0" xfId="0" quotePrefix="1" applyFill="1"/>
    <xf numFmtId="169" fontId="2" fillId="12" borderId="0" xfId="2" applyNumberFormat="1" applyFont="1" applyFill="1" applyAlignment="1">
      <alignment horizontal="center"/>
    </xf>
    <xf numFmtId="14" fontId="2" fillId="12" borderId="0" xfId="0" applyNumberFormat="1" applyFont="1" applyFill="1" applyAlignment="1">
      <alignment horizontal="center"/>
    </xf>
    <xf numFmtId="164" fontId="0" fillId="12" borderId="1" xfId="1" applyNumberFormat="1" applyFont="1" applyFill="1" applyBorder="1"/>
    <xf numFmtId="165" fontId="2" fillId="12" borderId="2" xfId="2" applyNumberFormat="1" applyFont="1" applyFill="1" applyBorder="1" applyAlignment="1">
      <alignment horizontal="center"/>
    </xf>
    <xf numFmtId="165" fontId="2" fillId="12" borderId="0" xfId="0" applyNumberFormat="1" applyFont="1" applyFill="1" applyAlignment="1">
      <alignment horizontal="center"/>
    </xf>
    <xf numFmtId="0" fontId="0" fillId="12" borderId="0" xfId="0" quotePrefix="1" applyFill="1" applyAlignment="1">
      <alignment horizontal="center"/>
    </xf>
    <xf numFmtId="165" fontId="0" fillId="12" borderId="0" xfId="0" applyNumberFormat="1" applyFill="1"/>
    <xf numFmtId="0" fontId="6" fillId="12" borderId="0" xfId="0" applyFont="1" applyFill="1"/>
    <xf numFmtId="0" fontId="0" fillId="12" borderId="0" xfId="0" quotePrefix="1" applyFill="1" applyAlignment="1">
      <alignment horizontal="right"/>
    </xf>
    <xf numFmtId="164" fontId="0" fillId="12" borderId="0" xfId="0" applyNumberFormat="1" applyFill="1"/>
    <xf numFmtId="173" fontId="1" fillId="0" borderId="0" xfId="3" applyNumberFormat="1" applyFont="1" applyAlignment="1">
      <alignment horizontal="right" vertical="center"/>
    </xf>
    <xf numFmtId="0" fontId="4" fillId="0" borderId="0" xfId="3" applyFont="1" applyAlignment="1">
      <alignment horizontal="left" vertical="center" indent="2"/>
    </xf>
    <xf numFmtId="0" fontId="4" fillId="0" borderId="0" xfId="3" applyFont="1" applyAlignment="1">
      <alignment horizontal="left" vertical="center" indent="3"/>
    </xf>
    <xf numFmtId="0" fontId="1" fillId="0" borderId="0" xfId="3" applyFont="1" applyAlignment="1">
      <alignment horizontal="left" vertical="center" indent="4"/>
    </xf>
    <xf numFmtId="168" fontId="1" fillId="0" borderId="0" xfId="3" applyNumberFormat="1" applyFont="1" applyAlignment="1">
      <alignment horizontal="right" vertical="center"/>
    </xf>
    <xf numFmtId="0" fontId="2" fillId="0" borderId="0" xfId="3" applyFont="1" applyAlignment="1">
      <alignment horizontal="left" vertical="center" indent="3"/>
    </xf>
    <xf numFmtId="167" fontId="1" fillId="0" borderId="5" xfId="3" applyNumberFormat="1" applyFont="1" applyBorder="1" applyAlignment="1">
      <alignment horizontal="right" vertical="center"/>
    </xf>
    <xf numFmtId="167" fontId="17" fillId="0" borderId="0" xfId="3" applyNumberFormat="1" applyFont="1" applyAlignment="1">
      <alignment horizontal="right" vertical="center"/>
    </xf>
    <xf numFmtId="167" fontId="2" fillId="0" borderId="5" xfId="3" applyNumberFormat="1" applyFont="1" applyBorder="1" applyAlignment="1">
      <alignment horizontal="right" vertical="center"/>
    </xf>
    <xf numFmtId="0" fontId="2" fillId="0" borderId="0" xfId="3" applyFont="1" applyAlignment="1">
      <alignment horizontal="left" vertical="center" indent="1"/>
    </xf>
    <xf numFmtId="167" fontId="2" fillId="14" borderId="5" xfId="3" applyNumberFormat="1" applyFont="1" applyFill="1" applyBorder="1" applyAlignment="1">
      <alignment horizontal="right" vertical="center"/>
    </xf>
    <xf numFmtId="172" fontId="2" fillId="12" borderId="2" xfId="2" applyNumberFormat="1" applyFont="1" applyFill="1" applyBorder="1" applyAlignment="1">
      <alignment horizontal="center"/>
    </xf>
    <xf numFmtId="44" fontId="0" fillId="12" borderId="0" xfId="0" applyNumberFormat="1" applyFill="1"/>
    <xf numFmtId="174" fontId="14" fillId="6" borderId="0" xfId="3" applyNumberFormat="1" applyFont="1" applyFill="1"/>
    <xf numFmtId="0" fontId="1" fillId="12" borderId="0" xfId="0" applyFont="1" applyFill="1" applyAlignment="1">
      <alignment horizontal="center"/>
    </xf>
    <xf numFmtId="0" fontId="18" fillId="12" borderId="0" xfId="0" applyFont="1" applyFill="1"/>
    <xf numFmtId="167" fontId="1" fillId="13" borderId="0" xfId="3" applyNumberFormat="1" applyFont="1" applyFill="1" applyAlignment="1">
      <alignment horizontal="right"/>
    </xf>
    <xf numFmtId="0" fontId="1" fillId="0" borderId="0" xfId="3" applyFont="1" applyFill="1" applyAlignment="1">
      <alignment horizontal="left" vertical="center" indent="3"/>
    </xf>
    <xf numFmtId="167" fontId="1" fillId="0" borderId="0" xfId="3" applyNumberFormat="1" applyFont="1" applyFill="1" applyAlignment="1">
      <alignment horizontal="right" vertical="center"/>
    </xf>
    <xf numFmtId="44" fontId="0" fillId="12" borderId="0" xfId="2" applyFont="1" applyFill="1"/>
    <xf numFmtId="44" fontId="0" fillId="12" borderId="1" xfId="2" applyFont="1" applyFill="1" applyBorder="1"/>
    <xf numFmtId="0" fontId="2" fillId="12" borderId="0" xfId="0" applyFont="1" applyFill="1" applyAlignment="1">
      <alignment horizontal="center"/>
    </xf>
    <xf numFmtId="0" fontId="0" fillId="12" borderId="0" xfId="0" applyFill="1" applyAlignment="1">
      <alignment horizontal="right" wrapText="1"/>
    </xf>
    <xf numFmtId="0" fontId="0" fillId="12" borderId="0" xfId="0" applyFill="1" applyAlignment="1">
      <alignment horizontal="left" wrapText="1"/>
    </xf>
    <xf numFmtId="0" fontId="2" fillId="12" borderId="0" xfId="0" quotePrefix="1" applyFont="1" applyFill="1" applyAlignment="1">
      <alignment horizontal="center"/>
    </xf>
    <xf numFmtId="0" fontId="2" fillId="12" borderId="0" xfId="0" applyFont="1" applyFill="1" applyAlignment="1">
      <alignment horizontal="center"/>
    </xf>
    <xf numFmtId="0" fontId="2" fillId="12" borderId="9" xfId="0" applyFont="1" applyFill="1" applyBorder="1" applyAlignment="1">
      <alignment horizontal="center"/>
    </xf>
    <xf numFmtId="0" fontId="2" fillId="12" borderId="10" xfId="0" applyFont="1" applyFill="1" applyBorder="1" applyAlignment="1">
      <alignment horizontal="center"/>
    </xf>
    <xf numFmtId="0" fontId="2" fillId="12" borderId="11" xfId="0" applyFont="1" applyFill="1" applyBorder="1" applyAlignment="1">
      <alignment horizontal="center"/>
    </xf>
    <xf numFmtId="0" fontId="1" fillId="12" borderId="0" xfId="0" applyFont="1" applyFill="1" applyAlignment="1">
      <alignment horizontal="left" wrapText="1"/>
    </xf>
    <xf numFmtId="0" fontId="5" fillId="12" borderId="0" xfId="0" applyFont="1" applyFill="1" applyAlignment="1">
      <alignment horizontal="center" textRotation="180" wrapText="1"/>
    </xf>
    <xf numFmtId="0" fontId="1" fillId="0" borderId="4" xfId="3" applyFont="1" applyBorder="1" applyAlignment="1">
      <alignment horizontal="center" vertical="center" wrapText="1"/>
    </xf>
    <xf numFmtId="0" fontId="1" fillId="0" borderId="4" xfId="5" applyFont="1" applyBorder="1" applyAlignment="1">
      <alignment horizontal="center" vertical="center" wrapText="1"/>
    </xf>
    <xf numFmtId="49" fontId="19" fillId="12" borderId="0" xfId="0" applyNumberFormat="1" applyFont="1" applyFill="1" applyAlignment="1">
      <alignment horizontal="left"/>
    </xf>
    <xf numFmtId="0" fontId="19" fillId="12" borderId="0" xfId="0" applyFont="1" applyFill="1" applyAlignment="1">
      <alignment horizontal="left"/>
    </xf>
    <xf numFmtId="49" fontId="19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49" fontId="20" fillId="0" borderId="0" xfId="3" applyNumberFormat="1" applyFont="1" applyAlignment="1">
      <alignment horizontal="left"/>
    </xf>
    <xf numFmtId="0" fontId="20" fillId="0" borderId="0" xfId="3" applyFont="1" applyAlignment="1">
      <alignment horizontal="left"/>
    </xf>
    <xf numFmtId="49" fontId="3" fillId="5" borderId="0" xfId="6" applyNumberFormat="1" applyFont="1" applyAlignment="1">
      <alignment horizontal="left"/>
    </xf>
    <xf numFmtId="0" fontId="3" fillId="5" borderId="0" xfId="6" applyFont="1" applyAlignment="1">
      <alignment horizontal="left"/>
    </xf>
    <xf numFmtId="0" fontId="0" fillId="13" borderId="0" xfId="0" applyFill="1"/>
    <xf numFmtId="0" fontId="9" fillId="13" borderId="0" xfId="3" applyFill="1"/>
    <xf numFmtId="0" fontId="10" fillId="15" borderId="7" xfId="3" applyFont="1" applyFill="1" applyBorder="1"/>
    <xf numFmtId="0" fontId="15" fillId="13" borderId="0" xfId="3" applyFont="1" applyFill="1"/>
  </cellXfs>
  <cellStyles count="10">
    <cellStyle name="Comma" xfId="1" builtinId="3"/>
    <cellStyle name="Comma 2" xfId="7" xr:uid="{507FE107-4273-4E6A-8598-819CF6D92576}"/>
    <cellStyle name="Currency" xfId="2" builtinId="4"/>
    <cellStyle name="Normal" xfId="0" builtinId="0"/>
    <cellStyle name="Normal 2" xfId="3" xr:uid="{BC6C6890-A7E0-4623-8BBA-0C709DBE4436}"/>
    <cellStyle name="Normal 2 2" xfId="5" xr:uid="{88FFB2E3-12FE-422B-9E3A-D432D5CE8FA3}"/>
    <cellStyle name="Normal 3" xfId="6" xr:uid="{435FD99F-5260-4A12-8367-A47B9FC8712F}"/>
    <cellStyle name="Normal 3 2" xfId="8" xr:uid="{F5003F3E-FF72-4BA1-82C3-EE9BDAD3C7F3}"/>
    <cellStyle name="Normal 4" xfId="4" xr:uid="{2AC1AC9F-16FC-44DF-A746-B735F1633ACB}"/>
    <cellStyle name="Normal 5" xfId="9" xr:uid="{74C0FE1B-70E4-4C3C-AD57-132E81AD433B}"/>
  </cellStyles>
  <dxfs count="1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solid">
          <bgColor rgb="FFFFFF00"/>
        </patternFill>
      </fill>
    </dxf>
    <dxf>
      <numFmt numFmtId="164" formatCode="_(* #,##0_);_(* \(#,##0\);_(* &quot;-&quot;??_);_(@_)"/>
    </dxf>
    <dxf>
      <fill>
        <patternFill patternType="solid">
          <bgColor rgb="FFFFFF00"/>
        </patternFill>
      </fill>
    </dxf>
    <dxf>
      <numFmt numFmtId="164" formatCode="_(* #,##0_);_(* \(#,##0\);_(* &quot;-&quot;??_);_(@_)"/>
    </dxf>
    <dxf>
      <fill>
        <patternFill patternType="solid">
          <bgColor rgb="FFFFFF00"/>
        </patternFill>
      </fill>
    </dxf>
    <dxf>
      <numFmt numFmtId="164" formatCode="_(* #,##0_);_(* \(#,##0\);_(* &quot;-&quot;??_);_(@_)"/>
    </dxf>
    <dxf>
      <fill>
        <patternFill patternType="solid">
          <bgColor rgb="FFFFFF00"/>
        </patternFill>
      </fill>
    </dxf>
    <dxf>
      <numFmt numFmtId="164" formatCode="_(* #,##0_);_(* \(#,##0\);_(* &quot;-&quot;??_);_(@_)"/>
    </dxf>
  </dxfs>
  <tableStyles count="0" defaultTableStyle="TableStyleMedium2" defaultPivotStyle="PivotStyleLight16"/>
  <colors>
    <mruColors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pivotCacheDefinition" Target="pivotCache/pivotCacheDefinition2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e.sharepoint.com/teams/FCGRatesandCOS/Shared%20Documents/COS/2023%20TY%20-%20FCG%20-%20Cost%20of%20Service%20Study%20-%20JGM%20WORK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acgreg$\TEMP\Revised%20Proformas\SCHERER%20PROFORM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e.sharepoint.com/vacation/hr%20vac%20liab%202005/Q2%20Vacation%20Liabilit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e.sharepoint.com/RIS/RIS_Phase2/RIS_MFR_C_4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e.sharepoint.com/Temp/C.Home.RemoteAccess.ttk0pjv/TEMP/RIS/RIS_Phase2/RIS_MFR_C_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e.sharepoint.com/TEMP/RIS_MFR_C_2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e.sharepoint.com/Temp/C.Home.RemoteAccess.ttk0pjv/TEMP/RIS/RIS_Phase2/RIS_MFR_C_2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e.sharepoint.com/TEMP/RIS_MFR_C_4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e.sharepoint.com/RIS/RIS_Phase2/RIS_MFR_C_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e.sharepoint.com/Temp/C.Home.RemoteAccess.ttk0pjv/TEMP/RIS/RIS_Phase2/RIS_MFR_C_4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e.sharepoint.com/RIS/RIS_Phase2/RIS_MFR_C_2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USERS\LGD0Q14\OVERHAUL\1999\Current\1999OH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COST%20OF%20CAPITAL\2015%20May%20ESR\Capital%20Structure%20and%20Cost%20Rates%20per%20May%202015%20ESR%20(Cost%20Recovery%20Clauses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e.sharepoint.com/Documents%20and%20Settings/eam0bt1/Local%20Settings/Temporary%20Internet%20Files/Content.Outlook/71JH14OK/C.Program%20Files.notes.data/Documents/FPL_2006PlngProc_Sec3_Apndx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2\VOL1\USERS\UPRSGM\EXCEL\96YEVA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e.sharepoint.com/change%20of%20control/CIC%20Payout%20PSA%20&amp;%20SVA%20excluding%20Top%208%20for%20Payrol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e.sharepoint.com/sites/finance/regaccounting/REGULATORY%20ACCOUNTING%20LIBRARY/FCG/2022%20Base%20Rate%20Case/Review%20Package%203-14-2022/Without%20RSAM/Adjs/WP%207%20-%20Company%20Adjustment%20-%20Depreciation%20Stud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al COSH1"/>
      <sheetName val="IND H"/>
      <sheetName val="COSH1"/>
      <sheetName val="COSH1(A)"/>
      <sheetName val="COSH1(B)"/>
      <sheetName val="COSH1(C,PROPOSED)"/>
      <sheetName val="COSH1(D)"/>
      <sheetName val="COSH1(C, PRESENT)"/>
      <sheetName val="COSH1(SUMMARY)"/>
      <sheetName val="Scenarios"/>
      <sheetName val="COSH2"/>
      <sheetName val="COSH2(ALLOCATION)"/>
      <sheetName val="COSH2 ATT"/>
      <sheetName val="COSH2(F)"/>
      <sheetName val="COSH2(E-1)"/>
      <sheetName val="COSH2(E-2)"/>
      <sheetName val="COSH2(SUMMARY)"/>
      <sheetName val="Tax Law Revised E-6"/>
      <sheetName val="COSH3"/>
      <sheetName val="COSH3 (SUMMARY)"/>
      <sheetName val="COSH3 (H1)"/>
      <sheetName val="COSH3 (H2)"/>
      <sheetName val="COSH3 (I1)"/>
      <sheetName val="COSH3 (I2)"/>
      <sheetName val="Rate Design"/>
      <sheetName val="Output"/>
      <sheetName val="Misc Rev "/>
      <sheetName val="COSH1 Old Rates"/>
      <sheetName val="New Rates for Old Class"/>
      <sheetName val="Scenarios Old Rates"/>
      <sheetName val="COSH2 -Old 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62">
          <cell r="C62">
            <v>2</v>
          </cell>
        </row>
      </sheetData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Cost of Capital Worksheet"/>
      <sheetName val="Adjusted Gen &amp; Fuel$"/>
      <sheetName val="Prop Tax"/>
      <sheetName val="Inventory 2001"/>
      <sheetName val="BASE TARGETS"/>
      <sheetName val="Staff Targets 2002-2003"/>
      <sheetName val="Project &amp; ECRC Targets"/>
      <sheetName val="2001 Bud for Distribution"/>
      <sheetName val="Assigned &amp; Other Corp Costs"/>
      <sheetName val="Headcount"/>
      <sheetName val="Statement Fin Pos 00"/>
      <sheetName val="Rev Requirements 00"/>
      <sheetName val="Plant Millage"/>
      <sheetName val="Tax &amp; Insu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e 2005 recon 242.420 "/>
      <sheetName val="Company Totals"/>
      <sheetName val="EE Detail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C-6</v>
          </cell>
          <cell r="J1" t="str">
            <v>BUDGETED VERSUS ACTUAL OPERATING REVENUES AND EXPENSES</v>
          </cell>
        </row>
        <row r="4">
          <cell r="A4" t="str">
            <v>FLORIDA PUBLIC SERVICE COMMISSION</v>
          </cell>
          <cell r="J4" t="str">
            <v xml:space="preserve">EXPLANATION: </v>
          </cell>
          <cell r="L4" t="str">
            <v xml:space="preserve">IF THE TEST YEAR IS PROJECTED, PROVIDE THE BUDGETED VERSUS ACTUAL OPERATING REVENUES AND EXPENSES BY PRIMARY ACCOUNT ACTUAL OPERATING REVENUES AND EXPENSES BY PRIMARY ACCOUNT FOR A HISTORICAL FIVE YEAR PERIOD AND THE FORECASTED DATA FOR THE TEST YEAR AND </v>
          </cell>
          <cell r="Y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Y8" t="str">
            <v>WITNESS:</v>
          </cell>
        </row>
        <row r="11">
          <cell r="F11" t="str">
            <v>_______</v>
          </cell>
          <cell r="J11" t="str">
            <v>_______</v>
          </cell>
          <cell r="N11" t="str">
            <v>_______</v>
          </cell>
          <cell r="R11" t="str">
            <v>_______</v>
          </cell>
          <cell r="V11" t="str">
            <v>_______</v>
          </cell>
          <cell r="Z11" t="str">
            <v>_________</v>
          </cell>
          <cell r="AB11" t="str">
            <v>_________</v>
          </cell>
        </row>
        <row r="12">
          <cell r="A12" t="str">
            <v>Line</v>
          </cell>
          <cell r="B12" t="str">
            <v>Account</v>
          </cell>
          <cell r="D12" t="str">
            <v>Account</v>
          </cell>
          <cell r="F12" t="str">
            <v>Year 1</v>
          </cell>
          <cell r="J12" t="str">
            <v>Year 2</v>
          </cell>
          <cell r="N12" t="str">
            <v>Year 3</v>
          </cell>
          <cell r="R12" t="str">
            <v>Year 4</v>
          </cell>
          <cell r="V12" t="str">
            <v>Year 5</v>
          </cell>
          <cell r="Z12" t="str">
            <v>Prior Year</v>
          </cell>
          <cell r="AB12" t="str">
            <v>Test Year</v>
          </cell>
        </row>
        <row r="13">
          <cell r="A13" t="str">
            <v>No.</v>
          </cell>
          <cell r="B13" t="str">
            <v>No.</v>
          </cell>
          <cell r="D13" t="str">
            <v>Title</v>
          </cell>
          <cell r="F13" t="str">
            <v>Budget</v>
          </cell>
          <cell r="H13" t="str">
            <v>Actual</v>
          </cell>
          <cell r="J13" t="str">
            <v>Budget</v>
          </cell>
          <cell r="L13" t="str">
            <v>Actual</v>
          </cell>
          <cell r="N13" t="str">
            <v>Budget</v>
          </cell>
          <cell r="P13" t="str">
            <v>Actual</v>
          </cell>
          <cell r="R13" t="str">
            <v>Budget</v>
          </cell>
          <cell r="T13" t="str">
            <v>Actual</v>
          </cell>
          <cell r="V13" t="str">
            <v>Budget</v>
          </cell>
          <cell r="X13" t="str">
            <v>Actual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X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C-21</v>
          </cell>
          <cell r="E1" t="str">
            <v>REVENUE TAXES</v>
          </cell>
        </row>
        <row r="4">
          <cell r="A4" t="str">
            <v>FLORIDA PUBLIC SERVICE COMMISSION</v>
          </cell>
          <cell r="D4" t="str">
            <v xml:space="preserve">          EXPLANATION: </v>
          </cell>
          <cell r="F4" t="str">
            <v>PROVIDE  A CALCULATION OF THE GROSS RECEIPT TAX AND REGULATORY ASSESSMENT FEE FOR THE HISTORICAL BASE YEAR, HISTORICAL BASE YEAR + 1, AND THE TEST YEAR.</v>
          </cell>
          <cell r="K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K8" t="str">
            <v>WITNESS:</v>
          </cell>
        </row>
        <row r="12">
          <cell r="A12" t="str">
            <v>LINE</v>
          </cell>
          <cell r="B12" t="str">
            <v xml:space="preserve"> </v>
          </cell>
          <cell r="D12" t="str">
            <v>GROSS RECEIPTS TAX</v>
          </cell>
          <cell r="J12" t="str">
            <v>REGULATORY ASSESSMENT FEE</v>
          </cell>
        </row>
        <row r="13">
          <cell r="A13" t="str">
            <v>NO.</v>
          </cell>
          <cell r="B13" t="str">
            <v xml:space="preserve"> </v>
          </cell>
          <cell r="D13" t="str">
            <v xml:space="preserve">HISTORICAL </v>
          </cell>
          <cell r="E13" t="str">
            <v xml:space="preserve"> </v>
          </cell>
          <cell r="F13" t="str">
            <v xml:space="preserve">HISTORICAL </v>
          </cell>
          <cell r="H13" t="str">
            <v>TEST</v>
          </cell>
          <cell r="J13" t="str">
            <v xml:space="preserve">HISTORICAL </v>
          </cell>
          <cell r="K13" t="str">
            <v xml:space="preserve"> </v>
          </cell>
          <cell r="L13" t="str">
            <v xml:space="preserve">HISTORICAL </v>
          </cell>
          <cell r="N13" t="str">
            <v>TEST</v>
          </cell>
        </row>
        <row r="14">
          <cell r="D14" t="str">
            <v>BASE YEAR</v>
          </cell>
          <cell r="F14" t="str">
            <v>BASE YEAR + 1</v>
          </cell>
          <cell r="H14" t="str">
            <v>YEAR</v>
          </cell>
          <cell r="J14" t="str">
            <v>BASE YEAR</v>
          </cell>
          <cell r="L14" t="str">
            <v>BASE YEAR + 1</v>
          </cell>
          <cell r="N14" t="str">
            <v>YEAR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J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9"/>
      <sheetName val="1999 W-pcc @18"/>
    </sheetNames>
    <sheetDataSet>
      <sheetData sheetId="0" refreshError="1">
        <row r="9">
          <cell r="D9" t="str">
            <v>OPEN</v>
          </cell>
        </row>
      </sheetData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 May 2015"/>
      <sheetName val="~4600717"/>
    </sheetNames>
    <sheetDataSet>
      <sheetData sheetId="0"/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ver"/>
      <sheetName val="Perf Meas Sample"/>
      <sheetName val="Cal 5&amp;6 Sch 1"/>
      <sheetName val="Cal 5&amp;6 Sch 2"/>
      <sheetName val="Cal 5&amp;6 Sch 6"/>
      <sheetName val="R-Sched Sample"/>
      <sheetName val="Cal 8 Sch 1rev1"/>
      <sheetName val="Cal 8 Sch 1rev2"/>
      <sheetName val="Sched 1 OM"/>
      <sheetName val="Sched 1 Cap"/>
      <sheetName val="Sched 2 '06"/>
      <sheetName val="Sched 2 '07"/>
      <sheetName val="Sched 2 '08"/>
      <sheetName val="Sched 3 OM"/>
      <sheetName val="Sched 3 Cap"/>
      <sheetName val="Sched 4"/>
      <sheetName val="Sched 5a '06"/>
      <sheetName val="Sched 5a '07"/>
      <sheetName val="Sched 5a '08"/>
      <sheetName val="Sched 5b '06"/>
      <sheetName val="Sched 5b '07"/>
      <sheetName val="Sched 5b '08"/>
      <sheetName val="Sched 6"/>
      <sheetName val="Pay Perio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hauls, pg 2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 UP"/>
      <sheetName val="1997 PSA"/>
      <sheetName val="1998 PSA"/>
      <sheetName val="1999 PSA"/>
      <sheetName val="2000 PSA"/>
      <sheetName val="98, 99 and 2000 SVI"/>
      <sheetName val="FPL - PS,SV Payouts"/>
      <sheetName val="GROUP - PS,SV Payouts"/>
      <sheetName val="Energy - PS,SV Payouts-NON 16B"/>
      <sheetName val="Turner"/>
      <sheetName val="Restricted Stock"/>
      <sheetName val="16B - Restricted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P-Dep"/>
      <sheetName val="Support &gt;&gt;&gt;"/>
      <sheetName val="RSAM Rates &gt;&gt;&gt;"/>
      <sheetName val="RSAM"/>
      <sheetName val="FCG - End Plant Bal"/>
      <sheetName val="Capital Structure &gt;&gt;&gt; "/>
      <sheetName val="Cap. Str. Adj"/>
      <sheetName val="Comp Adj"/>
      <sheetName val="Utility PB"/>
      <sheetName val="EADIT &gt;&gt;&gt;"/>
      <sheetName val="Co Adjustments - Tax Entries"/>
      <sheetName val="PTD - Publish to FRI"/>
    </sheetNames>
    <sheetDataSet>
      <sheetData sheetId="0">
        <row r="34">
          <cell r="G34">
            <v>-49069.796661833199</v>
          </cell>
        </row>
      </sheetData>
      <sheetData sheetId="1"/>
      <sheetData sheetId="2"/>
      <sheetData sheetId="3">
        <row r="31">
          <cell r="O31">
            <v>990403.55469313276</v>
          </cell>
        </row>
        <row r="60">
          <cell r="O60">
            <v>491918.23829032801</v>
          </cell>
        </row>
        <row r="73">
          <cell r="O73">
            <v>22803.990657091894</v>
          </cell>
        </row>
        <row r="86">
          <cell r="O86">
            <v>45870.038992711634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ee.sharepoint.com/sites/finance/regaccounting/REGULATORY%20ACCOUNTING%20LIBRARY/FCG/2022%20Base%20Rate%20Case/Review%20Package%203-14-2022/Without%20RSAM/Adjs/WP%207%20-%20Company%20Adjustment%20-%20Depreciation%20Study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Forecasting\FORECAST\2022\2022%20FCG%20Rate%20Case\Review%20Package%203-14-2022\Without%20RSAM\Adjs\WP%207%20-%20Company%20Adjustment%20-%20Depreciation%20Study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ee.sharepoint.com/sites/finance/regaccounting/REGULATORY%20ACCOUNTING%20LIBRARY/FCG/2022%20Base%20Rate%20Case/Review%20Package%203-14-2022/Without%20RSAM/Adjs/WP%207%20-%20Company%20Adjustment%20-%20Depreciation%20Study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620.707020949078" createdVersion="6" refreshedVersion="6" minRefreshableVersion="3" recordCount="104" xr:uid="{15CA7D87-C640-4845-A597-815921AB01FE}">
  <cacheSource type="worksheet">
    <worksheetSource ref="A4:AP108" sheet="FCG - End Plant Bal" r:id="rId2"/>
  </cacheSource>
  <cacheFields count="42">
    <cacheField name="Cap - Component" numFmtId="0">
      <sharedItems/>
    </cacheField>
    <cacheField name="FERC Function" numFmtId="0">
      <sharedItems count="6">
        <s v="000: Intangible"/>
        <s v="007: Building, General Plant"/>
        <s v="008: General Plant Equipment"/>
        <s v="009: Transportation Equipment"/>
        <s v="010: Distribution - Gas"/>
        <s v="011: Storage Plant - Gas"/>
      </sharedItems>
    </cacheField>
    <cacheField name="Depr Group: PP Utility Account of Cap - Depr Groups" numFmtId="0">
      <sharedItems count="32">
        <s v="30302: 30302"/>
        <s v="30320: 30320"/>
        <s v="39000: 39000 - Structures &amp; Improvements"/>
        <s v="39100: 39100 - Office Furniture &amp; Equipt"/>
        <s v="39111: 39111 - OFE - Enterprise Software"/>
        <s v="39112: 39112 - Computer Equipment"/>
        <s v="39150: 39150 - Personal Computer Equipment"/>
        <s v="39400: 39400 - Tools, Shop &amp; Garage Equipt"/>
        <s v="39410: 39410 - Tools/Shop Equipt-Fixed"/>
        <s v="39700: 39700 - Communications Equipt"/>
        <s v="39800: 39800 - Miscellaneous Equipt"/>
        <s v="39200: 39200 - Transportation Equipt - Gas"/>
        <s v="39210: 39210 - Automobile"/>
        <s v="39220: 39220 - Light Trucks"/>
        <s v="39230: 39230 - Heavy Trucks"/>
        <s v="39600: 39600 - Power Operated Equipt"/>
        <s v="37500: 37500 - Structures &amp; Improvements"/>
        <s v="37610: 37610 - Mains - Steel"/>
        <s v="37620: 37620 - Mains - Plastic"/>
        <s v="37800: 37800 - M&amp;R Station Equipt - Gen"/>
        <s v="37900: 37900 - M&amp;R Station Equipt-CityGate"/>
        <s v="38010: 38010 - Services - Steel"/>
        <s v="38020: 38020 - Services - Plastic"/>
        <s v="38100: 38100 - Meters"/>
        <s v="38110: 38110 - Meters - ERTs"/>
        <s v="38200: 38200 - Meter Installations"/>
        <s v="38210: 38210 - Meter Install - ERTs"/>
        <s v="38300: 38300 - House Regulators"/>
        <s v="38400: 38400 - Communication Equipment"/>
        <s v="38500: 38500 - Industrial M&amp;R Station Equi"/>
        <s v="38700: 38700 - Other Equipment"/>
        <s v="36400-G: 36400 - LNG Plant"/>
      </sharedItems>
    </cacheField>
    <cacheField name="Depr Group: SAP Business Area of Cap - Depr Groups" numFmtId="0">
      <sharedItems count="2">
        <s v="A01: Base"/>
        <s v="A25: SAFE"/>
      </sharedItems>
    </cacheField>
    <cacheField name="User Specified Scenario List" numFmtId="0">
      <sharedItems count="3">
        <s v="CDR: 2022 FCG Rate Case - Base Depr Rates"/>
        <s v="CDR: 2022 FCG Rate Case"/>
        <s v="Dif. CDR: 2022 FCG Rate Case"/>
      </sharedItems>
    </cacheField>
    <cacheField name="a-Dec - 2020" numFmtId="167">
      <sharedItems containsSemiMixedTypes="0" containsString="0" containsNumber="1" minValue="-36358.869999999995" maxValue="313366.63999999972"/>
    </cacheField>
    <cacheField name="a-Jan - 2021" numFmtId="167">
      <sharedItems containsSemiMixedTypes="0" containsString="0" containsNumber="1" minValue="0" maxValue="313068.24999999977"/>
    </cacheField>
    <cacheField name="a-Feb - 2021" numFmtId="167">
      <sharedItems containsSemiMixedTypes="0" containsString="0" containsNumber="1" minValue="0" maxValue="313902.46000000049"/>
    </cacheField>
    <cacheField name="a-Mar - 2021" numFmtId="167">
      <sharedItems containsSemiMixedTypes="0" containsString="0" containsNumber="1" minValue="-132353.62" maxValue="312343.31000000046"/>
    </cacheField>
    <cacheField name="a-Apr - 2021" numFmtId="167">
      <sharedItems containsSemiMixedTypes="0" containsString="0" containsNumber="1" minValue="0" maxValue="311107.77999999997"/>
    </cacheField>
    <cacheField name="a-May - 2021" numFmtId="167">
      <sharedItems containsSemiMixedTypes="0" containsString="0" containsNumber="1" minValue="0" maxValue="312854.79000000021"/>
    </cacheField>
    <cacheField name="a-Jun - 2021" numFmtId="167">
      <sharedItems containsSemiMixedTypes="0" containsString="0" containsNumber="1" minValue="0" maxValue="313831.90000000043"/>
    </cacheField>
    <cacheField name="a-Jul - 2021" numFmtId="167">
      <sharedItems containsSemiMixedTypes="0" containsString="0" containsNumber="1" minValue="0" maxValue="314838.94"/>
    </cacheField>
    <cacheField name="a-Aug - 2021" numFmtId="167">
      <sharedItems containsSemiMixedTypes="0" containsString="0" containsNumber="1" minValue="0" maxValue="315790.7200000002"/>
    </cacheField>
    <cacheField name="a-Sep - 2021" numFmtId="167">
      <sharedItems containsSemiMixedTypes="0" containsString="0" containsNumber="1" minValue="-891.08" maxValue="315805.65000000043"/>
    </cacheField>
    <cacheField name="a-Oct - 2021" numFmtId="167">
      <sharedItems containsSemiMixedTypes="0" containsString="0" containsNumber="1" minValue="-891.08" maxValue="315705.98"/>
    </cacheField>
    <cacheField name="a-Nov - 2021" numFmtId="167">
      <sharedItems containsSemiMixedTypes="0" containsString="0" containsNumber="1" minValue="-664.45" maxValue="317837.64000000042"/>
    </cacheField>
    <cacheField name="a-Dec - 2021" numFmtId="167">
      <sharedItems containsSemiMixedTypes="0" containsString="0" containsNumber="1" minValue="-260.47000000000003" maxValue="319693.9700000002"/>
    </cacheField>
    <cacheField name="Jan - 2022" numFmtId="167">
      <sharedItems containsSemiMixedTypes="0" containsString="0" containsNumber="1" minValue="0" maxValue="319762.44434238167"/>
    </cacheField>
    <cacheField name="Feb - 2022" numFmtId="167">
      <sharedItems containsSemiMixedTypes="0" containsString="0" containsNumber="1" minValue="0" maxValue="320414.43061562517"/>
    </cacheField>
    <cacheField name="Mar - 2022" numFmtId="167">
      <sharedItems containsSemiMixedTypes="0" containsString="0" containsNumber="1" minValue="0" maxValue="321238.9819688595"/>
    </cacheField>
    <cacheField name="Apr - 2022" numFmtId="167">
      <sharedItems containsSemiMixedTypes="0" containsString="0" containsNumber="1" minValue="0" maxValue="322205.17333959742"/>
    </cacheField>
    <cacheField name="May - 2022" numFmtId="167">
      <sharedItems containsSemiMixedTypes="0" containsString="0" containsNumber="1" minValue="0" maxValue="323274.02746959787"/>
    </cacheField>
    <cacheField name="Jun - 2022" numFmtId="167">
      <sharedItems containsSemiMixedTypes="0" containsString="0" containsNumber="1" minValue="0" maxValue="324421.82487018663"/>
    </cacheField>
    <cacheField name="Jul - 2022" numFmtId="167">
      <sharedItems containsSemiMixedTypes="0" containsString="0" containsNumber="1" minValue="0" maxValue="325637.59860722529"/>
    </cacheField>
    <cacheField name="Aug - 2022" numFmtId="167">
      <sharedItems containsSemiMixedTypes="0" containsString="0" containsNumber="1" minValue="0" maxValue="326913.81369177968"/>
    </cacheField>
    <cacheField name="Sep - 2022" numFmtId="167">
      <sharedItems containsSemiMixedTypes="0" containsString="0" containsNumber="1" minValue="0" maxValue="328249.3997715601"/>
    </cacheField>
    <cacheField name="Oct - 2022" numFmtId="167">
      <sharedItems containsSemiMixedTypes="0" containsString="0" containsNumber="1" minValue="0" maxValue="329637.99210941978"/>
    </cacheField>
    <cacheField name="Nov - 2022" numFmtId="167">
      <sharedItems containsSemiMixedTypes="0" containsString="0" containsNumber="1" minValue="0" maxValue="331052.44113689591"/>
    </cacheField>
    <cacheField name="Dec - 2022" numFmtId="167">
      <sharedItems containsSemiMixedTypes="0" containsString="0" containsNumber="1" minValue="0" maxValue="332466.94787555741"/>
    </cacheField>
    <cacheField name="Jan - 2023" numFmtId="167">
      <sharedItems containsSemiMixedTypes="0" containsString="0" containsNumber="1" minValue="-21036.608044416658" maxValue="333895.77468373068"/>
    </cacheField>
    <cacheField name="Feb - 2023" numFmtId="167">
      <sharedItems containsSemiMixedTypes="0" containsString="0" containsNumber="1" minValue="-21179.379244416661" maxValue="335357.91995543259"/>
    </cacheField>
    <cacheField name="Mar - 2023" numFmtId="167">
      <sharedItems containsSemiMixedTypes="0" containsString="0" containsNumber="1" minValue="-21322.15044441666" maxValue="336831.77713903133"/>
    </cacheField>
    <cacheField name="Apr - 2023" numFmtId="167">
      <sharedItems containsSemiMixedTypes="0" containsString="0" containsNumber="1" minValue="-21464.92164441666" maxValue="338300.71614350815"/>
    </cacheField>
    <cacheField name="May - 2023" numFmtId="167">
      <sharedItems containsSemiMixedTypes="0" containsString="0" containsNumber="1" minValue="-21607.692844416662" maxValue="339759.475694608"/>
    </cacheField>
    <cacheField name="Jun - 2023" numFmtId="167">
      <sharedItems containsSemiMixedTypes="0" containsString="0" containsNumber="1" minValue="-21750.464044416658" maxValue="341205.99017761159"/>
    </cacheField>
    <cacheField name="Jul - 2023" numFmtId="167">
      <sharedItems containsSemiMixedTypes="0" containsString="0" containsNumber="1" minValue="-21893.235244416661" maxValue="342641.49289918313"/>
    </cacheField>
    <cacheField name="Aug - 2023" numFmtId="167">
      <sharedItems containsSemiMixedTypes="0" containsString="0" containsNumber="1" minValue="-22036.00644441666" maxValue="344143.97549930733"/>
    </cacheField>
    <cacheField name="Sep - 2023" numFmtId="167">
      <sharedItems containsSemiMixedTypes="0" containsString="0" containsNumber="1" minValue="-22178.777644416659" maxValue="346146.22467321251"/>
    </cacheField>
    <cacheField name="Oct - 2023" numFmtId="167">
      <sharedItems containsSemiMixedTypes="0" containsString="0" containsNumber="1" minValue="-22321.548844416662" maxValue="348221.6641182272"/>
    </cacheField>
    <cacheField name="Nov - 2023" numFmtId="167">
      <sharedItems containsSemiMixedTypes="0" containsString="0" containsNumber="1" minValue="-22464.320044416658" maxValue="350355.17232296494"/>
    </cacheField>
    <cacheField name="Dec - 2023" numFmtId="167">
      <sharedItems containsSemiMixedTypes="0" containsString="0" containsNumber="1" minValue="-22607.091244416661" maxValue="352473.2230274158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620.707020949078" createdVersion="6" refreshedVersion="6" minRefreshableVersion="3" recordCount="104" xr:uid="{4510BB73-C5C9-4D83-86F6-3363B99F0D7D}">
  <cacheSource type="worksheet">
    <worksheetSource ref="A4:AP108" sheet="FCG - End Plant Bal" r:id="rId2"/>
  </cacheSource>
  <cacheFields count="42">
    <cacheField name="Cap - Component" numFmtId="0">
      <sharedItems/>
    </cacheField>
    <cacheField name="FERC Function" numFmtId="0">
      <sharedItems count="6">
        <s v="000: Intangible"/>
        <s v="007: Building, General Plant"/>
        <s v="008: General Plant Equipment"/>
        <s v="009: Transportation Equipment"/>
        <s v="010: Distribution - Gas"/>
        <s v="011: Storage Plant - Gas"/>
      </sharedItems>
    </cacheField>
    <cacheField name="Depr Group: PP Utility Account of Cap - Depr Groups" numFmtId="0">
      <sharedItems count="32">
        <s v="30302: 30302"/>
        <s v="30320: 30320"/>
        <s v="39000: 39000 - Structures &amp; Improvements"/>
        <s v="39100: 39100 - Office Furniture &amp; Equipt"/>
        <s v="39111: 39111 - OFE - Enterprise Software"/>
        <s v="39112: 39112 - Computer Equipment"/>
        <s v="39150: 39150 - Personal Computer Equipment"/>
        <s v="39400: 39400 - Tools, Shop &amp; Garage Equipt"/>
        <s v="39410: 39410 - Tools/Shop Equipt-Fixed"/>
        <s v="39700: 39700 - Communications Equipt"/>
        <s v="39800: 39800 - Miscellaneous Equipt"/>
        <s v="39200: 39200 - Transportation Equipt - Gas"/>
        <s v="39210: 39210 - Automobile"/>
        <s v="39220: 39220 - Light Trucks"/>
        <s v="39230: 39230 - Heavy Trucks"/>
        <s v="39600: 39600 - Power Operated Equipt"/>
        <s v="37500: 37500 - Structures &amp; Improvements"/>
        <s v="37610: 37610 - Mains - Steel"/>
        <s v="37620: 37620 - Mains - Plastic"/>
        <s v="37800: 37800 - M&amp;R Station Equipt - Gen"/>
        <s v="37900: 37900 - M&amp;R Station Equipt-CityGate"/>
        <s v="38010: 38010 - Services - Steel"/>
        <s v="38020: 38020 - Services - Plastic"/>
        <s v="38100: 38100 - Meters"/>
        <s v="38110: 38110 - Meters - ERTs"/>
        <s v="38200: 38200 - Meter Installations"/>
        <s v="38210: 38210 - Meter Install - ERTs"/>
        <s v="38300: 38300 - House Regulators"/>
        <s v="38400: 38400 - Communication Equipment"/>
        <s v="38500: 38500 - Industrial M&amp;R Station Equi"/>
        <s v="38700: 38700 - Other Equipment"/>
        <s v="36400-G: 36400 - LNG Plant"/>
      </sharedItems>
    </cacheField>
    <cacheField name="Depr Group: SAP Business Area of Cap - Depr Groups" numFmtId="0">
      <sharedItems count="2">
        <s v="A01: Base"/>
        <s v="A25: SAFE"/>
      </sharedItems>
    </cacheField>
    <cacheField name="User Specified Scenario List" numFmtId="0">
      <sharedItems count="3">
        <s v="CDR: 2022 FCG Rate Case - Base Depr Rates"/>
        <s v="CDR: 2022 FCG Rate Case"/>
        <s v="Dif. CDR: 2022 FCG Rate Case"/>
      </sharedItems>
    </cacheField>
    <cacheField name="a-Dec - 2020" numFmtId="167">
      <sharedItems containsSemiMixedTypes="0" containsString="0" containsNumber="1" minValue="-36358.869999999995" maxValue="313366.63999999972"/>
    </cacheField>
    <cacheField name="a-Jan - 2021" numFmtId="167">
      <sharedItems containsSemiMixedTypes="0" containsString="0" containsNumber="1" minValue="0" maxValue="313068.24999999977"/>
    </cacheField>
    <cacheField name="a-Feb - 2021" numFmtId="167">
      <sharedItems containsSemiMixedTypes="0" containsString="0" containsNumber="1" minValue="0" maxValue="313902.46000000049"/>
    </cacheField>
    <cacheField name="a-Mar - 2021" numFmtId="167">
      <sharedItems containsSemiMixedTypes="0" containsString="0" containsNumber="1" minValue="-132353.62" maxValue="312343.31000000046"/>
    </cacheField>
    <cacheField name="a-Apr - 2021" numFmtId="167">
      <sharedItems containsSemiMixedTypes="0" containsString="0" containsNumber="1" minValue="0" maxValue="311107.77999999997"/>
    </cacheField>
    <cacheField name="a-May - 2021" numFmtId="167">
      <sharedItems containsSemiMixedTypes="0" containsString="0" containsNumber="1" minValue="0" maxValue="312854.79000000021"/>
    </cacheField>
    <cacheField name="a-Jun - 2021" numFmtId="167">
      <sharedItems containsSemiMixedTypes="0" containsString="0" containsNumber="1" minValue="0" maxValue="313831.90000000043"/>
    </cacheField>
    <cacheField name="a-Jul - 2021" numFmtId="167">
      <sharedItems containsSemiMixedTypes="0" containsString="0" containsNumber="1" minValue="0" maxValue="314838.94"/>
    </cacheField>
    <cacheField name="a-Aug - 2021" numFmtId="167">
      <sharedItems containsSemiMixedTypes="0" containsString="0" containsNumber="1" minValue="0" maxValue="315790.7200000002"/>
    </cacheField>
    <cacheField name="a-Sep - 2021" numFmtId="167">
      <sharedItems containsSemiMixedTypes="0" containsString="0" containsNumber="1" minValue="-891.08" maxValue="315805.65000000043"/>
    </cacheField>
    <cacheField name="a-Oct - 2021" numFmtId="167">
      <sharedItems containsSemiMixedTypes="0" containsString="0" containsNumber="1" minValue="-891.08" maxValue="315705.98"/>
    </cacheField>
    <cacheField name="a-Nov - 2021" numFmtId="167">
      <sharedItems containsSemiMixedTypes="0" containsString="0" containsNumber="1" minValue="-664.45" maxValue="317837.64000000042"/>
    </cacheField>
    <cacheField name="a-Dec - 2021" numFmtId="167">
      <sharedItems containsSemiMixedTypes="0" containsString="0" containsNumber="1" minValue="-260.47000000000003" maxValue="319693.9700000002"/>
    </cacheField>
    <cacheField name="Jan - 2022" numFmtId="167">
      <sharedItems containsSemiMixedTypes="0" containsString="0" containsNumber="1" minValue="0" maxValue="319762.44434238167"/>
    </cacheField>
    <cacheField name="Feb - 2022" numFmtId="167">
      <sharedItems containsSemiMixedTypes="0" containsString="0" containsNumber="1" minValue="0" maxValue="320414.43061562517"/>
    </cacheField>
    <cacheField name="Mar - 2022" numFmtId="167">
      <sharedItems containsSemiMixedTypes="0" containsString="0" containsNumber="1" minValue="0" maxValue="321238.9819688595"/>
    </cacheField>
    <cacheField name="Apr - 2022" numFmtId="167">
      <sharedItems containsSemiMixedTypes="0" containsString="0" containsNumber="1" minValue="0" maxValue="322205.17333959742"/>
    </cacheField>
    <cacheField name="May - 2022" numFmtId="167">
      <sharedItems containsSemiMixedTypes="0" containsString="0" containsNumber="1" minValue="0" maxValue="323274.02746959787"/>
    </cacheField>
    <cacheField name="Jun - 2022" numFmtId="167">
      <sharedItems containsSemiMixedTypes="0" containsString="0" containsNumber="1" minValue="0" maxValue="324421.82487018663"/>
    </cacheField>
    <cacheField name="Jul - 2022" numFmtId="167">
      <sharedItems containsSemiMixedTypes="0" containsString="0" containsNumber="1" minValue="0" maxValue="325637.59860722529"/>
    </cacheField>
    <cacheField name="Aug - 2022" numFmtId="167">
      <sharedItems containsSemiMixedTypes="0" containsString="0" containsNumber="1" minValue="0" maxValue="326913.81369177968"/>
    </cacheField>
    <cacheField name="Sep - 2022" numFmtId="167">
      <sharedItems containsSemiMixedTypes="0" containsString="0" containsNumber="1" minValue="0" maxValue="328249.3997715601"/>
    </cacheField>
    <cacheField name="Oct - 2022" numFmtId="167">
      <sharedItems containsSemiMixedTypes="0" containsString="0" containsNumber="1" minValue="0" maxValue="329637.99210941978"/>
    </cacheField>
    <cacheField name="Nov - 2022" numFmtId="167">
      <sharedItems containsSemiMixedTypes="0" containsString="0" containsNumber="1" minValue="0" maxValue="331052.44113689591"/>
    </cacheField>
    <cacheField name="Dec - 2022" numFmtId="167">
      <sharedItems containsSemiMixedTypes="0" containsString="0" containsNumber="1" minValue="0" maxValue="332466.94787555741"/>
    </cacheField>
    <cacheField name="Jan - 2023" numFmtId="167">
      <sharedItems containsSemiMixedTypes="0" containsString="0" containsNumber="1" minValue="-21036.608044416658" maxValue="333895.77468373068"/>
    </cacheField>
    <cacheField name="Feb - 2023" numFmtId="167">
      <sharedItems containsSemiMixedTypes="0" containsString="0" containsNumber="1" minValue="-21179.379244416661" maxValue="335357.91995543259"/>
    </cacheField>
    <cacheField name="Mar - 2023" numFmtId="167">
      <sharedItems containsSemiMixedTypes="0" containsString="0" containsNumber="1" minValue="-21322.15044441666" maxValue="336831.77713903133"/>
    </cacheField>
    <cacheField name="Apr - 2023" numFmtId="167">
      <sharedItems containsSemiMixedTypes="0" containsString="0" containsNumber="1" minValue="-21464.92164441666" maxValue="338300.71614350815"/>
    </cacheField>
    <cacheField name="May - 2023" numFmtId="167">
      <sharedItems containsSemiMixedTypes="0" containsString="0" containsNumber="1" minValue="-21607.692844416662" maxValue="339759.475694608"/>
    </cacheField>
    <cacheField name="Jun - 2023" numFmtId="167">
      <sharedItems containsSemiMixedTypes="0" containsString="0" containsNumber="1" minValue="-21750.464044416658" maxValue="341205.99017761159"/>
    </cacheField>
    <cacheField name="Jul - 2023" numFmtId="167">
      <sharedItems containsSemiMixedTypes="0" containsString="0" containsNumber="1" minValue="-21893.235244416661" maxValue="342641.49289918313"/>
    </cacheField>
    <cacheField name="Aug - 2023" numFmtId="167">
      <sharedItems containsSemiMixedTypes="0" containsString="0" containsNumber="1" minValue="-22036.00644441666" maxValue="344143.97549930733"/>
    </cacheField>
    <cacheField name="Sep - 2023" numFmtId="167">
      <sharedItems containsSemiMixedTypes="0" containsString="0" containsNumber="1" minValue="-22178.777644416659" maxValue="346146.22467321251"/>
    </cacheField>
    <cacheField name="Oct - 2023" numFmtId="167">
      <sharedItems containsSemiMixedTypes="0" containsString="0" containsNumber="1" minValue="-22321.548844416662" maxValue="348221.6641182272"/>
    </cacheField>
    <cacheField name="Nov - 2023" numFmtId="167">
      <sharedItems containsSemiMixedTypes="0" containsString="0" containsNumber="1" minValue="-22464.320044416658" maxValue="350355.17232296494"/>
    </cacheField>
    <cacheField name="Dec - 2023" numFmtId="167">
      <sharedItems containsSemiMixedTypes="0" containsString="0" containsNumber="1" minValue="-22607.091244416661" maxValue="352473.2230274158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620.707020949078" createdVersion="6" refreshedVersion="6" minRefreshableVersion="3" recordCount="104" xr:uid="{EFF36CF6-C61A-44C1-B2D6-E18D16AF7D02}">
  <cacheSource type="worksheet">
    <worksheetSource ref="A4:AP108" sheet="FCG - End Plant Bal" r:id="rId2"/>
  </cacheSource>
  <cacheFields count="42">
    <cacheField name="Cap - Component" numFmtId="0">
      <sharedItems/>
    </cacheField>
    <cacheField name="FERC Function" numFmtId="0">
      <sharedItems count="6">
        <s v="000: Intangible"/>
        <s v="007: Building, General Plant"/>
        <s v="008: General Plant Equipment"/>
        <s v="009: Transportation Equipment"/>
        <s v="010: Distribution - Gas"/>
        <s v="011: Storage Plant - Gas"/>
      </sharedItems>
    </cacheField>
    <cacheField name="Depr Group: PP Utility Account of Cap - Depr Groups" numFmtId="0">
      <sharedItems count="32">
        <s v="30302: 30302"/>
        <s v="30320: 30320"/>
        <s v="39000: 39000 - Structures &amp; Improvements"/>
        <s v="39100: 39100 - Office Furniture &amp; Equipt"/>
        <s v="39111: 39111 - OFE - Enterprise Software"/>
        <s v="39112: 39112 - Computer Equipment"/>
        <s v="39150: 39150 - Personal Computer Equipment"/>
        <s v="39400: 39400 - Tools, Shop &amp; Garage Equipt"/>
        <s v="39410: 39410 - Tools/Shop Equipt-Fixed"/>
        <s v="39700: 39700 - Communications Equipt"/>
        <s v="39800: 39800 - Miscellaneous Equipt"/>
        <s v="39200: 39200 - Transportation Equipt - Gas"/>
        <s v="39210: 39210 - Automobile"/>
        <s v="39220: 39220 - Light Trucks"/>
        <s v="39230: 39230 - Heavy Trucks"/>
        <s v="39600: 39600 - Power Operated Equipt"/>
        <s v="37500: 37500 - Structures &amp; Improvements"/>
        <s v="37610: 37610 - Mains - Steel"/>
        <s v="37620: 37620 - Mains - Plastic"/>
        <s v="37800: 37800 - M&amp;R Station Equipt - Gen"/>
        <s v="37900: 37900 - M&amp;R Station Equipt-CityGate"/>
        <s v="38010: 38010 - Services - Steel"/>
        <s v="38020: 38020 - Services - Plastic"/>
        <s v="38100: 38100 - Meters"/>
        <s v="38110: 38110 - Meters - ERTs"/>
        <s v="38200: 38200 - Meter Installations"/>
        <s v="38210: 38210 - Meter Install - ERTs"/>
        <s v="38300: 38300 - House Regulators"/>
        <s v="38400: 38400 - Communication Equipment"/>
        <s v="38500: 38500 - Industrial M&amp;R Station Equi"/>
        <s v="38700: 38700 - Other Equipment"/>
        <s v="36400-G: 36400 - LNG Plant"/>
      </sharedItems>
    </cacheField>
    <cacheField name="Depr Group: SAP Business Area of Cap - Depr Groups" numFmtId="0">
      <sharedItems count="2">
        <s v="A01: Base"/>
        <s v="A25: SAFE"/>
      </sharedItems>
    </cacheField>
    <cacheField name="User Specified Scenario List" numFmtId="0">
      <sharedItems count="3">
        <s v="CDR: 2022 FCG Rate Case - Base Depr Rates"/>
        <s v="CDR: 2022 FCG Rate Case"/>
        <s v="Dif. CDR: 2022 FCG Rate Case"/>
      </sharedItems>
    </cacheField>
    <cacheField name="a-Dec - 2020" numFmtId="167">
      <sharedItems containsSemiMixedTypes="0" containsString="0" containsNumber="1" minValue="-36358.869999999995" maxValue="313366.63999999972"/>
    </cacheField>
    <cacheField name="a-Jan - 2021" numFmtId="167">
      <sharedItems containsSemiMixedTypes="0" containsString="0" containsNumber="1" minValue="0" maxValue="313068.24999999977"/>
    </cacheField>
    <cacheField name="a-Feb - 2021" numFmtId="167">
      <sharedItems containsSemiMixedTypes="0" containsString="0" containsNumber="1" minValue="0" maxValue="313902.46000000049"/>
    </cacheField>
    <cacheField name="a-Mar - 2021" numFmtId="167">
      <sharedItems containsSemiMixedTypes="0" containsString="0" containsNumber="1" minValue="-132353.62" maxValue="312343.31000000046"/>
    </cacheField>
    <cacheField name="a-Apr - 2021" numFmtId="167">
      <sharedItems containsSemiMixedTypes="0" containsString="0" containsNumber="1" minValue="0" maxValue="311107.77999999997"/>
    </cacheField>
    <cacheField name="a-May - 2021" numFmtId="167">
      <sharedItems containsSemiMixedTypes="0" containsString="0" containsNumber="1" minValue="0" maxValue="312854.79000000021"/>
    </cacheField>
    <cacheField name="a-Jun - 2021" numFmtId="167">
      <sharedItems containsSemiMixedTypes="0" containsString="0" containsNumber="1" minValue="0" maxValue="313831.90000000043"/>
    </cacheField>
    <cacheField name="a-Jul - 2021" numFmtId="167">
      <sharedItems containsSemiMixedTypes="0" containsString="0" containsNumber="1" minValue="0" maxValue="314838.94"/>
    </cacheField>
    <cacheField name="a-Aug - 2021" numFmtId="167">
      <sharedItems containsSemiMixedTypes="0" containsString="0" containsNumber="1" minValue="0" maxValue="315790.7200000002"/>
    </cacheField>
    <cacheField name="a-Sep - 2021" numFmtId="167">
      <sharedItems containsSemiMixedTypes="0" containsString="0" containsNumber="1" minValue="-891.08" maxValue="315805.65000000043"/>
    </cacheField>
    <cacheField name="a-Oct - 2021" numFmtId="167">
      <sharedItems containsSemiMixedTypes="0" containsString="0" containsNumber="1" minValue="-891.08" maxValue="315705.98"/>
    </cacheField>
    <cacheField name="a-Nov - 2021" numFmtId="167">
      <sharedItems containsSemiMixedTypes="0" containsString="0" containsNumber="1" minValue="-664.45" maxValue="317837.64000000042"/>
    </cacheField>
    <cacheField name="a-Dec - 2021" numFmtId="167">
      <sharedItems containsSemiMixedTypes="0" containsString="0" containsNumber="1" minValue="-260.47000000000003" maxValue="319693.9700000002"/>
    </cacheField>
    <cacheField name="Jan - 2022" numFmtId="167">
      <sharedItems containsSemiMixedTypes="0" containsString="0" containsNumber="1" minValue="0" maxValue="319762.44434238167"/>
    </cacheField>
    <cacheField name="Feb - 2022" numFmtId="167">
      <sharedItems containsSemiMixedTypes="0" containsString="0" containsNumber="1" minValue="0" maxValue="320414.43061562517"/>
    </cacheField>
    <cacheField name="Mar - 2022" numFmtId="167">
      <sharedItems containsSemiMixedTypes="0" containsString="0" containsNumber="1" minValue="0" maxValue="321238.9819688595"/>
    </cacheField>
    <cacheField name="Apr - 2022" numFmtId="167">
      <sharedItems containsSemiMixedTypes="0" containsString="0" containsNumber="1" minValue="0" maxValue="322205.17333959742"/>
    </cacheField>
    <cacheField name="May - 2022" numFmtId="167">
      <sharedItems containsSemiMixedTypes="0" containsString="0" containsNumber="1" minValue="0" maxValue="323274.02746959787"/>
    </cacheField>
    <cacheField name="Jun - 2022" numFmtId="167">
      <sharedItems containsSemiMixedTypes="0" containsString="0" containsNumber="1" minValue="0" maxValue="324421.82487018663"/>
    </cacheField>
    <cacheField name="Jul - 2022" numFmtId="167">
      <sharedItems containsSemiMixedTypes="0" containsString="0" containsNumber="1" minValue="0" maxValue="325637.59860722529"/>
    </cacheField>
    <cacheField name="Aug - 2022" numFmtId="167">
      <sharedItems containsSemiMixedTypes="0" containsString="0" containsNumber="1" minValue="0" maxValue="326913.81369177968"/>
    </cacheField>
    <cacheField name="Sep - 2022" numFmtId="167">
      <sharedItems containsSemiMixedTypes="0" containsString="0" containsNumber="1" minValue="0" maxValue="328249.3997715601"/>
    </cacheField>
    <cacheField name="Oct - 2022" numFmtId="167">
      <sharedItems containsSemiMixedTypes="0" containsString="0" containsNumber="1" minValue="0" maxValue="329637.99210941978"/>
    </cacheField>
    <cacheField name="Nov - 2022" numFmtId="167">
      <sharedItems containsSemiMixedTypes="0" containsString="0" containsNumber="1" minValue="0" maxValue="331052.44113689591"/>
    </cacheField>
    <cacheField name="Dec - 2022" numFmtId="167">
      <sharedItems containsSemiMixedTypes="0" containsString="0" containsNumber="1" minValue="0" maxValue="332466.94787555741"/>
    </cacheField>
    <cacheField name="Jan - 2023" numFmtId="167">
      <sharedItems containsSemiMixedTypes="0" containsString="0" containsNumber="1" minValue="-21036.608044416658" maxValue="333895.77468373068"/>
    </cacheField>
    <cacheField name="Feb - 2023" numFmtId="167">
      <sharedItems containsSemiMixedTypes="0" containsString="0" containsNumber="1" minValue="-21179.379244416661" maxValue="335357.91995543259"/>
    </cacheField>
    <cacheField name="Mar - 2023" numFmtId="167">
      <sharedItems containsSemiMixedTypes="0" containsString="0" containsNumber="1" minValue="-21322.15044441666" maxValue="336831.77713903133"/>
    </cacheField>
    <cacheField name="Apr - 2023" numFmtId="167">
      <sharedItems containsSemiMixedTypes="0" containsString="0" containsNumber="1" minValue="-21464.92164441666" maxValue="338300.71614350815"/>
    </cacheField>
    <cacheField name="May - 2023" numFmtId="167">
      <sharedItems containsSemiMixedTypes="0" containsString="0" containsNumber="1" minValue="-21607.692844416662" maxValue="339759.475694608"/>
    </cacheField>
    <cacheField name="Jun - 2023" numFmtId="167">
      <sharedItems containsSemiMixedTypes="0" containsString="0" containsNumber="1" minValue="-21750.464044416658" maxValue="341205.99017761159"/>
    </cacheField>
    <cacheField name="Jul - 2023" numFmtId="167">
      <sharedItems containsSemiMixedTypes="0" containsString="0" containsNumber="1" minValue="-21893.235244416661" maxValue="342641.49289918313"/>
    </cacheField>
    <cacheField name="Aug - 2023" numFmtId="167">
      <sharedItems containsSemiMixedTypes="0" containsString="0" containsNumber="1" minValue="-22036.00644441666" maxValue="344143.97549930733"/>
    </cacheField>
    <cacheField name="Sep - 2023" numFmtId="167">
      <sharedItems containsSemiMixedTypes="0" containsString="0" containsNumber="1" minValue="-22178.777644416659" maxValue="346146.22467321251"/>
    </cacheField>
    <cacheField name="Oct - 2023" numFmtId="167">
      <sharedItems containsSemiMixedTypes="0" containsString="0" containsNumber="1" minValue="-22321.548844416662" maxValue="348221.6641182272"/>
    </cacheField>
    <cacheField name="Nov - 2023" numFmtId="167">
      <sharedItems containsSemiMixedTypes="0" containsString="0" containsNumber="1" minValue="-22464.320044416658" maxValue="350355.17232296494"/>
    </cacheField>
    <cacheField name="Dec - 2023" numFmtId="167">
      <sharedItems containsSemiMixedTypes="0" containsString="0" containsNumber="1" minValue="-22607.091244416661" maxValue="352473.2230274158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4">
  <r>
    <s v="BookDepr: Book Depreciation"/>
    <x v="0"/>
    <x v="0"/>
    <x v="0"/>
    <x v="0"/>
    <n v="45148.74"/>
    <n v="45148.74"/>
    <n v="45148.74"/>
    <n v="45148.7"/>
    <n v="45148.7"/>
    <n v="45148.74"/>
    <n v="45148.72"/>
    <n v="45148.71"/>
    <n v="45148.75"/>
    <n v="49225.51"/>
    <n v="49571.5"/>
    <n v="37610.6"/>
    <n v="141425.47"/>
    <n v="56872.057222014271"/>
    <n v="59884.396760364289"/>
    <n v="62478.719042044293"/>
    <n v="64742.777518388277"/>
    <n v="66742.624950463476"/>
    <n v="68531.103547123639"/>
    <n v="70150.487075451747"/>
    <n v="71634.594549114263"/>
    <n v="73010.481179044262"/>
    <n v="74299.791133988285"/>
    <n v="75668.497973591278"/>
    <n v="77762.476595438784"/>
    <n v="79383.301593768992"/>
    <n v="82636.215759934697"/>
    <n v="85791.880426200616"/>
    <n v="86103.078825880017"/>
    <n v="86352.03754562352"/>
    <n v="86551.204521418345"/>
    <n v="86710.538102054212"/>
    <n v="86838.004966562876"/>
    <n v="86939.978458169833"/>
    <n v="87021.557251455379"/>
    <n v="87094.071734375888"/>
    <n v="87184.714838026513"/>
  </r>
  <r>
    <s v="BookDepr: Book Depreciation"/>
    <x v="0"/>
    <x v="0"/>
    <x v="0"/>
    <x v="1"/>
    <n v="45148.74"/>
    <n v="45148.74"/>
    <n v="45148.74"/>
    <n v="45148.7"/>
    <n v="45148.7"/>
    <n v="45148.74"/>
    <n v="45148.72"/>
    <n v="45148.71"/>
    <n v="45148.75"/>
    <n v="49225.51"/>
    <n v="49571.5"/>
    <n v="37610.6"/>
    <n v="141425.47"/>
    <n v="56872.057222014271"/>
    <n v="59884.396760364289"/>
    <n v="62478.719042044278"/>
    <n v="64742.77751838827"/>
    <n v="66742.624950463476"/>
    <n v="68531.103547123639"/>
    <n v="70150.487075451747"/>
    <n v="71634.594549114277"/>
    <n v="73010.481179044276"/>
    <n v="74299.791133988285"/>
    <n v="75668.497973591278"/>
    <n v="77762.476595438769"/>
    <n v="79383.301593768978"/>
    <n v="82636.215759934683"/>
    <n v="85791.880426200602"/>
    <n v="86103.078825880031"/>
    <n v="86352.037545623549"/>
    <n v="86551.204521418345"/>
    <n v="86710.538102054197"/>
    <n v="86838.004966562861"/>
    <n v="86939.978458169833"/>
    <n v="87021.557251455408"/>
    <n v="87094.071734375888"/>
    <n v="87184.714838026513"/>
  </r>
  <r>
    <s v="BookDepr: Book Depreciation"/>
    <x v="0"/>
    <x v="1"/>
    <x v="0"/>
    <x v="0"/>
    <n v="-36358.869999999995"/>
    <n v="23474.66"/>
    <n v="23474.66"/>
    <n v="23474.61"/>
    <n v="23474.61"/>
    <n v="23474.639999999999"/>
    <n v="23474.65"/>
    <n v="23474.61"/>
    <n v="23474.63"/>
    <n v="23474.639999999999"/>
    <n v="23474.62"/>
    <n v="23474.62"/>
    <n v="22919.68"/>
    <n v="23016.378929411214"/>
    <n v="23201.176754411212"/>
    <n v="23370.542789411211"/>
    <n v="23527.563392411215"/>
    <n v="23674.707649811215"/>
    <n v="23813.950830731217"/>
    <n v="23946.873150467211"/>
    <n v="24074.738781256008"/>
    <n v="24198.559060887055"/>
    <n v="24319.143059591886"/>
    <n v="24451.7435705934"/>
    <n v="24662.264168980713"/>
    <n v="24829.338998152914"/>
    <n v="24884.669780237906"/>
    <n v="24933.101072572572"/>
    <n v="24976.012773106962"/>
    <n v="25014.508800201147"/>
    <n v="25049.472288543158"/>
    <n v="25081.609745883434"/>
    <n v="25111.48637842232"/>
    <n v="25139.554351120099"/>
    <n v="25166.175395944989"/>
    <n v="25194.757528381928"/>
    <n v="25238.948735594764"/>
  </r>
  <r>
    <s v="BookDepr: Book Depreciation"/>
    <x v="0"/>
    <x v="1"/>
    <x v="0"/>
    <x v="1"/>
    <n v="-36358.869999999995"/>
    <n v="23474.66"/>
    <n v="23474.66"/>
    <n v="23474.61"/>
    <n v="23474.61"/>
    <n v="23474.639999999999"/>
    <n v="23474.65"/>
    <n v="23474.61"/>
    <n v="23474.63"/>
    <n v="23474.639999999999"/>
    <n v="23474.62"/>
    <n v="23474.62"/>
    <n v="22919.68"/>
    <n v="23016.378929411214"/>
    <n v="23201.176754411212"/>
    <n v="23370.542789411211"/>
    <n v="23527.563392411215"/>
    <n v="23674.707649811215"/>
    <n v="23813.950830731217"/>
    <n v="23946.873150467211"/>
    <n v="24074.738781256008"/>
    <n v="24198.559060887055"/>
    <n v="24319.143059591886"/>
    <n v="24451.7435705934"/>
    <n v="24662.264168980713"/>
    <n v="24829.338998152914"/>
    <n v="24884.669780237906"/>
    <n v="24933.101072572572"/>
    <n v="24976.012773106962"/>
    <n v="25014.508800201147"/>
    <n v="25049.472288543158"/>
    <n v="25081.609745883434"/>
    <n v="25111.48637842232"/>
    <n v="25139.554351120099"/>
    <n v="25166.175395944989"/>
    <n v="25194.757528381928"/>
    <n v="25238.948735594764"/>
  </r>
  <r>
    <s v="BookDepr: Book Depreciation"/>
    <x v="1"/>
    <x v="2"/>
    <x v="0"/>
    <x v="0"/>
    <n v="18962.98"/>
    <n v="18962.98"/>
    <n v="18962.98"/>
    <n v="18962.98"/>
    <n v="18962.98"/>
    <n v="18962.98"/>
    <n v="18974.23"/>
    <n v="19000.46"/>
    <n v="19015.43"/>
    <n v="19015.43"/>
    <n v="19015.43"/>
    <n v="19015.43"/>
    <n v="19015.43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27230.101905666666"/>
    <n v="27230.101905666666"/>
    <n v="27230.101905666666"/>
    <n v="27230.101905666666"/>
    <n v="27230.101905666666"/>
    <n v="27230.101905666666"/>
    <n v="27230.101905666666"/>
    <n v="27230.101905666666"/>
    <n v="27230.101905666666"/>
    <n v="27230.101905666666"/>
    <n v="27230.101905666666"/>
    <n v="27230.101905666666"/>
  </r>
  <r>
    <s v="BookDepr: Book Depreciation"/>
    <x v="1"/>
    <x v="2"/>
    <x v="0"/>
    <x v="1"/>
    <n v="18962.98"/>
    <n v="18962.98"/>
    <n v="18962.98"/>
    <n v="18962.98"/>
    <n v="18962.98"/>
    <n v="18962.98"/>
    <n v="18974.23"/>
    <n v="19000.46"/>
    <n v="19015.43"/>
    <n v="19015.43"/>
    <n v="19015.43"/>
    <n v="19015.43"/>
    <n v="19015.43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</r>
  <r>
    <s v="BookDepr: Book Depreciation"/>
    <x v="1"/>
    <x v="2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14.6676139999981"/>
    <n v="8214.6676139999981"/>
    <n v="8214.6676139999981"/>
    <n v="8214.6676139999981"/>
    <n v="8214.6676139999981"/>
    <n v="8214.6676139999981"/>
    <n v="8214.6676139999981"/>
    <n v="8214.6676139999981"/>
    <n v="8214.6676139999981"/>
    <n v="8214.6676139999981"/>
    <n v="8214.6676139999981"/>
    <n v="8214.6676139999981"/>
  </r>
  <r>
    <s v="BookDepr: Book Depreciation"/>
    <x v="2"/>
    <x v="3"/>
    <x v="0"/>
    <x v="0"/>
    <n v="4245.5600000000004"/>
    <n v="4245.5600000000004"/>
    <n v="4245.5600000000004"/>
    <n v="4245.5600000000004"/>
    <n v="4245.5600000000004"/>
    <n v="4245.5600000000004"/>
    <n v="4248.3500000000004"/>
    <n v="4251.1400000000003"/>
    <n v="4251.1400000000003"/>
    <n v="4251.1400000000003"/>
    <n v="4251.1400000000003"/>
    <n v="4251.1400000000003"/>
    <n v="4251.1400000000003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</r>
  <r>
    <s v="BookDepr: Book Depreciation"/>
    <x v="2"/>
    <x v="3"/>
    <x v="0"/>
    <x v="1"/>
    <n v="4245.5600000000004"/>
    <n v="4245.5600000000004"/>
    <n v="4245.5600000000004"/>
    <n v="4245.5600000000004"/>
    <n v="4245.5600000000004"/>
    <n v="4245.5600000000004"/>
    <n v="4248.3500000000004"/>
    <n v="4251.1400000000003"/>
    <n v="4251.1400000000003"/>
    <n v="4251.1400000000003"/>
    <n v="4251.1400000000003"/>
    <n v="4251.1400000000003"/>
    <n v="4251.1400000000003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</r>
  <r>
    <s v="BookDepr: Book Depreciation"/>
    <x v="2"/>
    <x v="4"/>
    <x v="0"/>
    <x v="0"/>
    <n v="447.19"/>
    <n v="1229.6300000000001"/>
    <n v="1750.3600000000001"/>
    <n v="2050.19"/>
    <n v="1472.99"/>
    <n v="609.27999999999986"/>
    <n v="1539.3600000000001"/>
    <n v="2686.83"/>
    <n v="2780.76"/>
    <n v="-891.08"/>
    <n v="-891.08"/>
    <n v="-664.45"/>
    <n v="-260.4700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okDepr: Book Depreciation"/>
    <x v="2"/>
    <x v="4"/>
    <x v="0"/>
    <x v="1"/>
    <n v="447.19"/>
    <n v="1229.6300000000001"/>
    <n v="1750.3600000000001"/>
    <n v="2050.19"/>
    <n v="1472.99"/>
    <n v="609.27999999999986"/>
    <n v="1539.3600000000001"/>
    <n v="2686.83"/>
    <n v="2780.76"/>
    <n v="-891.08"/>
    <n v="-891.08"/>
    <n v="-664.45"/>
    <n v="-260.4700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okDepr: Book Depreciation"/>
    <x v="2"/>
    <x v="5"/>
    <x v="0"/>
    <x v="0"/>
    <n v="5797.43"/>
    <n v="5797.43"/>
    <n v="5797.43"/>
    <n v="5797.43"/>
    <n v="5797.43"/>
    <n v="5797.43"/>
    <n v="5797.43"/>
    <n v="5797.43"/>
    <n v="5797.43"/>
    <n v="5797.43"/>
    <n v="5797.43"/>
    <n v="5797.43"/>
    <n v="5797.43"/>
    <n v="1582.4012500000003"/>
    <n v="1819.5567500000004"/>
    <n v="2056.7122500000005"/>
    <n v="2293.8677500000003"/>
    <n v="2531.0232500000002"/>
    <n v="2768.17875"/>
    <n v="3005.3342500000003"/>
    <n v="3242.4897500000002"/>
    <n v="3479.6452500000005"/>
    <n v="3716.8007500000003"/>
    <n v="3953.9562500000002"/>
    <n v="4191.1173333333336"/>
    <n v="4428.278416666667"/>
    <n v="5082.1005833333338"/>
    <n v="5735.9227499999988"/>
    <n v="5973.0782499999996"/>
    <n v="6210.2337499999985"/>
    <n v="6447.3892499999984"/>
    <n v="6684.5447499999982"/>
    <n v="6921.7002499999981"/>
    <n v="7158.8557499999979"/>
    <n v="7396.0112499999987"/>
    <n v="7633.1667499999985"/>
    <n v="7870.3278333333328"/>
  </r>
  <r>
    <s v="BookDepr: Book Depreciation"/>
    <x v="2"/>
    <x v="5"/>
    <x v="0"/>
    <x v="1"/>
    <n v="5797.43"/>
    <n v="5797.43"/>
    <n v="5797.43"/>
    <n v="5797.43"/>
    <n v="5797.43"/>
    <n v="5797.43"/>
    <n v="5797.43"/>
    <n v="5797.43"/>
    <n v="5797.43"/>
    <n v="5797.43"/>
    <n v="5797.43"/>
    <n v="5797.43"/>
    <n v="5797.43"/>
    <n v="1582.4012500000003"/>
    <n v="1819.5567500000004"/>
    <n v="2056.7122500000005"/>
    <n v="2293.8677500000003"/>
    <n v="2531.0232500000002"/>
    <n v="2768.17875"/>
    <n v="3005.3342500000003"/>
    <n v="3242.4897500000002"/>
    <n v="3479.6452500000005"/>
    <n v="3716.8007500000003"/>
    <n v="3953.9562500000002"/>
    <n v="4191.1173333333336"/>
    <n v="4428.278416666667"/>
    <n v="5082.1005833333338"/>
    <n v="5735.9227499999988"/>
    <n v="5973.0782499999996"/>
    <n v="6210.2337499999985"/>
    <n v="6447.3892499999984"/>
    <n v="6684.5447499999982"/>
    <n v="6921.7002499999981"/>
    <n v="7158.8557499999979"/>
    <n v="7396.0112499999987"/>
    <n v="7633.1667499999985"/>
    <n v="7870.3278333333328"/>
  </r>
  <r>
    <s v="BookDepr: Book Depreciation"/>
    <x v="2"/>
    <x v="6"/>
    <x v="0"/>
    <x v="0"/>
    <n v="13871.23"/>
    <n v="13871.11"/>
    <n v="13873.75"/>
    <n v="13876.51"/>
    <n v="13876.51"/>
    <n v="13879.38"/>
    <n v="14009.96"/>
    <n v="14143.5"/>
    <n v="14162.4"/>
    <n v="14443.49"/>
    <n v="14712.87"/>
    <n v="14837.58"/>
    <n v="14977.76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</r>
  <r>
    <s v="BookDepr: Book Depreciation"/>
    <x v="2"/>
    <x v="6"/>
    <x v="0"/>
    <x v="1"/>
    <n v="13871.23"/>
    <n v="13871.11"/>
    <n v="13873.75"/>
    <n v="13876.51"/>
    <n v="13876.51"/>
    <n v="13879.38"/>
    <n v="14009.96"/>
    <n v="14143.5"/>
    <n v="14162.4"/>
    <n v="14443.49"/>
    <n v="14712.87"/>
    <n v="14837.58"/>
    <n v="14977.76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</r>
  <r>
    <s v="BookDepr: Book Depreciation"/>
    <x v="2"/>
    <x v="7"/>
    <x v="0"/>
    <x v="0"/>
    <n v="5684.23"/>
    <n v="5684.23"/>
    <n v="5684.23"/>
    <n v="5684.23"/>
    <n v="5693.87"/>
    <n v="5703.5"/>
    <n v="5702.4"/>
    <n v="5701.29"/>
    <n v="5701.29"/>
    <n v="5701.29"/>
    <n v="5701.29"/>
    <n v="5701.9699999999993"/>
    <n v="5744.25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</r>
  <r>
    <s v="BookDepr: Book Depreciation"/>
    <x v="2"/>
    <x v="7"/>
    <x v="0"/>
    <x v="1"/>
    <n v="5684.23"/>
    <n v="5684.23"/>
    <n v="5684.23"/>
    <n v="5684.23"/>
    <n v="5693.87"/>
    <n v="5703.5"/>
    <n v="5702.4"/>
    <n v="5701.29"/>
    <n v="5701.29"/>
    <n v="5701.29"/>
    <n v="5701.29"/>
    <n v="5701.9699999999993"/>
    <n v="5744.25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</r>
  <r>
    <s v="BookDepr: Book Depreciation"/>
    <x v="2"/>
    <x v="8"/>
    <x v="0"/>
    <x v="0"/>
    <n v="6126.46"/>
    <n v="6126.46"/>
    <n v="6126.46"/>
    <n v="6126.46"/>
    <n v="6126.46"/>
    <n v="6126.46"/>
    <n v="6126.46"/>
    <n v="6126.46"/>
    <n v="6126.46"/>
    <n v="6126.46"/>
    <n v="6126.46"/>
    <n v="6126.46"/>
    <n v="6126.46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3845.3332845833334"/>
    <n v="3845.3332845833334"/>
    <n v="3845.3332845833334"/>
    <n v="3845.3332845833334"/>
    <n v="3845.3332845833334"/>
    <n v="3845.3332845833334"/>
    <n v="3845.3332845833334"/>
    <n v="3845.3332845833334"/>
    <n v="3845.3332845833334"/>
    <n v="3845.3332845833334"/>
    <n v="3845.3332845833334"/>
    <n v="3845.3332845833334"/>
  </r>
  <r>
    <s v="BookDepr: Book Depreciation"/>
    <x v="2"/>
    <x v="8"/>
    <x v="0"/>
    <x v="1"/>
    <n v="6126.46"/>
    <n v="6126.46"/>
    <n v="6126.46"/>
    <n v="6126.46"/>
    <n v="6126.46"/>
    <n v="6126.46"/>
    <n v="6126.46"/>
    <n v="6126.46"/>
    <n v="6126.46"/>
    <n v="6126.46"/>
    <n v="6126.46"/>
    <n v="6126.46"/>
    <n v="6126.46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</r>
  <r>
    <s v="BookDepr: Book Depreciation"/>
    <x v="2"/>
    <x v="8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281.1299145833332"/>
    <n v="-2281.1299145833332"/>
    <n v="-2281.1299145833332"/>
    <n v="-2281.1299145833332"/>
    <n v="-2281.1299145833332"/>
    <n v="-2281.1299145833332"/>
    <n v="-2281.1299145833332"/>
    <n v="-2281.1299145833332"/>
    <n v="-2281.1299145833332"/>
    <n v="-2281.1299145833332"/>
    <n v="-2281.1299145833332"/>
    <n v="-2281.1299145833332"/>
  </r>
  <r>
    <s v="BookDepr: Book Depreciation"/>
    <x v="2"/>
    <x v="9"/>
    <x v="0"/>
    <x v="0"/>
    <n v="4375.05"/>
    <n v="4375.05"/>
    <n v="4375.05"/>
    <n v="4375.05"/>
    <n v="4375.05"/>
    <n v="4375.05"/>
    <n v="4014.56"/>
    <n v="3654.07"/>
    <n v="4541.3599999999997"/>
    <n v="5428.66"/>
    <n v="5428.66"/>
    <n v="5428.66"/>
    <n v="5428.66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</r>
  <r>
    <s v="BookDepr: Book Depreciation"/>
    <x v="2"/>
    <x v="9"/>
    <x v="0"/>
    <x v="1"/>
    <n v="4375.05"/>
    <n v="4375.05"/>
    <n v="4375.05"/>
    <n v="4375.05"/>
    <n v="4375.05"/>
    <n v="4375.05"/>
    <n v="4014.56"/>
    <n v="3654.07"/>
    <n v="4541.3599999999997"/>
    <n v="5428.66"/>
    <n v="5428.66"/>
    <n v="5428.66"/>
    <n v="5428.66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</r>
  <r>
    <s v="BookDepr: Book Depreciation"/>
    <x v="2"/>
    <x v="10"/>
    <x v="0"/>
    <x v="0"/>
    <n v="350.6"/>
    <n v="350.6"/>
    <n v="350.6"/>
    <n v="350.6"/>
    <n v="643.09"/>
    <n v="935.59"/>
    <n v="935.59"/>
    <n v="935.59"/>
    <n v="935.59"/>
    <n v="935.59"/>
    <n v="935.59"/>
    <n v="935.59"/>
    <n v="935.59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</r>
  <r>
    <s v="BookDepr: Book Depreciation"/>
    <x v="2"/>
    <x v="10"/>
    <x v="0"/>
    <x v="1"/>
    <n v="350.6"/>
    <n v="350.6"/>
    <n v="350.6"/>
    <n v="350.6"/>
    <n v="643.09"/>
    <n v="935.59"/>
    <n v="935.59"/>
    <n v="935.59"/>
    <n v="935.59"/>
    <n v="935.59"/>
    <n v="935.59"/>
    <n v="935.59"/>
    <n v="935.59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</r>
  <r>
    <s v="BookDepr: Book Depreciation"/>
    <x v="3"/>
    <x v="11"/>
    <x v="0"/>
    <x v="0"/>
    <n v="2123.3200000000002"/>
    <n v="2123.3200000000002"/>
    <n v="2123.3200000000002"/>
    <n v="2123.3200000000002"/>
    <n v="2123.3200000000002"/>
    <n v="2123.3200000000002"/>
    <n v="2123.3200000000002"/>
    <n v="2123.3200000000002"/>
    <n v="2123.3200000000002"/>
    <n v="2123.3200000000002"/>
    <n v="2123.3200000000002"/>
    <n v="2123.3200000000002"/>
    <n v="2123.3200000000002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4762.3087890000006"/>
    <n v="4762.3087890000006"/>
    <n v="4762.3087890000006"/>
    <n v="4762.3087890000006"/>
    <n v="4762.3087890000006"/>
    <n v="4762.3087890000006"/>
    <n v="4762.3087890000006"/>
    <n v="4762.3087890000006"/>
    <n v="4762.3087890000006"/>
    <n v="4762.3087890000006"/>
    <n v="4762.3087890000006"/>
    <n v="4762.3087890000006"/>
  </r>
  <r>
    <s v="BookDepr: Book Depreciation"/>
    <x v="3"/>
    <x v="11"/>
    <x v="0"/>
    <x v="1"/>
    <n v="2123.3200000000002"/>
    <n v="2123.3200000000002"/>
    <n v="2123.3200000000002"/>
    <n v="2123.3200000000002"/>
    <n v="2123.3200000000002"/>
    <n v="2123.3200000000002"/>
    <n v="2123.3200000000002"/>
    <n v="2123.3200000000002"/>
    <n v="2123.3200000000002"/>
    <n v="2123.3200000000002"/>
    <n v="2123.3200000000002"/>
    <n v="2123.3200000000002"/>
    <n v="2123.3200000000002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</r>
  <r>
    <s v="BookDepr: Book Depreciation"/>
    <x v="3"/>
    <x v="11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38.9863990000003"/>
    <n v="2638.9863990000003"/>
    <n v="2638.9863990000003"/>
    <n v="2638.9863990000003"/>
    <n v="2638.9863990000003"/>
    <n v="2638.9863990000003"/>
    <n v="2638.9863990000003"/>
    <n v="2638.9863990000003"/>
    <n v="2638.9863990000003"/>
    <n v="2638.9863990000003"/>
    <n v="2638.9863990000003"/>
    <n v="2638.9863990000003"/>
  </r>
  <r>
    <s v="BookDepr: Book Depreciation"/>
    <x v="3"/>
    <x v="12"/>
    <x v="0"/>
    <x v="0"/>
    <n v="15794.51"/>
    <n v="15794.51"/>
    <n v="15794.51"/>
    <n v="15794.51"/>
    <n v="15794.51"/>
    <n v="15794.51"/>
    <n v="15794.51"/>
    <n v="15794.51"/>
    <n v="15794.51"/>
    <n v="15794.51"/>
    <n v="15794.51"/>
    <n v="15794.51"/>
    <n v="15794.51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9763.8791099999999"/>
    <n v="9763.8791099999999"/>
    <n v="9763.8791099999999"/>
    <n v="9763.8791099999999"/>
    <n v="9763.8791099999999"/>
    <n v="9763.8791099999999"/>
    <n v="9763.8791099999999"/>
    <n v="9763.8791099999999"/>
    <n v="9763.8791099999999"/>
    <n v="9763.8791099999999"/>
    <n v="9763.8791099999999"/>
    <n v="9763.8791099999999"/>
  </r>
  <r>
    <s v="BookDepr: Book Depreciation"/>
    <x v="3"/>
    <x v="12"/>
    <x v="0"/>
    <x v="1"/>
    <n v="15794.51"/>
    <n v="15794.51"/>
    <n v="15794.51"/>
    <n v="15794.51"/>
    <n v="15794.51"/>
    <n v="15794.51"/>
    <n v="15794.51"/>
    <n v="15794.51"/>
    <n v="15794.51"/>
    <n v="15794.51"/>
    <n v="15794.51"/>
    <n v="15794.51"/>
    <n v="15794.51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</r>
  <r>
    <s v="BookDepr: Book Depreciation"/>
    <x v="3"/>
    <x v="12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6030.6312149999994"/>
    <n v="-6030.6312149999994"/>
    <n v="-6030.6312149999994"/>
    <n v="-6030.6312149999994"/>
    <n v="-6030.6312149999994"/>
    <n v="-6030.6312149999994"/>
    <n v="-6030.6312149999994"/>
    <n v="-6030.6312149999994"/>
    <n v="-6030.6312149999994"/>
    <n v="-6030.6312149999994"/>
    <n v="-6030.6312149999994"/>
    <n v="-6030.6312149999994"/>
  </r>
  <r>
    <s v="BookDepr: Book Depreciation"/>
    <x v="3"/>
    <x v="13"/>
    <x v="0"/>
    <x v="0"/>
    <n v="34949.449999999997"/>
    <n v="34949.449999999997"/>
    <n v="34949.449999999997"/>
    <n v="34949.449999999997"/>
    <n v="38005.99"/>
    <n v="41062.54"/>
    <n v="42106.42"/>
    <n v="43177.66"/>
    <n v="43207.24"/>
    <n v="43224.63"/>
    <n v="43236.87"/>
    <n v="43233.94"/>
    <n v="43233.94"/>
    <n v="43775.661534291663"/>
    <n v="44594.690494416667"/>
    <n v="45149.301694416667"/>
    <n v="45703.912894416666"/>
    <n v="46258.524094416665"/>
    <n v="46813.135294416665"/>
    <n v="47367.746494416664"/>
    <n v="47922.357694416663"/>
    <n v="48476.968894416663"/>
    <n v="49031.580094416662"/>
    <n v="49586.191294416669"/>
    <n v="50140.802494416668"/>
    <n v="29658.805650000006"/>
    <n v="30070.645650000006"/>
    <n v="30482.485650000002"/>
    <n v="30894.325650000006"/>
    <n v="31306.165650000003"/>
    <n v="31718.005650000006"/>
    <n v="32129.845650000003"/>
    <n v="32541.685650000007"/>
    <n v="32953.525650000003"/>
    <n v="33365.365650000007"/>
    <n v="33777.205650000004"/>
    <n v="34189.045650000007"/>
  </r>
  <r>
    <s v="BookDepr: Book Depreciation"/>
    <x v="3"/>
    <x v="13"/>
    <x v="0"/>
    <x v="1"/>
    <n v="34949.449999999997"/>
    <n v="34949.449999999997"/>
    <n v="34949.449999999997"/>
    <n v="34949.449999999997"/>
    <n v="38005.99"/>
    <n v="41062.54"/>
    <n v="42106.42"/>
    <n v="43177.66"/>
    <n v="43207.24"/>
    <n v="43224.63"/>
    <n v="43236.87"/>
    <n v="43233.94"/>
    <n v="43233.94"/>
    <n v="43775.661534291663"/>
    <n v="44594.690494416667"/>
    <n v="45149.301694416667"/>
    <n v="45703.912894416666"/>
    <n v="46258.524094416665"/>
    <n v="46813.135294416665"/>
    <n v="47367.746494416664"/>
    <n v="47922.357694416663"/>
    <n v="48476.968894416663"/>
    <n v="49031.580094416662"/>
    <n v="49586.191294416669"/>
    <n v="50140.802494416668"/>
    <n v="50695.413694416668"/>
    <n v="51250.024894416667"/>
    <n v="51804.636094416666"/>
    <n v="52359.247294416666"/>
    <n v="52913.858494416665"/>
    <n v="53468.469694416664"/>
    <n v="54023.080894416664"/>
    <n v="54577.692094416663"/>
    <n v="55132.303294416663"/>
    <n v="55686.914494416662"/>
    <n v="56241.525694416661"/>
    <n v="56796.136894416661"/>
  </r>
  <r>
    <s v="BookDepr: Book Depreciation"/>
    <x v="3"/>
    <x v="13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1036.608044416658"/>
    <n v="-21179.379244416661"/>
    <n v="-21322.15044441666"/>
    <n v="-21464.92164441666"/>
    <n v="-21607.692844416662"/>
    <n v="-21750.464044416658"/>
    <n v="-21893.235244416661"/>
    <n v="-22036.00644441666"/>
    <n v="-22178.777644416659"/>
    <n v="-22321.548844416662"/>
    <n v="-22464.320044416658"/>
    <n v="-22607.091244416661"/>
  </r>
  <r>
    <s v="BookDepr: Book Depreciation"/>
    <x v="3"/>
    <x v="14"/>
    <x v="0"/>
    <x v="0"/>
    <n v="3171.3"/>
    <n v="3171.3"/>
    <n v="3171.3"/>
    <n v="3171.3"/>
    <n v="3171.3"/>
    <n v="3171.3"/>
    <n v="3171.3"/>
    <n v="3171.3"/>
    <n v="3171.3"/>
    <n v="3171.3"/>
    <n v="3171.3"/>
    <n v="3171.3"/>
    <n v="3171.3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4252.1259"/>
    <n v="4252.1259"/>
    <n v="4252.1259"/>
    <n v="4252.1259"/>
    <n v="4252.1259"/>
    <n v="4252.1259"/>
    <n v="4252.1259"/>
    <n v="4252.1259"/>
    <n v="4252.1259"/>
    <n v="4252.1259"/>
    <n v="4252.1259"/>
    <n v="4252.1259"/>
  </r>
  <r>
    <s v="BookDepr: Book Depreciation"/>
    <x v="3"/>
    <x v="14"/>
    <x v="0"/>
    <x v="1"/>
    <n v="3171.3"/>
    <n v="3171.3"/>
    <n v="3171.3"/>
    <n v="3171.3"/>
    <n v="3171.3"/>
    <n v="3171.3"/>
    <n v="3171.3"/>
    <n v="3171.3"/>
    <n v="3171.3"/>
    <n v="3171.3"/>
    <n v="3171.3"/>
    <n v="3171.3"/>
    <n v="3171.3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</r>
  <r>
    <s v="BookDepr: Book Depreciation"/>
    <x v="3"/>
    <x v="14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80.8295666666663"/>
    <n v="1080.8295666666663"/>
    <n v="1080.8295666666663"/>
    <n v="1080.8295666666663"/>
    <n v="1080.8295666666663"/>
    <n v="1080.8295666666663"/>
    <n v="1080.8295666666663"/>
    <n v="1080.8295666666663"/>
    <n v="1080.8295666666663"/>
    <n v="1080.8295666666663"/>
    <n v="1080.8295666666663"/>
    <n v="1080.8295666666663"/>
  </r>
  <r>
    <s v="BookDepr: Book Depreciation"/>
    <x v="3"/>
    <x v="15"/>
    <x v="0"/>
    <x v="0"/>
    <n v="1169.72"/>
    <n v="1169.72"/>
    <n v="1169.72"/>
    <n v="1169.72"/>
    <n v="1315.48"/>
    <n v="1461.25"/>
    <n v="1461.25"/>
    <n v="1461.25"/>
    <n v="1461.25"/>
    <n v="1461.25"/>
    <n v="1461.25"/>
    <n v="1461.25"/>
    <n v="1461.25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346.5995705833336"/>
    <n v="1346.5995705833336"/>
    <n v="1346.5995705833336"/>
    <n v="1346.5995705833336"/>
    <n v="1346.5995705833336"/>
    <n v="1346.5995705833336"/>
    <n v="1346.5995705833336"/>
    <n v="1346.5995705833336"/>
    <n v="1346.5995705833336"/>
    <n v="1346.5995705833336"/>
    <n v="1346.5995705833336"/>
    <n v="1346.5995705833336"/>
  </r>
  <r>
    <s v="BookDepr: Book Depreciation"/>
    <x v="3"/>
    <x v="15"/>
    <x v="0"/>
    <x v="1"/>
    <n v="1169.72"/>
    <n v="1169.72"/>
    <n v="1169.72"/>
    <n v="1169.72"/>
    <n v="1315.48"/>
    <n v="1461.25"/>
    <n v="1461.25"/>
    <n v="1461.25"/>
    <n v="1461.25"/>
    <n v="1461.25"/>
    <n v="1461.25"/>
    <n v="1461.25"/>
    <n v="1461.25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</r>
  <r>
    <s v="BookDepr: Book Depreciation"/>
    <x v="3"/>
    <x v="15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14.65205025"/>
    <n v="-114.65205025"/>
    <n v="-114.65205025"/>
    <n v="-114.65205025"/>
    <n v="-114.65205025"/>
    <n v="-114.65205025"/>
    <n v="-114.65205025"/>
    <n v="-114.65205025"/>
    <n v="-114.65205025"/>
    <n v="-114.65205025"/>
    <n v="-114.65205025"/>
    <n v="-114.65205025"/>
  </r>
  <r>
    <s v="BookDepr: Book Depreciation"/>
    <x v="4"/>
    <x v="16"/>
    <x v="0"/>
    <x v="0"/>
    <n v="234.76"/>
    <n v="242.29"/>
    <n v="249.52"/>
    <n v="250.84"/>
    <n v="255.66"/>
    <n v="261.55"/>
    <n v="264.99"/>
    <n v="267.32"/>
    <n v="268.70999999999998"/>
    <n v="269.69"/>
    <n v="340.98"/>
    <n v="444.66"/>
    <n v="482.25"/>
    <n v="488.29755934218809"/>
    <n v="490.95457341205707"/>
    <n v="494.26727510672475"/>
    <n v="498.11815988372859"/>
    <n v="502.35912764148162"/>
    <n v="506.90005252606761"/>
    <n v="511.69926398051939"/>
    <n v="516.72813165275295"/>
    <n v="521.98258857423548"/>
    <n v="527.4384509449618"/>
    <n v="532.99255979406485"/>
    <n v="538.54688792571255"/>
    <n v="503.78279049979301"/>
    <n v="509.09260349837871"/>
    <n v="514.44361600873935"/>
    <n v="519.77732762233586"/>
    <n v="525.07523052143938"/>
    <n v="530.33005840156409"/>
    <n v="535.5461497202466"/>
    <n v="540.75891081516806"/>
    <n v="546.03973261831129"/>
    <n v="551.50612349846836"/>
    <n v="557.11974386666805"/>
    <n v="562.69417276832883"/>
  </r>
  <r>
    <s v="BookDepr: Book Depreciation"/>
    <x v="4"/>
    <x v="16"/>
    <x v="0"/>
    <x v="1"/>
    <n v="234.76"/>
    <n v="242.29"/>
    <n v="249.52"/>
    <n v="250.84"/>
    <n v="255.66"/>
    <n v="261.55"/>
    <n v="264.99"/>
    <n v="267.32"/>
    <n v="268.70999999999998"/>
    <n v="269.69"/>
    <n v="340.98"/>
    <n v="444.66"/>
    <n v="482.25"/>
    <n v="488.29755934218809"/>
    <n v="490.95457341205707"/>
    <n v="494.2672751067247"/>
    <n v="498.11815988372859"/>
    <n v="502.35912764148162"/>
    <n v="506.90005252606761"/>
    <n v="511.69926398051933"/>
    <n v="516.72813165275284"/>
    <n v="521.98258857423548"/>
    <n v="527.43845094496169"/>
    <n v="532.99255979406473"/>
    <n v="538.54688792571267"/>
    <n v="544.15562736911454"/>
    <n v="549.8909654512106"/>
    <n v="555.67080474811587"/>
    <n v="561.43195666524116"/>
    <n v="567.15443017995199"/>
    <n v="572.8303766706789"/>
    <n v="578.46448227622443"/>
    <n v="584.09499077596547"/>
    <n v="589.79901432639883"/>
    <n v="595.70347834329368"/>
    <n v="601.76697072706293"/>
    <n v="607.78813086474565"/>
  </r>
  <r>
    <s v="BookDepr: Book Depreciation"/>
    <x v="4"/>
    <x v="16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0.372836869321404"/>
    <n v="-40.798361952831755"/>
    <n v="-41.227188739376338"/>
    <n v="-41.654629042904979"/>
    <n v="-42.079199658512572"/>
    <n v="-42.500318269114906"/>
    <n v="-42.918332555977969"/>
    <n v="-43.336079960797441"/>
    <n v="-43.759281708087684"/>
    <n v="-44.197354844825028"/>
    <n v="-44.647226860395001"/>
    <n v="-45.093958096416614"/>
  </r>
  <r>
    <s v="BookDepr: Book Depreciation"/>
    <x v="4"/>
    <x v="17"/>
    <x v="0"/>
    <x v="0"/>
    <n v="280545.70999999996"/>
    <n v="281897.84999999998"/>
    <n v="282998.69"/>
    <n v="286783.7"/>
    <n v="289872.16000000003"/>
    <n v="290794.27"/>
    <n v="292374.48"/>
    <n v="292822.14"/>
    <n v="292313.39"/>
    <n v="292166.06"/>
    <n v="291944.14"/>
    <n v="291839.60000000003"/>
    <n v="291733.5"/>
    <n v="292006.046452148"/>
    <n v="292842.17639038834"/>
    <n v="293903.32746324589"/>
    <n v="295149.1740576275"/>
    <n v="296528.89067121258"/>
    <n v="298011.54760342411"/>
    <n v="299582.84420917783"/>
    <n v="301232.9550257579"/>
    <n v="302960.4843369131"/>
    <n v="304757.13266296632"/>
    <n v="306587.49755343253"/>
    <n v="308417.9376980369"/>
    <n v="330124.14216162392"/>
    <n v="332137.8257484624"/>
    <n v="334167.75882840011"/>
    <n v="336190.86826430727"/>
    <n v="338199.85439064167"/>
    <n v="340191.85130536923"/>
    <n v="342168.57013885869"/>
    <n v="344143.97549930733"/>
    <n v="346146.22467321251"/>
    <n v="348221.6641182272"/>
    <n v="350355.17232296494"/>
    <n v="352473.22302741581"/>
  </r>
  <r>
    <s v="BookDepr: Book Depreciation"/>
    <x v="4"/>
    <x v="17"/>
    <x v="0"/>
    <x v="1"/>
    <n v="280545.70999999996"/>
    <n v="281897.84999999998"/>
    <n v="282998.69"/>
    <n v="286783.7"/>
    <n v="289872.16000000003"/>
    <n v="290794.27"/>
    <n v="292374.48"/>
    <n v="292822.14"/>
    <n v="292313.39"/>
    <n v="292166.06"/>
    <n v="291944.14"/>
    <n v="291839.60000000003"/>
    <n v="291733.5"/>
    <n v="292006.046452148"/>
    <n v="292842.17639038834"/>
    <n v="293903.32746324589"/>
    <n v="295149.1740576275"/>
    <n v="296528.89067121258"/>
    <n v="298011.54760342411"/>
    <n v="299582.84420917777"/>
    <n v="301232.95502575784"/>
    <n v="302960.4843369131"/>
    <n v="304757.13266296632"/>
    <n v="306587.49755343253"/>
    <n v="308417.93769803684"/>
    <n v="310267.05090378207"/>
    <n v="312159.61066584807"/>
    <n v="314067.44250789483"/>
    <n v="315968.86115066486"/>
    <n v="317857.00600624218"/>
    <n v="319729.18355767778"/>
    <n v="321587.00201020582"/>
    <n v="323443.58599558956"/>
    <n v="325325.39912895899"/>
    <n v="327276.00011111575"/>
    <n v="329281.17699526751"/>
    <n v="331271.82615358621"/>
  </r>
  <r>
    <s v="BookDepr: Book Depreciation"/>
    <x v="4"/>
    <x v="17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857.091257841999"/>
    <n v="19978.215082614319"/>
    <n v="20100.316320505284"/>
    <n v="20222.007113642485"/>
    <n v="20342.848384399531"/>
    <n v="20462.667747691376"/>
    <n v="20581.568128653129"/>
    <n v="20700.389503717692"/>
    <n v="20820.825544253436"/>
    <n v="20945.664007111438"/>
    <n v="21073.995327697074"/>
    <n v="21201.396873829508"/>
  </r>
  <r>
    <s v="BookDepr: Book Depreciation"/>
    <x v="4"/>
    <x v="17"/>
    <x v="1"/>
    <x v="0"/>
    <n v="693.56"/>
    <n v="693.58999999999992"/>
    <n v="693.58999999999992"/>
    <n v="689.34"/>
    <n v="1023.24"/>
    <n v="1389.1599999999999"/>
    <n v="1434.1000000000001"/>
    <n v="1580.9299999999998"/>
    <n v="1720.49"/>
    <n v="1737.7800000000002"/>
    <n v="1764.9"/>
    <n v="1818.78"/>
    <n v="1580.83"/>
    <n v="1313.0011806248035"/>
    <n v="1326.4810350638595"/>
    <n v="1350.3766951145044"/>
    <n v="1383.0474464001197"/>
    <n v="1421.8833704472379"/>
    <n v="1467.1067532946815"/>
    <n v="1516.3857649536246"/>
    <n v="1569.5444939131462"/>
    <n v="1628.5477702559363"/>
    <n v="1688.2250675129997"/>
    <n v="1743.0964058682416"/>
    <n v="1791.0256038112243"/>
    <n v="1953.6760327125685"/>
    <n v="2003.804231777"/>
    <n v="2055.6151578870363"/>
    <n v="2108.7722656335559"/>
    <n v="2163.0063186892626"/>
    <n v="2218.1019279923185"/>
    <n v="2273.8867822932543"/>
    <n v="2330.2230325924938"/>
    <n v="2387.0003996903756"/>
    <n v="2444.1306602271725"/>
    <n v="2501.5432355151006"/>
    <n v="2559.1816626039335"/>
  </r>
  <r>
    <s v="BookDepr: Book Depreciation"/>
    <x v="4"/>
    <x v="17"/>
    <x v="1"/>
    <x v="1"/>
    <n v="693.56"/>
    <n v="693.58999999999992"/>
    <n v="693.58999999999992"/>
    <n v="689.34"/>
    <n v="1023.24"/>
    <n v="1389.1599999999999"/>
    <n v="1434.1000000000001"/>
    <n v="1580.9299999999998"/>
    <n v="1720.49"/>
    <n v="1737.7800000000002"/>
    <n v="1764.9"/>
    <n v="1818.78"/>
    <n v="1580.83"/>
    <n v="1313.0011806248035"/>
    <n v="1326.4810350638595"/>
    <n v="1350.3766951145044"/>
    <n v="1383.0474464001197"/>
    <n v="1421.8833704472379"/>
    <n v="1467.1067532946815"/>
    <n v="1516.3857649536246"/>
    <n v="1569.5444939131462"/>
    <n v="1628.5477702559363"/>
    <n v="1688.2250675129997"/>
    <n v="1743.0964058682416"/>
    <n v="1791.0256038112243"/>
    <n v="1836.1616848802337"/>
    <n v="1883.2746539257521"/>
    <n v="1931.9691333524779"/>
    <n v="1981.9288210841692"/>
    <n v="2032.9006754598333"/>
    <n v="2084.6822631506752"/>
    <n v="2137.1116374936601"/>
    <n v="2190.0592411583584"/>
    <n v="2243.4214282804282"/>
    <n v="2297.1152821683954"/>
    <n v="2351.0744694690793"/>
    <n v="2405.2459234999378"/>
  </r>
  <r>
    <s v="BookDepr: Book Depreciation"/>
    <x v="4"/>
    <x v="17"/>
    <x v="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7.51434783233481"/>
    <n v="120.52957785124806"/>
    <n v="123.64602453455848"/>
    <n v="126.84344454938673"/>
    <n v="130.10564322942923"/>
    <n v="133.41966484164311"/>
    <n v="136.77514479959427"/>
    <n v="140.16379143413496"/>
    <n v="143.57897140994726"/>
    <n v="147.01537805877729"/>
    <n v="150.4687660460213"/>
    <n v="153.93573910399573"/>
  </r>
  <r>
    <s v="BookDepr: Book Depreciation"/>
    <x v="4"/>
    <x v="18"/>
    <x v="0"/>
    <x v="0"/>
    <n v="313366.63999999972"/>
    <n v="313068.24999999977"/>
    <n v="313902.46000000049"/>
    <n v="312343.31000000046"/>
    <n v="311107.77999999997"/>
    <n v="312854.79000000021"/>
    <n v="313831.90000000043"/>
    <n v="314838.94"/>
    <n v="315790.7200000002"/>
    <n v="315805.65000000043"/>
    <n v="315705.98"/>
    <n v="317837.64000000042"/>
    <n v="319693.9700000002"/>
    <n v="319762.44434238167"/>
    <n v="320414.43061562517"/>
    <n v="321238.9819688595"/>
    <n v="322205.17333959742"/>
    <n v="323274.02746959782"/>
    <n v="324421.82487018657"/>
    <n v="325637.59860722529"/>
    <n v="326913.81369177962"/>
    <n v="328249.3997715601"/>
    <n v="329637.99210941978"/>
    <n v="331052.44113689591"/>
    <n v="332466.94787555741"/>
    <n v="323211.10989385156"/>
    <n v="324626.4665168589"/>
    <n v="326053.16027058236"/>
    <n v="327475.09322691598"/>
    <n v="328887.17247238068"/>
    <n v="330287.39849192818"/>
    <n v="331676.96512640943"/>
    <n v="333065.61536211625"/>
    <n v="334472.99429417122"/>
    <n v="335931.43744500657"/>
    <n v="337430.39466698567"/>
    <n v="338918.56732478092"/>
  </r>
  <r>
    <s v="BookDepr: Book Depreciation"/>
    <x v="4"/>
    <x v="18"/>
    <x v="0"/>
    <x v="1"/>
    <n v="313366.63999999972"/>
    <n v="313068.24999999977"/>
    <n v="313902.46000000049"/>
    <n v="312343.31000000046"/>
    <n v="311107.77999999997"/>
    <n v="312854.79000000021"/>
    <n v="313831.90000000043"/>
    <n v="314838.94"/>
    <n v="315790.7200000002"/>
    <n v="315805.65000000043"/>
    <n v="315705.98"/>
    <n v="317837.64000000042"/>
    <n v="319693.9700000002"/>
    <n v="319762.44434238161"/>
    <n v="320414.43061562517"/>
    <n v="321238.9819688595"/>
    <n v="322205.17333959742"/>
    <n v="323274.02746959787"/>
    <n v="324421.82487018663"/>
    <n v="325637.59860722529"/>
    <n v="326913.81369177968"/>
    <n v="328249.3997715601"/>
    <n v="329637.99210941972"/>
    <n v="331052.44113689591"/>
    <n v="332466.94787555741"/>
    <n v="333895.77468373068"/>
    <n v="335357.91995543259"/>
    <n v="336831.77713903133"/>
    <n v="338300.71614350815"/>
    <n v="339759.475694608"/>
    <n v="341205.99017761159"/>
    <n v="342641.49289918313"/>
    <n v="344076.04892780591"/>
    <n v="345529.95278323465"/>
    <n v="347036.60893079161"/>
    <n v="348585.11845762964"/>
    <n v="350122.48690576555"/>
  </r>
  <r>
    <s v="BookDepr: Book Depreciation"/>
    <x v="4"/>
    <x v="18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0684.664789879413"/>
    <n v="-10731.453438573828"/>
    <n v="-10778.616868448931"/>
    <n v="-10825.622916592203"/>
    <n v="-10872.303222227463"/>
    <n v="-10918.591685683539"/>
    <n v="-10964.527772773828"/>
    <n v="-11010.433565689778"/>
    <n v="-11056.958489063447"/>
    <n v="-11105.171485785284"/>
    <n v="-11154.72379064411"/>
    <n v="-11203.91958098446"/>
  </r>
  <r>
    <s v="BookDepr: Book Depreciation"/>
    <x v="4"/>
    <x v="18"/>
    <x v="1"/>
    <x v="0"/>
    <n v="26990.17"/>
    <n v="27596.769999999997"/>
    <n v="27977.219999999998"/>
    <n v="27928.01"/>
    <n v="33677.86"/>
    <n v="40219.99"/>
    <n v="41309.17"/>
    <n v="44308.92"/>
    <n v="47058.68"/>
    <n v="47887.030000000006"/>
    <n v="49469.320000000007"/>
    <n v="52041.43"/>
    <n v="53860.06"/>
    <n v="54170.647339065254"/>
    <n v="54544.825077779562"/>
    <n v="55208.127792453561"/>
    <n v="56115.012053957886"/>
    <n v="57193.030982613986"/>
    <n v="58448.354859245766"/>
    <n v="59816.256065596674"/>
    <n v="61291.851598540248"/>
    <n v="62929.681785690751"/>
    <n v="64586.221642347649"/>
    <n v="66109.356287370567"/>
    <n v="67439.788970140071"/>
    <n v="66494.523434542236"/>
    <n v="67760.450179050473"/>
    <n v="69068.872150007999"/>
    <n v="70411.290302124951"/>
    <n v="71780.905399169453"/>
    <n v="73172.278052155991"/>
    <n v="74581.056749896161"/>
    <n v="76003.760283439231"/>
    <n v="77437.603685624621"/>
    <n v="78880.358982723876"/>
    <n v="80330.243795754213"/>
    <n v="81785.832221529417"/>
  </r>
  <r>
    <s v="BookDepr: Book Depreciation"/>
    <x v="4"/>
    <x v="18"/>
    <x v="1"/>
    <x v="1"/>
    <n v="26990.17"/>
    <n v="27596.769999999997"/>
    <n v="27977.219999999998"/>
    <n v="27928.01"/>
    <n v="33677.86"/>
    <n v="40219.99"/>
    <n v="41309.17"/>
    <n v="44308.92"/>
    <n v="47058.68"/>
    <n v="47887.030000000006"/>
    <n v="49469.320000000007"/>
    <n v="52041.43"/>
    <n v="53860.06"/>
    <n v="54170.647339065254"/>
    <n v="54544.825077779562"/>
    <n v="55208.127792453561"/>
    <n v="56115.012053957886"/>
    <n v="57193.030982613986"/>
    <n v="58448.354859245766"/>
    <n v="59816.256065596674"/>
    <n v="61291.851598540248"/>
    <n v="62929.681785690751"/>
    <n v="64586.221642347649"/>
    <n v="66109.356287370567"/>
    <n v="67439.788970140071"/>
    <n v="68692.68949849403"/>
    <n v="70000.465061002542"/>
    <n v="71352.140650834699"/>
    <n v="72738.936262525764"/>
    <n v="74153.827891703972"/>
    <n v="75591.196334871885"/>
    <n v="77046.54622923155"/>
    <n v="78516.281284544646"/>
    <n v="79997.524468620468"/>
    <n v="81487.97415570647"/>
    <n v="82985.789045200625"/>
    <n v="84489.496096621297"/>
  </r>
  <r>
    <s v="BookDepr: Book Depreciation"/>
    <x v="4"/>
    <x v="18"/>
    <x v="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198.1660639517995"/>
    <n v="-2240.0148819520728"/>
    <n v="-2283.2685008266999"/>
    <n v="-2327.645960400816"/>
    <n v="-2372.9224925345188"/>
    <n v="-2418.9182827158875"/>
    <n v="-2465.489479335396"/>
    <n v="-2512.5210011054151"/>
    <n v="-2559.9207829958468"/>
    <n v="-2607.6151729825942"/>
    <n v="-2655.5452494464116"/>
    <n v="-2703.6638750918719"/>
  </r>
  <r>
    <s v="BookDepr: Book Depreciation"/>
    <x v="4"/>
    <x v="19"/>
    <x v="0"/>
    <x v="0"/>
    <n v="5512.7300000000005"/>
    <n v="5559.6900000000005"/>
    <n v="5690.38"/>
    <n v="5705.21"/>
    <n v="5705.21"/>
    <n v="5705.21"/>
    <n v="5705.21"/>
    <n v="5705.21"/>
    <n v="5699.2"/>
    <n v="6355.0599999999995"/>
    <n v="7046.8"/>
    <n v="7089.38"/>
    <n v="7104.1799999999994"/>
    <n v="7123.9354017115184"/>
    <n v="7163.7405709058439"/>
    <n v="7213.3687053376161"/>
    <n v="7271.0594499350109"/>
    <n v="7334.5940924720626"/>
    <n v="7402.6224425585115"/>
    <n v="7474.5202266576471"/>
    <n v="7549.8585287084879"/>
    <n v="7628.5764207798038"/>
    <n v="7710.3116013460185"/>
    <n v="7793.5186287266233"/>
    <n v="7876.7289412154651"/>
    <n v="6687.0336948283029"/>
    <n v="6759.2082190357869"/>
    <n v="6831.9427545206372"/>
    <n v="6904.44212466301"/>
    <n v="6976.454758844674"/>
    <n v="7047.8818886025847"/>
    <n v="7118.7824851488158"/>
    <n v="7189.6378150697446"/>
    <n v="7261.4182715882434"/>
    <n v="7335.7211069258638"/>
    <n v="7412.025183785845"/>
    <n v="7487.7965440602993"/>
  </r>
  <r>
    <s v="BookDepr: Book Depreciation"/>
    <x v="4"/>
    <x v="19"/>
    <x v="0"/>
    <x v="1"/>
    <n v="5512.7300000000005"/>
    <n v="5559.6900000000005"/>
    <n v="5690.38"/>
    <n v="5705.21"/>
    <n v="5705.21"/>
    <n v="5705.21"/>
    <n v="5705.21"/>
    <n v="5705.21"/>
    <n v="5699.2"/>
    <n v="6355.0599999999995"/>
    <n v="7046.8"/>
    <n v="7089.38"/>
    <n v="7104.1799999999994"/>
    <n v="7123.9354017115174"/>
    <n v="7163.740570905843"/>
    <n v="7213.368705337617"/>
    <n v="7271.0594499350109"/>
    <n v="7334.5940924720617"/>
    <n v="7402.6224425585115"/>
    <n v="7474.5202266576471"/>
    <n v="7549.8585287084898"/>
    <n v="7628.5764207798038"/>
    <n v="7710.3116013460176"/>
    <n v="7793.5186287266233"/>
    <n v="7876.7289412154651"/>
    <n v="7960.754398605126"/>
    <n v="8046.6764512330783"/>
    <n v="8133.2651839531391"/>
    <n v="8219.5739579321526"/>
    <n v="8305.3032843388992"/>
    <n v="8390.3355816697422"/>
    <n v="8474.7410537485903"/>
    <n v="8559.0926369877925"/>
    <n v="8644.5455614145758"/>
    <n v="8733.0013177688888"/>
    <n v="8823.8395045069556"/>
    <n v="8914.0435048336858"/>
  </r>
  <r>
    <s v="BookDepr: Book Depreciation"/>
    <x v="4"/>
    <x v="19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273.7207037768201"/>
    <n v="-1287.4682321972925"/>
    <n v="-1301.3224294325025"/>
    <n v="-1315.131833269144"/>
    <n v="-1328.8485254942241"/>
    <n v="-1342.4536930671591"/>
    <n v="-1355.9585685997754"/>
    <n v="-1369.454821918046"/>
    <n v="-1383.1272898263323"/>
    <n v="-1397.2802108430219"/>
    <n v="-1411.8143207211135"/>
    <n v="-1426.2469607733901"/>
  </r>
  <r>
    <s v="BookDepr: Book Depreciation"/>
    <x v="4"/>
    <x v="20"/>
    <x v="0"/>
    <x v="0"/>
    <n v="36734.049999999996"/>
    <n v="36526.67"/>
    <n v="36537.39"/>
    <n v="36543.78"/>
    <n v="36550.370000000003"/>
    <n v="36620.18"/>
    <n v="36908.75"/>
    <n v="37130.439999999995"/>
    <n v="37130.69"/>
    <n v="37147.79"/>
    <n v="37285.439999999995"/>
    <n v="37353.549999999996"/>
    <n v="38406.620000000003"/>
    <n v="39610.360939271653"/>
    <n v="39832.339538446715"/>
    <n v="40110.731826323892"/>
    <n v="40435.428012160097"/>
    <n v="40793.685941441974"/>
    <n v="41177.75141586754"/>
    <n v="41584.039207136171"/>
    <n v="42010.086032872525"/>
    <n v="42455.541981490554"/>
    <n v="42918.3263405998"/>
    <n v="43389.563575800676"/>
    <n v="43860.81967751171"/>
    <n v="49755.694179358157"/>
    <n v="50302.025327056952"/>
    <n v="50852.653206512376"/>
    <n v="51401.476760883808"/>
    <n v="51946.565794284048"/>
    <n v="52487.16249770295"/>
    <n v="53023.71933252825"/>
    <n v="53559.928855514809"/>
    <n v="54103.236487041817"/>
    <n v="54665.897273786111"/>
    <n v="55243.912747746908"/>
    <n v="55817.840910678831"/>
  </r>
  <r>
    <s v="BookDepr: Book Depreciation"/>
    <x v="4"/>
    <x v="20"/>
    <x v="0"/>
    <x v="1"/>
    <n v="36734.049999999996"/>
    <n v="36526.67"/>
    <n v="36537.39"/>
    <n v="36543.78"/>
    <n v="36550.370000000003"/>
    <n v="36620.18"/>
    <n v="36908.75"/>
    <n v="37130.439999999995"/>
    <n v="37130.69"/>
    <n v="37147.79"/>
    <n v="37285.439999999995"/>
    <n v="37353.549999999996"/>
    <n v="38406.620000000003"/>
    <n v="39610.360939271668"/>
    <n v="39832.339538446708"/>
    <n v="40110.731826323885"/>
    <n v="40435.42801216009"/>
    <n v="40793.685941441967"/>
    <n v="41177.751415867548"/>
    <n v="41584.039207136171"/>
    <n v="42010.086032872525"/>
    <n v="42455.541981490554"/>
    <n v="42918.3263405998"/>
    <n v="43389.563575800676"/>
    <n v="43860.819677511718"/>
    <n v="44336.757189527067"/>
    <n v="44823.586925100251"/>
    <n v="45314.245431545663"/>
    <n v="45803.296123559834"/>
    <n v="46289.01902460953"/>
    <n v="46770.738859339268"/>
    <n v="47248.858811163809"/>
    <n v="47726.669277191409"/>
    <n v="48210.804790433329"/>
    <n v="48712.185689512356"/>
    <n v="49227.248983140817"/>
    <n v="49738.670118426686"/>
  </r>
  <r>
    <s v="BookDepr: Book Depreciation"/>
    <x v="4"/>
    <x v="20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18.9369898310752"/>
    <n v="5478.438401956696"/>
    <n v="5538.4077749666967"/>
    <n v="5598.1806373239751"/>
    <n v="5657.54676967449"/>
    <n v="5716.4236383636826"/>
    <n v="5774.8605213644514"/>
    <n v="5833.2595783233864"/>
    <n v="5892.4316966085098"/>
    <n v="5953.7115842737321"/>
    <n v="6016.6637646060926"/>
    <n v="6079.1707922521355"/>
  </r>
  <r>
    <s v="BookDepr: Book Depreciation"/>
    <x v="4"/>
    <x v="21"/>
    <x v="0"/>
    <x v="0"/>
    <n v="34716.26"/>
    <n v="34706.28"/>
    <n v="34706.42"/>
    <n v="34708.47"/>
    <n v="34720.76"/>
    <n v="34732.550000000003"/>
    <n v="34729.58"/>
    <n v="34719.17"/>
    <n v="34708.949999999997"/>
    <n v="34695.869999999995"/>
    <n v="34693.9"/>
    <n v="34703.22"/>
    <n v="34714"/>
    <n v="34728.236909990228"/>
    <n v="34739.580147331457"/>
    <n v="34756.396382754559"/>
    <n v="34777.704810596711"/>
    <n v="34802.269245300449"/>
    <n v="34829.337410008782"/>
    <n v="34858.561482268182"/>
    <n v="34889.702485687922"/>
    <n v="34922.726473446186"/>
    <n v="34957.431584342485"/>
    <n v="34992.956754619823"/>
    <n v="35028.483755239635"/>
    <n v="63895.247196443939"/>
    <n v="63962.738450556528"/>
    <n v="64030.906568821913"/>
    <n v="64098.790451757181"/>
    <n v="64166.086035604538"/>
    <n v="64232.673942710775"/>
    <n v="64298.62544931822"/>
    <n v="64364.522243891784"/>
    <n v="64431.537203502383"/>
    <n v="64501.600865650726"/>
    <n v="64574.083351673398"/>
    <n v="64645.921963590452"/>
  </r>
  <r>
    <s v="BookDepr: Book Depreciation"/>
    <x v="4"/>
    <x v="21"/>
    <x v="0"/>
    <x v="1"/>
    <n v="34716.26"/>
    <n v="34706.28"/>
    <n v="34706.42"/>
    <n v="34708.47"/>
    <n v="34720.76"/>
    <n v="34732.550000000003"/>
    <n v="34729.58"/>
    <n v="34719.17"/>
    <n v="34708.949999999997"/>
    <n v="34695.869999999995"/>
    <n v="34693.9"/>
    <n v="34703.22"/>
    <n v="34714"/>
    <n v="34728.236909990228"/>
    <n v="34739.580147331457"/>
    <n v="34756.396382754552"/>
    <n v="34777.704810596711"/>
    <n v="34802.269245300449"/>
    <n v="34829.337410008782"/>
    <n v="34858.561482268189"/>
    <n v="34889.702485687929"/>
    <n v="34922.726473446179"/>
    <n v="34957.431584342485"/>
    <n v="34992.956754619823"/>
    <n v="35028.483755239635"/>
    <n v="35064.464924877786"/>
    <n v="35101.502808232253"/>
    <n v="35138.912141426663"/>
    <n v="35176.165491817985"/>
    <n v="35213.095995148818"/>
    <n v="35249.638139292503"/>
    <n v="35285.831039259981"/>
    <n v="35321.993914330829"/>
    <n v="35358.770416556188"/>
    <n v="35397.219987247336"/>
    <n v="35436.996961284181"/>
    <n v="35476.42058977524"/>
  </r>
  <r>
    <s v="BookDepr: Book Depreciation"/>
    <x v="4"/>
    <x v="21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830.782271566179"/>
    <n v="28861.235642324293"/>
    <n v="28891.994427395271"/>
    <n v="28922.62495993921"/>
    <n v="28952.990040455712"/>
    <n v="28983.035803418272"/>
    <n v="29012.794410058221"/>
    <n v="29042.52832956093"/>
    <n v="29072.766786946191"/>
    <n v="29104.380878403379"/>
    <n v="29137.08639038922"/>
    <n v="29169.501373815219"/>
  </r>
  <r>
    <s v="BookDepr: Book Depreciation"/>
    <x v="4"/>
    <x v="21"/>
    <x v="1"/>
    <x v="0"/>
    <n v="1.56"/>
    <n v="1.56"/>
    <n v="1.56"/>
    <n v="1.56"/>
    <n v="1.56"/>
    <n v="1.56"/>
    <n v="1.56"/>
    <n v="1.56"/>
    <n v="1.56"/>
    <n v="1.56"/>
    <n v="1.56"/>
    <n v="1.56"/>
    <n v="1.56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2.8293690000000002"/>
    <n v="2.8293690000000002"/>
    <n v="2.8293690000000002"/>
    <n v="2.8293690000000002"/>
    <n v="2.8293690000000002"/>
    <n v="2.8293690000000002"/>
    <n v="2.8293690000000002"/>
    <n v="2.8293690000000002"/>
    <n v="2.8293690000000002"/>
    <n v="2.8293690000000002"/>
    <n v="2.8293690000000002"/>
    <n v="2.8293690000000002"/>
  </r>
  <r>
    <s v="BookDepr: Book Depreciation"/>
    <x v="4"/>
    <x v="21"/>
    <x v="1"/>
    <x v="1"/>
    <n v="1.56"/>
    <n v="1.56"/>
    <n v="1.56"/>
    <n v="1.56"/>
    <n v="1.56"/>
    <n v="1.56"/>
    <n v="1.56"/>
    <n v="1.56"/>
    <n v="1.56"/>
    <n v="1.56"/>
    <n v="1.56"/>
    <n v="1.56"/>
    <n v="1.56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</r>
  <r>
    <s v="BookDepr: Book Depreciation"/>
    <x v="4"/>
    <x v="21"/>
    <x v="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2766665000000001"/>
    <n v="1.2766665000000001"/>
    <n v="1.2766665000000001"/>
    <n v="1.2766665000000001"/>
    <n v="1.2766665000000001"/>
    <n v="1.2766665000000001"/>
    <n v="1.2766665000000001"/>
    <n v="1.2766665000000001"/>
    <n v="1.2766665000000001"/>
    <n v="1.2766665000000001"/>
    <n v="1.2766665000000001"/>
    <n v="1.2766665000000001"/>
  </r>
  <r>
    <s v="BookDepr: Book Depreciation"/>
    <x v="4"/>
    <x v="22"/>
    <x v="0"/>
    <x v="0"/>
    <n v="179281.86000000004"/>
    <n v="179894.52000000002"/>
    <n v="180735.25000000003"/>
    <n v="181324.59000000003"/>
    <n v="181644.02000000002"/>
    <n v="182363.96000000002"/>
    <n v="183705.35000000003"/>
    <n v="185000.11000000002"/>
    <n v="185611.50000000003"/>
    <n v="186277.89"/>
    <n v="186563.95"/>
    <n v="186607.85000000003"/>
    <n v="187140.79000000004"/>
    <n v="187745.53154453458"/>
    <n v="188322.29542452563"/>
    <n v="189048.21690197926"/>
    <n v="189896.56572519973"/>
    <n v="190833.65168180372"/>
    <n v="191838.97269834776"/>
    <n v="192903.04944362753"/>
    <n v="194019.36900757762"/>
    <n v="195187.00622517668"/>
    <n v="196400.45970007399"/>
    <n v="197636.26255006934"/>
    <n v="198872.11528305229"/>
    <n v="262362.50039765204"/>
    <n v="264036.71606377658"/>
    <n v="265724.20355885546"/>
    <n v="267406.11781938089"/>
    <n v="269076.49681860482"/>
    <n v="270732.99982125842"/>
    <n v="272377.02439891157"/>
    <n v="274019.97619297536"/>
    <n v="275684.85276330705"/>
    <n v="277409.50773739186"/>
    <n v="279181.59056918952"/>
    <n v="280941.04843486636"/>
  </r>
  <r>
    <s v="BookDepr: Book Depreciation"/>
    <x v="4"/>
    <x v="22"/>
    <x v="0"/>
    <x v="1"/>
    <n v="179281.86000000004"/>
    <n v="179894.52000000002"/>
    <n v="180735.25000000003"/>
    <n v="181324.59000000003"/>
    <n v="181644.02000000002"/>
    <n v="182363.96000000002"/>
    <n v="183705.35000000003"/>
    <n v="185000.11000000002"/>
    <n v="185611.50000000003"/>
    <n v="186277.89"/>
    <n v="186563.95"/>
    <n v="186607.85000000003"/>
    <n v="187140.79000000004"/>
    <n v="187745.53154453458"/>
    <n v="188322.29542452563"/>
    <n v="189048.21690197926"/>
    <n v="189896.56572519976"/>
    <n v="190833.65168180372"/>
    <n v="191838.97269834776"/>
    <n v="192903.04944362753"/>
    <n v="194019.36900757762"/>
    <n v="195187.00622517665"/>
    <n v="196400.45970007399"/>
    <n v="197636.2625500694"/>
    <n v="198872.11528305232"/>
    <n v="200120.34564865942"/>
    <n v="201397.37501561339"/>
    <n v="202684.52763948732"/>
    <n v="203967.4292075758"/>
    <n v="205241.53210788465"/>
    <n v="206505.05091471365"/>
    <n v="207759.05164361434"/>
    <n v="209012.23409314035"/>
    <n v="210282.1399455856"/>
    <n v="211597.64253843116"/>
    <n v="212949.32133505758"/>
    <n v="214291.37027764588"/>
  </r>
  <r>
    <s v="BookDepr: Book Depreciation"/>
    <x v="4"/>
    <x v="22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242.154748992529"/>
    <n v="62639.34104816326"/>
    <n v="63039.675919368114"/>
    <n v="63438.688611805061"/>
    <n v="63834.964710720102"/>
    <n v="64227.948906544756"/>
    <n v="64617.9727552974"/>
    <n v="65007.742099835006"/>
    <n v="65402.712817721476"/>
    <n v="65811.865198960848"/>
    <n v="66232.269234132065"/>
    <n v="66649.678157220536"/>
  </r>
  <r>
    <s v="BookDepr: Book Depreciation"/>
    <x v="4"/>
    <x v="22"/>
    <x v="1"/>
    <x v="0"/>
    <n v="3918.57"/>
    <n v="3920.9399999999996"/>
    <n v="3922.51"/>
    <n v="3853.76"/>
    <n v="5692.86"/>
    <n v="7782.1200000000008"/>
    <n v="8112.84"/>
    <n v="9407.619999999999"/>
    <n v="10652.76"/>
    <n v="10983.17"/>
    <n v="11582.61"/>
    <n v="12238.79"/>
    <n v="14719.029999999999"/>
    <n v="16939.006832071012"/>
    <n v="17025.626543486862"/>
    <n v="17179.176805252384"/>
    <n v="17389.11460991441"/>
    <n v="17638.668976301535"/>
    <n v="17929.268284269172"/>
    <n v="18245.928511429232"/>
    <n v="18587.519274335849"/>
    <n v="18966.666303890874"/>
    <n v="19350.144500176713"/>
    <n v="19702.740258151789"/>
    <n v="20010.72676594268"/>
    <n v="26614.782571483272"/>
    <n v="27011.683871178742"/>
    <n v="27421.908541031091"/>
    <n v="27842.791907008941"/>
    <n v="28272.202229887196"/>
    <n v="28708.434118285768"/>
    <n v="29150.123259100601"/>
    <n v="29596.178201848441"/>
    <n v="30045.725786142684"/>
    <n v="30498.067483674051"/>
    <n v="30952.644471795116"/>
    <n v="31409.009692387943"/>
  </r>
  <r>
    <s v="BookDepr: Book Depreciation"/>
    <x v="4"/>
    <x v="22"/>
    <x v="1"/>
    <x v="1"/>
    <n v="3918.57"/>
    <n v="3920.9399999999996"/>
    <n v="3922.51"/>
    <n v="3853.76"/>
    <n v="5692.86"/>
    <n v="7782.1200000000008"/>
    <n v="8112.84"/>
    <n v="9407.619999999999"/>
    <n v="10652.76"/>
    <n v="10983.17"/>
    <n v="11582.61"/>
    <n v="12238.79"/>
    <n v="14719.029999999999"/>
    <n v="16939.006832071012"/>
    <n v="17025.626543486862"/>
    <n v="17179.176805252384"/>
    <n v="17389.11460991441"/>
    <n v="17638.668976301535"/>
    <n v="17929.268284269172"/>
    <n v="18245.928511429232"/>
    <n v="18587.519274335849"/>
    <n v="18966.666303890874"/>
    <n v="19350.144500176713"/>
    <n v="19702.740258151789"/>
    <n v="20010.72676594268"/>
    <n v="20300.765084554809"/>
    <n v="20603.506616454659"/>
    <n v="20916.410718984676"/>
    <n v="21237.444878018832"/>
    <n v="21564.983082256298"/>
    <n v="21897.724522656412"/>
    <n v="22234.628551986643"/>
    <n v="22574.862652460972"/>
    <n v="22917.760809850573"/>
    <n v="23262.790212772401"/>
    <n v="23609.52461212"/>
    <n v="23957.623008608221"/>
  </r>
  <r>
    <s v="BookDepr: Book Depreciation"/>
    <x v="4"/>
    <x v="22"/>
    <x v="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14.0174869284638"/>
    <n v="6408.1772547240853"/>
    <n v="6505.4978220464145"/>
    <n v="6605.3470289901088"/>
    <n v="6707.2191476308963"/>
    <n v="6810.709595629356"/>
    <n v="6915.4947071139559"/>
    <n v="7021.3155493874683"/>
    <n v="7127.9649762921072"/>
    <n v="7235.2772709016508"/>
    <n v="7343.1198596751183"/>
    <n v="7451.3866837797204"/>
  </r>
  <r>
    <s v="BookDepr: Book Depreciation"/>
    <x v="4"/>
    <x v="23"/>
    <x v="0"/>
    <x v="0"/>
    <n v="96953.60000000002"/>
    <n v="95925.470000000016"/>
    <n v="95583.220000000016"/>
    <n v="96759.570000000022"/>
    <n v="98004.170000000013"/>
    <n v="97476.19"/>
    <n v="97371.71"/>
    <n v="97764.090000000011"/>
    <n v="98180.290000000008"/>
    <n v="98155.000000000015"/>
    <n v="98213.250000000015"/>
    <n v="98524.880000000019"/>
    <n v="98736.73000000001"/>
    <n v="98988.24308538482"/>
    <n v="99425.054666235272"/>
    <n v="99996.130069607971"/>
    <n v="100677.40812912109"/>
    <n v="101438.56268792355"/>
    <n v="102261.13885805153"/>
    <n v="103136.6038442328"/>
    <n v="104059.09506745011"/>
    <n v="105027.77974282132"/>
    <n v="106037.70580276279"/>
    <n v="107067.74959443707"/>
    <n v="108097.8382881524"/>
    <n v="99298.660844200436"/>
    <n v="100269.59579839808"/>
    <n v="101593.62687648302"/>
    <n v="103258.98170950277"/>
    <n v="104917.13055184219"/>
    <n v="106566.61116384419"/>
    <n v="108208.29659792111"/>
    <n v="109849.31187218573"/>
    <n v="111504.02338872217"/>
    <n v="113196.0780229451"/>
    <n v="114917.76048195081"/>
    <n v="116631.55621989942"/>
  </r>
  <r>
    <s v="BookDepr: Book Depreciation"/>
    <x v="4"/>
    <x v="23"/>
    <x v="0"/>
    <x v="1"/>
    <n v="96953.60000000002"/>
    <n v="95925.470000000016"/>
    <n v="95583.220000000016"/>
    <n v="96759.570000000022"/>
    <n v="98004.170000000013"/>
    <n v="97476.19"/>
    <n v="97371.71"/>
    <n v="97764.090000000011"/>
    <n v="98180.290000000008"/>
    <n v="98155.000000000015"/>
    <n v="98213.250000000015"/>
    <n v="98524.880000000019"/>
    <n v="98736.73000000001"/>
    <n v="98988.243085384835"/>
    <n v="99425.054666235257"/>
    <n v="99996.130069607942"/>
    <n v="100677.40812912106"/>
    <n v="101438.56268792354"/>
    <n v="102261.13885805155"/>
    <n v="103136.60384423281"/>
    <n v="104059.09506745009"/>
    <n v="105027.77974282134"/>
    <n v="106037.70580276281"/>
    <n v="107067.74959443707"/>
    <n v="108097.83828815243"/>
    <n v="109139.06867560762"/>
    <n v="110206.2224090501"/>
    <n v="111661.46377415251"/>
    <n v="113491.85377080488"/>
    <n v="115314.32366959234"/>
    <n v="117127.26632422516"/>
    <n v="118931.64130582323"/>
    <n v="120735.27971537528"/>
    <n v="122553.97165246941"/>
    <n v="124413.70737657031"/>
    <n v="126306.0070161982"/>
    <n v="128189.63836781739"/>
  </r>
  <r>
    <s v="BookDepr: Book Depreciation"/>
    <x v="4"/>
    <x v="23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9840.4078314072485"/>
    <n v="-9936.6266106520616"/>
    <n v="-10067.836897669495"/>
    <n v="-10232.872061302089"/>
    <n v="-10397.193117750137"/>
    <n v="-10560.655160380958"/>
    <n v="-10723.344707902093"/>
    <n v="-10885.967843189579"/>
    <n v="-11049.948263747241"/>
    <n v="-11217.629353625205"/>
    <n v="-11388.246534247393"/>
    <n v="-11558.082147917972"/>
  </r>
  <r>
    <s v="BookDepr: Book Depreciation"/>
    <x v="4"/>
    <x v="23"/>
    <x v="1"/>
    <x v="0"/>
    <n v="1736.35"/>
    <n v="1736.6"/>
    <n v="1736.7"/>
    <n v="1736.7"/>
    <n v="1736.7"/>
    <n v="1736.7"/>
    <n v="1736.7"/>
    <n v="1736.7"/>
    <n v="1731.49"/>
    <n v="1724.6"/>
    <n v="1722.92"/>
    <n v="1722.92"/>
    <n v="1965.67"/>
    <n v="2212.6091463416892"/>
    <n v="2225.9174823537082"/>
    <n v="2249.5090926801199"/>
    <n v="2281.7641394864349"/>
    <n v="2320.105913048827"/>
    <n v="2364.7538710260424"/>
    <n v="2413.4058537653559"/>
    <n v="2465.8881880638187"/>
    <n v="2524.1407033954933"/>
    <n v="2583.0586633613689"/>
    <n v="2637.2318157171508"/>
    <n v="2684.551159846244"/>
    <n v="2483.0453678969875"/>
    <n v="2525.3650286193142"/>
    <n v="2569.1052956867184"/>
    <n v="2613.9820478301854"/>
    <n v="2659.7679880345022"/>
    <n v="2706.2812786874993"/>
    <n v="2753.3764496994395"/>
    <n v="2800.9371249985356"/>
    <n v="2848.8702037273551"/>
    <n v="2897.1012051999546"/>
    <n v="2945.5705448675772"/>
    <n v="2994.2305550912188"/>
  </r>
  <r>
    <s v="BookDepr: Book Depreciation"/>
    <x v="4"/>
    <x v="23"/>
    <x v="1"/>
    <x v="1"/>
    <n v="1736.35"/>
    <n v="1736.6"/>
    <n v="1736.7"/>
    <n v="1736.7"/>
    <n v="1736.7"/>
    <n v="1736.7"/>
    <n v="1736.7"/>
    <n v="1736.7"/>
    <n v="1731.49"/>
    <n v="1724.6"/>
    <n v="1722.92"/>
    <n v="1722.92"/>
    <n v="1965.67"/>
    <n v="2212.6091463416892"/>
    <n v="2225.9174823537082"/>
    <n v="2249.5090926801199"/>
    <n v="2281.7641394864349"/>
    <n v="2320.105913048827"/>
    <n v="2364.7538710260424"/>
    <n v="2413.4058537653559"/>
    <n v="2465.8881880638187"/>
    <n v="2524.1407033954933"/>
    <n v="2583.0586633613689"/>
    <n v="2637.2318157171508"/>
    <n v="2684.551159846244"/>
    <n v="2729.1129268777704"/>
    <n v="2775.6264278518588"/>
    <n v="2823.7013159799972"/>
    <n v="2873.0253138313751"/>
    <n v="2923.3485994613447"/>
    <n v="2974.4713153141884"/>
    <n v="3026.2335753453303"/>
    <n v="3078.5074707191116"/>
    <n v="3131.1906743670033"/>
    <n v="3184.2013246341849"/>
    <n v="3237.4739321967968"/>
    <n v="3290.9561055957543"/>
  </r>
  <r>
    <s v="BookDepr: Book Depreciation"/>
    <x v="4"/>
    <x v="23"/>
    <x v="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46.06755898078279"/>
    <n v="-250.26139923254493"/>
    <n v="-254.5960202932788"/>
    <n v="-259.04326600118975"/>
    <n v="-263.58061142684278"/>
    <n v="-268.19003662668933"/>
    <n v="-272.85712564589062"/>
    <n v="-277.5703457205758"/>
    <n v="-282.32047063964819"/>
    <n v="-287.10011943423001"/>
    <n v="-291.90338732921964"/>
    <n v="-296.72555050453559"/>
  </r>
  <r>
    <s v="BookDepr: Book Depreciation"/>
    <x v="4"/>
    <x v="24"/>
    <x v="0"/>
    <x v="0"/>
    <n v="8314.74"/>
    <n v="9358.61"/>
    <n v="8759.48"/>
    <n v="4392.5299999999988"/>
    <n v="8534.26"/>
    <n v="8530.23"/>
    <n v="8626.17"/>
    <n v="8914.01"/>
    <n v="9214.41"/>
    <n v="9450.15"/>
    <n v="9702.85"/>
    <n v="9888.75"/>
    <n v="10054.68"/>
    <n v="10080.264238353464"/>
    <n v="9995.7027638395739"/>
    <n v="9911.1412893256838"/>
    <n v="9826.5798148117956"/>
    <n v="9742.0183402979073"/>
    <n v="9657.4568657840173"/>
    <n v="9572.895391270129"/>
    <n v="9488.3339167562408"/>
    <n v="9403.7724422423489"/>
    <n v="9319.2109677284607"/>
    <n v="9234.6494932145724"/>
    <n v="9150.0880187006842"/>
    <n v="7921.1895869697728"/>
    <n v="7847.3022657961619"/>
    <n v="7773.4149446225501"/>
    <n v="7699.5276234489393"/>
    <n v="7625.6403022753275"/>
    <n v="7551.7529811017166"/>
    <n v="7477.8656599281057"/>
    <n v="7403.978338754494"/>
    <n v="7330.0910175808831"/>
    <n v="7256.2036964072722"/>
    <n v="7182.3163752336604"/>
    <n v="7108.4290540600496"/>
  </r>
  <r>
    <s v="BookDepr: Book Depreciation"/>
    <x v="4"/>
    <x v="24"/>
    <x v="0"/>
    <x v="1"/>
    <n v="8314.74"/>
    <n v="9358.61"/>
    <n v="8759.48"/>
    <n v="4392.5299999999988"/>
    <n v="8534.26"/>
    <n v="8530.23"/>
    <n v="8626.17"/>
    <n v="8914.01"/>
    <n v="9214.41"/>
    <n v="9450.15"/>
    <n v="9702.85"/>
    <n v="9888.75"/>
    <n v="10054.68"/>
    <n v="10080.264238353464"/>
    <n v="9995.7027638395739"/>
    <n v="9911.1412893256838"/>
    <n v="9826.5798148117956"/>
    <n v="9742.0183402979073"/>
    <n v="9657.4568657840173"/>
    <n v="9572.895391270129"/>
    <n v="9488.3339167562408"/>
    <n v="9403.7724422423489"/>
    <n v="9319.2109677284607"/>
    <n v="9234.6494932145724"/>
    <n v="9150.0880187006842"/>
    <n v="9065.5265441867941"/>
    <n v="8980.9650696729059"/>
    <n v="8896.4035951590176"/>
    <n v="8811.8421206451276"/>
    <n v="8727.2806461312375"/>
    <n v="8642.7191716173493"/>
    <n v="8558.157697103461"/>
    <n v="8473.596222589571"/>
    <n v="8389.0347480756827"/>
    <n v="8304.4732735617945"/>
    <n v="8219.9117990479044"/>
    <n v="8135.3503245340153"/>
  </r>
  <r>
    <s v="BookDepr: Book Depreciation"/>
    <x v="4"/>
    <x v="24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144.3369572170213"/>
    <n v="-1133.662803876744"/>
    <n v="-1122.9886505364675"/>
    <n v="-1112.3144971961883"/>
    <n v="-1101.64034385591"/>
    <n v="-1090.9661905156327"/>
    <n v="-1080.2920371753553"/>
    <n v="-1069.617883835077"/>
    <n v="-1058.9437304947996"/>
    <n v="-1048.2695771545223"/>
    <n v="-1037.595423814244"/>
    <n v="-1026.9212704739657"/>
  </r>
  <r>
    <s v="BookDepr: Book Depreciation"/>
    <x v="4"/>
    <x v="25"/>
    <x v="0"/>
    <x v="0"/>
    <n v="22567.39"/>
    <n v="22611.99"/>
    <n v="19375.39"/>
    <n v="-82317.47"/>
    <n v="15564.17"/>
    <n v="14834.24"/>
    <n v="14700.45"/>
    <n v="14717.4"/>
    <n v="14747.390000000001"/>
    <n v="14751.68"/>
    <n v="14785.72"/>
    <n v="14791.84"/>
    <n v="14808.45"/>
    <n v="14841.876451940072"/>
    <n v="14837.043518115521"/>
    <n v="14843.724536481497"/>
    <n v="14859.856113383896"/>
    <n v="14882.837593534146"/>
    <n v="14911.086356285052"/>
    <n v="14943.870661731013"/>
    <n v="14980.687757505451"/>
    <n v="15021.466227160252"/>
    <n v="15065.78140030891"/>
    <n v="15111.821793230107"/>
    <n v="15157.866036778725"/>
    <n v="14012.327259244423"/>
    <n v="14057.689447178334"/>
    <n v="14103.771791775349"/>
    <n v="14149.551721233307"/>
    <n v="14194.705723751158"/>
    <n v="14239.10678623176"/>
    <n v="14282.830743775268"/>
    <n v="14326.496489880647"/>
    <n v="14371.351919319864"/>
    <n v="14419.451047568116"/>
    <n v="14470.12370866301"/>
    <n v="14520.111313199011"/>
  </r>
  <r>
    <s v="BookDepr: Book Depreciation"/>
    <x v="4"/>
    <x v="25"/>
    <x v="0"/>
    <x v="1"/>
    <n v="22567.39"/>
    <n v="22611.99"/>
    <n v="19375.39"/>
    <n v="-82317.47"/>
    <n v="15564.17"/>
    <n v="14834.24"/>
    <n v="14700.45"/>
    <n v="14717.4"/>
    <n v="14747.390000000001"/>
    <n v="14751.68"/>
    <n v="14785.72"/>
    <n v="14791.84"/>
    <n v="14808.45"/>
    <n v="14841.876451940072"/>
    <n v="14837.043518115521"/>
    <n v="14843.724536481497"/>
    <n v="14859.856113383896"/>
    <n v="14882.837593534148"/>
    <n v="14911.086356285054"/>
    <n v="14943.870661731013"/>
    <n v="14980.687757505451"/>
    <n v="15021.466227160252"/>
    <n v="15065.781400308908"/>
    <n v="15111.821793230107"/>
    <n v="15157.866036778723"/>
    <n v="15204.865749392875"/>
    <n v="15254.088549065847"/>
    <n v="15304.092795330691"/>
    <n v="15353.768888997844"/>
    <n v="15402.765785347001"/>
    <n v="15450.945661655735"/>
    <n v="15498.390807075288"/>
    <n v="15545.772786891765"/>
    <n v="15594.445699687507"/>
    <n v="15646.638370765397"/>
    <n v="15701.623598761978"/>
    <n v="15755.865467513817"/>
  </r>
  <r>
    <s v="BookDepr: Book Depreciation"/>
    <x v="4"/>
    <x v="25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192.538490148459"/>
    <n v="-1196.3991018875145"/>
    <n v="-1200.3210035553477"/>
    <n v="-1204.2171677645365"/>
    <n v="-1208.0600615958417"/>
    <n v="-1211.8388754239766"/>
    <n v="-1215.5600633000208"/>
    <n v="-1219.2762970111175"/>
    <n v="-1223.0937803676472"/>
    <n v="-1227.1873231972845"/>
    <n v="-1231.4998900989779"/>
    <n v="-1235.7541543148072"/>
  </r>
  <r>
    <s v="BookDepr: Book Depreciation"/>
    <x v="4"/>
    <x v="25"/>
    <x v="1"/>
    <x v="0"/>
    <n v="249.96"/>
    <n v="250.46"/>
    <n v="250.83"/>
    <n v="233.62"/>
    <n v="768.36"/>
    <n v="1352.83"/>
    <n v="1388.51"/>
    <n v="1647.78"/>
    <n v="1928.74"/>
    <n v="1972.84"/>
    <n v="2079.8000000000002"/>
    <n v="2232.16"/>
    <n v="1923.4299999999998"/>
    <n v="1554.8869433457594"/>
    <n v="1570.2744551216458"/>
    <n v="1597.5518083070435"/>
    <n v="1634.8460960463754"/>
    <n v="1679.1780464620292"/>
    <n v="1730.8014033207103"/>
    <n v="1787.054338071179"/>
    <n v="1847.7360443576958"/>
    <n v="1915.0894133161923"/>
    <n v="1983.212190045557"/>
    <n v="2045.848872727649"/>
    <n v="2100.5609692929947"/>
    <n v="1983.2937150304213"/>
    <n v="2032.8560035803409"/>
    <n v="2084.0820224246168"/>
    <n v="2136.6390255043771"/>
    <n v="2190.2608159725251"/>
    <n v="2244.7344363513839"/>
    <n v="2299.8895206588109"/>
    <n v="2355.5897761090923"/>
    <n v="2411.7261684736573"/>
    <n v="2468.2114703696489"/>
    <n v="2524.9758998907828"/>
    <n v="2581.9636315120297"/>
  </r>
  <r>
    <s v="BookDepr: Book Depreciation"/>
    <x v="4"/>
    <x v="25"/>
    <x v="1"/>
    <x v="1"/>
    <n v="249.96"/>
    <n v="250.46"/>
    <n v="250.83"/>
    <n v="233.62"/>
    <n v="768.36"/>
    <n v="1352.83"/>
    <n v="1388.51"/>
    <n v="1647.78"/>
    <n v="1928.74"/>
    <n v="1972.84"/>
    <n v="2079.8000000000002"/>
    <n v="2232.16"/>
    <n v="1923.4299999999998"/>
    <n v="1554.8869433457594"/>
    <n v="1570.2744551216458"/>
    <n v="1597.5518083070435"/>
    <n v="1634.8460960463754"/>
    <n v="1679.1780464620292"/>
    <n v="1730.8014033207103"/>
    <n v="1787.054338071179"/>
    <n v="1847.7360443576958"/>
    <n v="1915.0894133161923"/>
    <n v="1983.212190045557"/>
    <n v="2045.848872727649"/>
    <n v="2100.5609692929947"/>
    <n v="2152.084669501095"/>
    <n v="2205.8650251616464"/>
    <n v="2261.4507051841583"/>
    <n v="2318.4806446962384"/>
    <n v="2376.6659917999741"/>
    <n v="2435.7756649770336"/>
    <n v="2495.6247990127517"/>
    <n v="2556.0655017353974"/>
    <n v="2616.9794594075852"/>
    <n v="2678.2720210394064"/>
    <n v="2739.8674658389336"/>
    <n v="2801.7052171726273"/>
  </r>
  <r>
    <s v="BookDepr: Book Depreciation"/>
    <x v="4"/>
    <x v="25"/>
    <x v="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68.79095447067368"/>
    <n v="-173.00902158130521"/>
    <n v="-177.36868275954146"/>
    <n v="-181.84161919186158"/>
    <n v="-186.4051758274486"/>
    <n v="-191.0412286256493"/>
    <n v="-195.735278353941"/>
    <n v="-200.47572562630535"/>
    <n v="-205.25329093392793"/>
    <n v="-210.06055066975705"/>
    <n v="-214.89156594815108"/>
    <n v="-219.74158566059782"/>
  </r>
  <r>
    <s v="BookDepr: Book Depreciation"/>
    <x v="4"/>
    <x v="26"/>
    <x v="0"/>
    <x v="0"/>
    <n v="11846.77"/>
    <n v="11851.75"/>
    <n v="7247.71"/>
    <n v="-132353.62"/>
    <n v="2372.5500000000002"/>
    <n v="2037.52"/>
    <n v="1892.7"/>
    <n v="1813.77"/>
    <n v="1762.34"/>
    <n v="1687.6"/>
    <n v="1638.05"/>
    <n v="1580.54"/>
    <n v="1524.7"/>
    <n v="1493.8709750767996"/>
    <n v="1483.9057533962439"/>
    <n v="1473.9405317156884"/>
    <n v="1463.9753100351327"/>
    <n v="1454.010088354577"/>
    <n v="1444.0448666740215"/>
    <n v="1434.0796449934658"/>
    <n v="1424.11442331291"/>
    <n v="1414.1492016323546"/>
    <n v="1404.1839799517988"/>
    <n v="1394.2187582712431"/>
    <n v="1384.2535365906876"/>
    <n v="2500.3180955139173"/>
    <n v="2482.1878212305842"/>
    <n v="2464.0575469472501"/>
    <n v="2445.9272726639169"/>
    <n v="2427.7969983805833"/>
    <n v="2409.6667240972497"/>
    <n v="2391.5364498139165"/>
    <n v="2373.4061755305829"/>
    <n v="2355.2759012472493"/>
    <n v="2337.1456269639161"/>
    <n v="2319.0153526805825"/>
    <n v="2300.8850783972489"/>
  </r>
  <r>
    <s v="BookDepr: Book Depreciation"/>
    <x v="4"/>
    <x v="26"/>
    <x v="0"/>
    <x v="1"/>
    <n v="11846.77"/>
    <n v="11851.75"/>
    <n v="7247.71"/>
    <n v="-132353.62"/>
    <n v="2372.5500000000002"/>
    <n v="2037.52"/>
    <n v="1892.7"/>
    <n v="1813.77"/>
    <n v="1762.34"/>
    <n v="1687.6"/>
    <n v="1638.05"/>
    <n v="1580.54"/>
    <n v="1524.7"/>
    <n v="1493.8709750767996"/>
    <n v="1483.9057533962439"/>
    <n v="1473.9405317156884"/>
    <n v="1463.9753100351327"/>
    <n v="1454.010088354577"/>
    <n v="1444.0448666740215"/>
    <n v="1434.0796449934658"/>
    <n v="1424.11442331291"/>
    <n v="1414.1492016323546"/>
    <n v="1404.1839799517988"/>
    <n v="1394.2187582712431"/>
    <n v="1384.2535365906876"/>
    <n v="1374.2883149101319"/>
    <n v="1364.3230932295762"/>
    <n v="1354.3578715490205"/>
    <n v="1344.3926498684648"/>
    <n v="1334.4274281879093"/>
    <n v="1324.4622065073536"/>
    <n v="1314.4969848267979"/>
    <n v="1304.5317631462424"/>
    <n v="1294.5665414656867"/>
    <n v="1284.601319785131"/>
    <n v="1274.6360981045755"/>
    <n v="1264.6708764240198"/>
  </r>
  <r>
    <s v="BookDepr: Book Depreciation"/>
    <x v="4"/>
    <x v="26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26.0297806037854"/>
    <n v="1117.864728001008"/>
    <n v="1109.6996753982296"/>
    <n v="1101.5346227954522"/>
    <n v="1093.369570192674"/>
    <n v="1085.2045175898961"/>
    <n v="1077.0394649871187"/>
    <n v="1068.8744123843405"/>
    <n v="1060.7093597815626"/>
    <n v="1052.5443071787852"/>
    <n v="1044.379254576007"/>
    <n v="1036.2142019732291"/>
  </r>
  <r>
    <s v="BookDepr: Book Depreciation"/>
    <x v="4"/>
    <x v="27"/>
    <x v="0"/>
    <x v="0"/>
    <n v="19443.93"/>
    <n v="19785.3"/>
    <n v="18321.599999999999"/>
    <n v="-25913.239999999998"/>
    <n v="16871.350000000002"/>
    <n v="16827.350000000002"/>
    <n v="16850.7"/>
    <n v="16957.82"/>
    <n v="17018.63"/>
    <n v="17095.28"/>
    <n v="17267.38"/>
    <n v="17358.740000000002"/>
    <n v="17455.419999999998"/>
    <n v="17550.147653424025"/>
    <n v="17617.55798969126"/>
    <n v="17701.986451854278"/>
    <n v="17800.383253671418"/>
    <n v="17908.904512661637"/>
    <n v="18025.211046155662"/>
    <n v="18148.221310507044"/>
    <n v="18277.192215686711"/>
    <n v="18412.018205054734"/>
    <n v="18552.071597170168"/>
    <n v="18694.674939711102"/>
    <n v="18837.283973648078"/>
    <n v="16387.19351759366"/>
    <n v="16514.368629283785"/>
    <n v="16642.540901598881"/>
    <n v="16770.294436596792"/>
    <n v="16897.181285593218"/>
    <n v="17023.02558066132"/>
    <n v="17147.932326419901"/>
    <n v="17272.758470058139"/>
    <n v="17399.2319016234"/>
    <n v="17530.19670138308"/>
    <n v="17664.724928037547"/>
    <n v="17798.304595216836"/>
  </r>
  <r>
    <s v="BookDepr: Book Depreciation"/>
    <x v="4"/>
    <x v="27"/>
    <x v="0"/>
    <x v="1"/>
    <n v="19443.93"/>
    <n v="19785.3"/>
    <n v="18321.599999999999"/>
    <n v="-25913.239999999998"/>
    <n v="16871.350000000002"/>
    <n v="16827.350000000002"/>
    <n v="16850.7"/>
    <n v="16957.82"/>
    <n v="17018.63"/>
    <n v="17095.28"/>
    <n v="17267.38"/>
    <n v="17358.740000000002"/>
    <n v="17455.419999999998"/>
    <n v="17550.147653424021"/>
    <n v="17617.55798969126"/>
    <n v="17701.986451854274"/>
    <n v="17800.383253671414"/>
    <n v="17908.90451266164"/>
    <n v="18025.211046155659"/>
    <n v="18148.22131050704"/>
    <n v="18277.192215686711"/>
    <n v="18412.018205054734"/>
    <n v="18552.071597170172"/>
    <n v="18694.674939711102"/>
    <n v="18837.283973648071"/>
    <n v="18981.305232733972"/>
    <n v="19128.612311911718"/>
    <n v="19277.074403396382"/>
    <n v="19425.051470961538"/>
    <n v="19572.024655127265"/>
    <n v="19717.790247870249"/>
    <n v="19862.469876162057"/>
    <n v="20007.056142924477"/>
    <n v="20153.550465200842"/>
    <n v="20305.247144459172"/>
    <n v="20461.071345217231"/>
    <n v="20615.796828436476"/>
  </r>
  <r>
    <s v="BookDepr: Book Depreciation"/>
    <x v="4"/>
    <x v="27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594.1117151403141"/>
    <n v="-2614.2436826279363"/>
    <n v="-2634.5335017975076"/>
    <n v="-2654.757034364744"/>
    <n v="-2674.8433695340582"/>
    <n v="-2694.7646672089331"/>
    <n v="-2714.5375497421478"/>
    <n v="-2734.2976728663452"/>
    <n v="-2754.3185635774507"/>
    <n v="-2775.0504430760889"/>
    <n v="-2796.3464171796886"/>
    <n v="-2817.4922332196516"/>
  </r>
  <r>
    <s v="BookDepr: Book Depreciation"/>
    <x v="4"/>
    <x v="28"/>
    <x v="0"/>
    <x v="0"/>
    <n v="8061.49"/>
    <n v="8092.5899999999992"/>
    <n v="6607.9299999999994"/>
    <n v="-42623.61"/>
    <n v="5119.8499999999995"/>
    <n v="5091.58"/>
    <n v="5066.6499999999996"/>
    <n v="5076.9699999999993"/>
    <n v="5085.7199999999993"/>
    <n v="5096"/>
    <n v="5111.75"/>
    <n v="5113.7"/>
    <n v="5122.78"/>
    <n v="5143.3534158879747"/>
    <n v="5169.1097716949334"/>
    <n v="5201.2221810712135"/>
    <n v="5238.5515876456375"/>
    <n v="5279.6623502017092"/>
    <n v="5323.680813764392"/>
    <n v="5370.2030355378683"/>
    <n v="5418.9514808475851"/>
    <n v="5469.8867256311087"/>
    <n v="5522.7743388537028"/>
    <n v="5576.6143261275074"/>
    <n v="5630.4564390653504"/>
    <n v="6590.8451439056935"/>
    <n v="6655.3026526965368"/>
    <n v="6720.2602954644344"/>
    <n v="6785.0079171439165"/>
    <n v="6849.3208454490996"/>
    <n v="6913.1108723987727"/>
    <n v="6976.4306639088227"/>
    <n v="7039.7100287734529"/>
    <n v="7103.8156042220853"/>
    <n v="7170.1738617173642"/>
    <n v="7238.3193847947368"/>
    <n v="7305.9891501948459"/>
  </r>
  <r>
    <s v="BookDepr: Book Depreciation"/>
    <x v="4"/>
    <x v="28"/>
    <x v="0"/>
    <x v="1"/>
    <n v="8061.49"/>
    <n v="8092.5899999999992"/>
    <n v="6607.9299999999994"/>
    <n v="-42623.61"/>
    <n v="5119.8499999999995"/>
    <n v="5091.58"/>
    <n v="5066.6499999999996"/>
    <n v="5076.9699999999993"/>
    <n v="5085.7199999999993"/>
    <n v="5096"/>
    <n v="5111.75"/>
    <n v="5113.7"/>
    <n v="5122.78"/>
    <n v="5143.3534158879756"/>
    <n v="5169.1097716949353"/>
    <n v="5201.2221810712126"/>
    <n v="5238.5515876456384"/>
    <n v="5279.6623502017092"/>
    <n v="5323.6808137643939"/>
    <n v="5370.2030355378683"/>
    <n v="5418.9514808475842"/>
    <n v="5469.8867256311069"/>
    <n v="5522.7743388537028"/>
    <n v="5576.6143261275092"/>
    <n v="5630.4564390653486"/>
    <n v="5684.8260001342887"/>
    <n v="5740.4227732153395"/>
    <n v="5796.4509287024757"/>
    <n v="5852.2979339246695"/>
    <n v="5907.7700014655302"/>
    <n v="5962.7910489692904"/>
    <n v="6017.4065025628661"/>
    <n v="6071.9870868126809"/>
    <n v="6127.280305528484"/>
    <n v="6184.5165384085094"/>
    <n v="6243.2943480709309"/>
    <n v="6301.6618007071456"/>
  </r>
  <r>
    <s v="BookDepr: Book Depreciation"/>
    <x v="4"/>
    <x v="28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6.01914377140292"/>
    <n v="914.87987948119519"/>
    <n v="923.8093667619579"/>
    <n v="932.70998321924469"/>
    <n v="941.55084398356928"/>
    <n v="950.31982342948118"/>
    <n v="959.02416134595705"/>
    <n v="967.72294196077178"/>
    <n v="976.53529869360261"/>
    <n v="985.65732330885646"/>
    <n v="995.02503672380521"/>
    <n v="1004.3273494877017"/>
  </r>
  <r>
    <s v="BookDepr: Book Depreciation"/>
    <x v="4"/>
    <x v="29"/>
    <x v="0"/>
    <x v="0"/>
    <n v="4450.68"/>
    <n v="4450.68"/>
    <n v="4414.43"/>
    <n v="4204.5200000000004"/>
    <n v="4378.17"/>
    <n v="4378.3900000000003"/>
    <n v="4378.6099999999997"/>
    <n v="4378.6099999999997"/>
    <n v="4378.6099999999997"/>
    <n v="4378.6099999999997"/>
    <n v="4378.6099999999997"/>
    <n v="4378.6099999999997"/>
    <n v="4378.6099999999997"/>
    <n v="4383.4039083589414"/>
    <n v="4393.9361549471196"/>
    <n v="4407.0799070397152"/>
    <n v="4422.3671616611755"/>
    <n v="4439.208058311061"/>
    <n v="4457.2436392255031"/>
    <n v="4476.3079368236376"/>
    <n v="4496.2869207055719"/>
    <n v="4517.1643927453897"/>
    <n v="4538.8440324934627"/>
    <n v="4560.9149732351279"/>
    <n v="4582.9867873462963"/>
    <n v="7872.5314481708074"/>
    <n v="7911.494729591117"/>
    <n v="7950.7609984551063"/>
    <n v="7989.9000339064169"/>
    <n v="8028.7757266529561"/>
    <n v="8067.3346391920559"/>
    <n v="8105.6086771968921"/>
    <n v="8143.8582242322855"/>
    <n v="8182.6083000145172"/>
    <n v="8222.7230788684283"/>
    <n v="8263.9206056553721"/>
    <n v="8304.8299124671503"/>
  </r>
  <r>
    <s v="BookDepr: Book Depreciation"/>
    <x v="4"/>
    <x v="29"/>
    <x v="0"/>
    <x v="1"/>
    <n v="4450.68"/>
    <n v="4450.68"/>
    <n v="4414.43"/>
    <n v="4204.5200000000004"/>
    <n v="4378.17"/>
    <n v="4378.3900000000003"/>
    <n v="4378.6099999999997"/>
    <n v="4378.6099999999997"/>
    <n v="4378.6099999999997"/>
    <n v="4378.6099999999997"/>
    <n v="4378.6099999999997"/>
    <n v="4378.6099999999997"/>
    <n v="4378.6099999999997"/>
    <n v="4383.4039083589405"/>
    <n v="4393.9361549471214"/>
    <n v="4407.0799070397161"/>
    <n v="4422.3671616611746"/>
    <n v="4439.2080583110601"/>
    <n v="4457.2436392255058"/>
    <n v="4476.3079368236386"/>
    <n v="4496.2869207055746"/>
    <n v="4517.1643927453888"/>
    <n v="4538.8440324934627"/>
    <n v="4560.9149732351307"/>
    <n v="4582.9867873462963"/>
    <n v="4605.2753135544654"/>
    <n v="4628.0680631600208"/>
    <n v="4651.0380544322343"/>
    <n v="4673.9336166725288"/>
    <n v="4696.6751286349327"/>
    <n v="4719.2313304364579"/>
    <n v="4741.6208862653784"/>
    <n v="4763.9961153611803"/>
    <n v="4786.6641438820116"/>
    <n v="4810.1304967293554"/>
    <n v="4834.2302357193457"/>
    <n v="4858.1613717199143"/>
  </r>
  <r>
    <s v="BookDepr: Book Depreciation"/>
    <x v="4"/>
    <x v="29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67.256134616342"/>
    <n v="3283.4266664310944"/>
    <n v="3299.7229440228698"/>
    <n v="3315.9664172338871"/>
    <n v="3332.1005980180248"/>
    <n v="3348.1033087555948"/>
    <n v="3363.9877909315164"/>
    <n v="3379.8621088711052"/>
    <n v="3395.9441561325057"/>
    <n v="3412.5925821390701"/>
    <n v="3429.6903699360223"/>
    <n v="3446.6685407472341"/>
  </r>
  <r>
    <s v="BookDepr: Book Depreciation"/>
    <x v="4"/>
    <x v="30"/>
    <x v="0"/>
    <x v="0"/>
    <n v="3535.52"/>
    <n v="3535.52"/>
    <n v="3566.64"/>
    <n v="3603.12"/>
    <n v="3622.61"/>
    <n v="3766.23"/>
    <n v="4072.13"/>
    <n v="4254.67"/>
    <n v="4283.3999999999996"/>
    <n v="4314.9799999999996"/>
    <n v="4330.96"/>
    <n v="4368.34"/>
    <n v="4434.53"/>
    <n v="4478.0046338490301"/>
    <n v="4496.2084046544251"/>
    <n v="4520.6687996393866"/>
    <n v="4550.2645809861187"/>
    <n v="4583.5825655849567"/>
    <n v="4619.7627652715846"/>
    <n v="4658.4075562317985"/>
    <n v="4699.2437453377406"/>
    <n v="4742.2325252477776"/>
    <n v="4787.143132192482"/>
    <n v="4832.9912149548154"/>
    <n v="4878.8413901288714"/>
    <n v="4596.8633782647394"/>
    <n v="4641.2689391986096"/>
    <n v="4686.0708253667235"/>
    <n v="4730.7062828159696"/>
    <n v="4774.9972726599417"/>
    <n v="4818.8738955308354"/>
    <n v="4862.3778859086242"/>
    <n v="4905.8498406710505"/>
    <n v="4949.9765162048343"/>
    <n v="4995.8883028903656"/>
    <n v="5043.2163869741335"/>
    <n v="5090.1674625331234"/>
  </r>
  <r>
    <s v="BookDepr: Book Depreciation"/>
    <x v="4"/>
    <x v="30"/>
    <x v="0"/>
    <x v="1"/>
    <n v="3535.52"/>
    <n v="3535.52"/>
    <n v="3566.64"/>
    <n v="3603.12"/>
    <n v="3622.61"/>
    <n v="3766.23"/>
    <n v="4072.13"/>
    <n v="4254.67"/>
    <n v="4283.3999999999996"/>
    <n v="4314.9799999999996"/>
    <n v="4330.96"/>
    <n v="4368.34"/>
    <n v="4434.53"/>
    <n v="4478.0046338490292"/>
    <n v="4496.2084046544269"/>
    <n v="4520.6687996393866"/>
    <n v="4550.2645809861187"/>
    <n v="4583.5825655849576"/>
    <n v="4619.7627652715837"/>
    <n v="4658.4075562317985"/>
    <n v="4699.2437453377424"/>
    <n v="4742.2325252477785"/>
    <n v="4787.1431321924829"/>
    <n v="4832.9912149548154"/>
    <n v="4878.8413901288723"/>
    <n v="4925.2107624265054"/>
    <n v="4972.7881491413682"/>
    <n v="5020.7901700357725"/>
    <n v="5068.6138744456803"/>
    <n v="5116.0685064213703"/>
    <n v="5163.0791737830386"/>
    <n v="5209.6905920449508"/>
    <n v="5256.2676864332698"/>
    <n v="5303.5462673623215"/>
    <n v="5352.7374673825316"/>
    <n v="5403.4461289008577"/>
    <n v="5453.750852714059"/>
  </r>
  <r>
    <s v="BookDepr: Book Depreciation"/>
    <x v="4"/>
    <x v="30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28.3473841617668"/>
    <n v="-331.51920994275781"/>
    <n v="-334.719344669051"/>
    <n v="-337.90759162971176"/>
    <n v="-341.07123376142471"/>
    <n v="-344.20527825220211"/>
    <n v="-347.31270613632984"/>
    <n v="-350.41784576221806"/>
    <n v="-353.56975115748753"/>
    <n v="-356.8491644921686"/>
    <n v="-360.22974192672353"/>
    <n v="-363.58339018093636"/>
  </r>
  <r>
    <s v="BookDepr: Book Depreciation"/>
    <x v="5"/>
    <x v="3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234.786586360344"/>
    <n v="99018.199086360328"/>
    <n v="99566.824999999968"/>
    <n v="99566.824999999968"/>
    <n v="99566.824999999968"/>
    <n v="99566.824999999968"/>
    <n v="99566.824999999968"/>
    <n v="99566.824999999968"/>
    <n v="99566.824999999968"/>
    <n v="99566.824999999968"/>
  </r>
  <r>
    <s v="BookDepr: Book Depreciation"/>
    <x v="5"/>
    <x v="31"/>
    <x v="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234.786586360344"/>
    <n v="99018.199086360328"/>
    <n v="99566.824999999968"/>
    <n v="99566.824999999968"/>
    <n v="99566.824999999968"/>
    <n v="99566.824999999968"/>
    <n v="99566.824999999968"/>
    <n v="99566.824999999968"/>
    <n v="99566.824999999968"/>
    <n v="99566.82499999996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4">
  <r>
    <s v="BookDepr: Book Depreciation"/>
    <x v="0"/>
    <x v="0"/>
    <x v="0"/>
    <x v="0"/>
    <n v="45148.74"/>
    <n v="45148.74"/>
    <n v="45148.74"/>
    <n v="45148.7"/>
    <n v="45148.7"/>
    <n v="45148.74"/>
    <n v="45148.72"/>
    <n v="45148.71"/>
    <n v="45148.75"/>
    <n v="49225.51"/>
    <n v="49571.5"/>
    <n v="37610.6"/>
    <n v="141425.47"/>
    <n v="56872.057222014271"/>
    <n v="59884.396760364289"/>
    <n v="62478.719042044293"/>
    <n v="64742.777518388277"/>
    <n v="66742.624950463476"/>
    <n v="68531.103547123639"/>
    <n v="70150.487075451747"/>
    <n v="71634.594549114263"/>
    <n v="73010.481179044262"/>
    <n v="74299.791133988285"/>
    <n v="75668.497973591278"/>
    <n v="77762.476595438784"/>
    <n v="79383.301593768992"/>
    <n v="82636.215759934697"/>
    <n v="85791.880426200616"/>
    <n v="86103.078825880017"/>
    <n v="86352.03754562352"/>
    <n v="86551.204521418345"/>
    <n v="86710.538102054212"/>
    <n v="86838.004966562876"/>
    <n v="86939.978458169833"/>
    <n v="87021.557251455379"/>
    <n v="87094.071734375888"/>
    <n v="87184.714838026513"/>
  </r>
  <r>
    <s v="BookDepr: Book Depreciation"/>
    <x v="0"/>
    <x v="0"/>
    <x v="0"/>
    <x v="1"/>
    <n v="45148.74"/>
    <n v="45148.74"/>
    <n v="45148.74"/>
    <n v="45148.7"/>
    <n v="45148.7"/>
    <n v="45148.74"/>
    <n v="45148.72"/>
    <n v="45148.71"/>
    <n v="45148.75"/>
    <n v="49225.51"/>
    <n v="49571.5"/>
    <n v="37610.6"/>
    <n v="141425.47"/>
    <n v="56872.057222014271"/>
    <n v="59884.396760364289"/>
    <n v="62478.719042044278"/>
    <n v="64742.77751838827"/>
    <n v="66742.624950463476"/>
    <n v="68531.103547123639"/>
    <n v="70150.487075451747"/>
    <n v="71634.594549114277"/>
    <n v="73010.481179044276"/>
    <n v="74299.791133988285"/>
    <n v="75668.497973591278"/>
    <n v="77762.476595438769"/>
    <n v="79383.301593768978"/>
    <n v="82636.215759934683"/>
    <n v="85791.880426200602"/>
    <n v="86103.078825880031"/>
    <n v="86352.037545623549"/>
    <n v="86551.204521418345"/>
    <n v="86710.538102054197"/>
    <n v="86838.004966562861"/>
    <n v="86939.978458169833"/>
    <n v="87021.557251455408"/>
    <n v="87094.071734375888"/>
    <n v="87184.714838026513"/>
  </r>
  <r>
    <s v="BookDepr: Book Depreciation"/>
    <x v="0"/>
    <x v="1"/>
    <x v="0"/>
    <x v="0"/>
    <n v="-36358.869999999995"/>
    <n v="23474.66"/>
    <n v="23474.66"/>
    <n v="23474.61"/>
    <n v="23474.61"/>
    <n v="23474.639999999999"/>
    <n v="23474.65"/>
    <n v="23474.61"/>
    <n v="23474.63"/>
    <n v="23474.639999999999"/>
    <n v="23474.62"/>
    <n v="23474.62"/>
    <n v="22919.68"/>
    <n v="23016.378929411214"/>
    <n v="23201.176754411212"/>
    <n v="23370.542789411211"/>
    <n v="23527.563392411215"/>
    <n v="23674.707649811215"/>
    <n v="23813.950830731217"/>
    <n v="23946.873150467211"/>
    <n v="24074.738781256008"/>
    <n v="24198.559060887055"/>
    <n v="24319.143059591886"/>
    <n v="24451.7435705934"/>
    <n v="24662.264168980713"/>
    <n v="24829.338998152914"/>
    <n v="24884.669780237906"/>
    <n v="24933.101072572572"/>
    <n v="24976.012773106962"/>
    <n v="25014.508800201147"/>
    <n v="25049.472288543158"/>
    <n v="25081.609745883434"/>
    <n v="25111.48637842232"/>
    <n v="25139.554351120099"/>
    <n v="25166.175395944989"/>
    <n v="25194.757528381928"/>
    <n v="25238.948735594764"/>
  </r>
  <r>
    <s v="BookDepr: Book Depreciation"/>
    <x v="0"/>
    <x v="1"/>
    <x v="0"/>
    <x v="1"/>
    <n v="-36358.869999999995"/>
    <n v="23474.66"/>
    <n v="23474.66"/>
    <n v="23474.61"/>
    <n v="23474.61"/>
    <n v="23474.639999999999"/>
    <n v="23474.65"/>
    <n v="23474.61"/>
    <n v="23474.63"/>
    <n v="23474.639999999999"/>
    <n v="23474.62"/>
    <n v="23474.62"/>
    <n v="22919.68"/>
    <n v="23016.378929411214"/>
    <n v="23201.176754411212"/>
    <n v="23370.542789411211"/>
    <n v="23527.563392411215"/>
    <n v="23674.707649811215"/>
    <n v="23813.950830731217"/>
    <n v="23946.873150467211"/>
    <n v="24074.738781256008"/>
    <n v="24198.559060887055"/>
    <n v="24319.143059591886"/>
    <n v="24451.7435705934"/>
    <n v="24662.264168980713"/>
    <n v="24829.338998152914"/>
    <n v="24884.669780237906"/>
    <n v="24933.101072572572"/>
    <n v="24976.012773106962"/>
    <n v="25014.508800201147"/>
    <n v="25049.472288543158"/>
    <n v="25081.609745883434"/>
    <n v="25111.48637842232"/>
    <n v="25139.554351120099"/>
    <n v="25166.175395944989"/>
    <n v="25194.757528381928"/>
    <n v="25238.948735594764"/>
  </r>
  <r>
    <s v="BookDepr: Book Depreciation"/>
    <x v="1"/>
    <x v="2"/>
    <x v="0"/>
    <x v="0"/>
    <n v="18962.98"/>
    <n v="18962.98"/>
    <n v="18962.98"/>
    <n v="18962.98"/>
    <n v="18962.98"/>
    <n v="18962.98"/>
    <n v="18974.23"/>
    <n v="19000.46"/>
    <n v="19015.43"/>
    <n v="19015.43"/>
    <n v="19015.43"/>
    <n v="19015.43"/>
    <n v="19015.43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27230.101905666666"/>
    <n v="27230.101905666666"/>
    <n v="27230.101905666666"/>
    <n v="27230.101905666666"/>
    <n v="27230.101905666666"/>
    <n v="27230.101905666666"/>
    <n v="27230.101905666666"/>
    <n v="27230.101905666666"/>
    <n v="27230.101905666666"/>
    <n v="27230.101905666666"/>
    <n v="27230.101905666666"/>
    <n v="27230.101905666666"/>
  </r>
  <r>
    <s v="BookDepr: Book Depreciation"/>
    <x v="1"/>
    <x v="2"/>
    <x v="0"/>
    <x v="1"/>
    <n v="18962.98"/>
    <n v="18962.98"/>
    <n v="18962.98"/>
    <n v="18962.98"/>
    <n v="18962.98"/>
    <n v="18962.98"/>
    <n v="18974.23"/>
    <n v="19000.46"/>
    <n v="19015.43"/>
    <n v="19015.43"/>
    <n v="19015.43"/>
    <n v="19015.43"/>
    <n v="19015.43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</r>
  <r>
    <s v="BookDepr: Book Depreciation"/>
    <x v="1"/>
    <x v="2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14.6676139999981"/>
    <n v="8214.6676139999981"/>
    <n v="8214.6676139999981"/>
    <n v="8214.6676139999981"/>
    <n v="8214.6676139999981"/>
    <n v="8214.6676139999981"/>
    <n v="8214.6676139999981"/>
    <n v="8214.6676139999981"/>
    <n v="8214.6676139999981"/>
    <n v="8214.6676139999981"/>
    <n v="8214.6676139999981"/>
    <n v="8214.6676139999981"/>
  </r>
  <r>
    <s v="BookDepr: Book Depreciation"/>
    <x v="2"/>
    <x v="3"/>
    <x v="0"/>
    <x v="0"/>
    <n v="4245.5600000000004"/>
    <n v="4245.5600000000004"/>
    <n v="4245.5600000000004"/>
    <n v="4245.5600000000004"/>
    <n v="4245.5600000000004"/>
    <n v="4245.5600000000004"/>
    <n v="4248.3500000000004"/>
    <n v="4251.1400000000003"/>
    <n v="4251.1400000000003"/>
    <n v="4251.1400000000003"/>
    <n v="4251.1400000000003"/>
    <n v="4251.1400000000003"/>
    <n v="4251.1400000000003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</r>
  <r>
    <s v="BookDepr: Book Depreciation"/>
    <x v="2"/>
    <x v="3"/>
    <x v="0"/>
    <x v="1"/>
    <n v="4245.5600000000004"/>
    <n v="4245.5600000000004"/>
    <n v="4245.5600000000004"/>
    <n v="4245.5600000000004"/>
    <n v="4245.5600000000004"/>
    <n v="4245.5600000000004"/>
    <n v="4248.3500000000004"/>
    <n v="4251.1400000000003"/>
    <n v="4251.1400000000003"/>
    <n v="4251.1400000000003"/>
    <n v="4251.1400000000003"/>
    <n v="4251.1400000000003"/>
    <n v="4251.1400000000003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</r>
  <r>
    <s v="BookDepr: Book Depreciation"/>
    <x v="2"/>
    <x v="4"/>
    <x v="0"/>
    <x v="0"/>
    <n v="447.19"/>
    <n v="1229.6300000000001"/>
    <n v="1750.3600000000001"/>
    <n v="2050.19"/>
    <n v="1472.99"/>
    <n v="609.27999999999986"/>
    <n v="1539.3600000000001"/>
    <n v="2686.83"/>
    <n v="2780.76"/>
    <n v="-891.08"/>
    <n v="-891.08"/>
    <n v="-664.45"/>
    <n v="-260.4700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okDepr: Book Depreciation"/>
    <x v="2"/>
    <x v="4"/>
    <x v="0"/>
    <x v="1"/>
    <n v="447.19"/>
    <n v="1229.6300000000001"/>
    <n v="1750.3600000000001"/>
    <n v="2050.19"/>
    <n v="1472.99"/>
    <n v="609.27999999999986"/>
    <n v="1539.3600000000001"/>
    <n v="2686.83"/>
    <n v="2780.76"/>
    <n v="-891.08"/>
    <n v="-891.08"/>
    <n v="-664.45"/>
    <n v="-260.4700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okDepr: Book Depreciation"/>
    <x v="2"/>
    <x v="5"/>
    <x v="0"/>
    <x v="0"/>
    <n v="5797.43"/>
    <n v="5797.43"/>
    <n v="5797.43"/>
    <n v="5797.43"/>
    <n v="5797.43"/>
    <n v="5797.43"/>
    <n v="5797.43"/>
    <n v="5797.43"/>
    <n v="5797.43"/>
    <n v="5797.43"/>
    <n v="5797.43"/>
    <n v="5797.43"/>
    <n v="5797.43"/>
    <n v="1582.4012500000003"/>
    <n v="1819.5567500000004"/>
    <n v="2056.7122500000005"/>
    <n v="2293.8677500000003"/>
    <n v="2531.0232500000002"/>
    <n v="2768.17875"/>
    <n v="3005.3342500000003"/>
    <n v="3242.4897500000002"/>
    <n v="3479.6452500000005"/>
    <n v="3716.8007500000003"/>
    <n v="3953.9562500000002"/>
    <n v="4191.1173333333336"/>
    <n v="4428.278416666667"/>
    <n v="5082.1005833333338"/>
    <n v="5735.9227499999988"/>
    <n v="5973.0782499999996"/>
    <n v="6210.2337499999985"/>
    <n v="6447.3892499999984"/>
    <n v="6684.5447499999982"/>
    <n v="6921.7002499999981"/>
    <n v="7158.8557499999979"/>
    <n v="7396.0112499999987"/>
    <n v="7633.1667499999985"/>
    <n v="7870.3278333333328"/>
  </r>
  <r>
    <s v="BookDepr: Book Depreciation"/>
    <x v="2"/>
    <x v="5"/>
    <x v="0"/>
    <x v="1"/>
    <n v="5797.43"/>
    <n v="5797.43"/>
    <n v="5797.43"/>
    <n v="5797.43"/>
    <n v="5797.43"/>
    <n v="5797.43"/>
    <n v="5797.43"/>
    <n v="5797.43"/>
    <n v="5797.43"/>
    <n v="5797.43"/>
    <n v="5797.43"/>
    <n v="5797.43"/>
    <n v="5797.43"/>
    <n v="1582.4012500000003"/>
    <n v="1819.5567500000004"/>
    <n v="2056.7122500000005"/>
    <n v="2293.8677500000003"/>
    <n v="2531.0232500000002"/>
    <n v="2768.17875"/>
    <n v="3005.3342500000003"/>
    <n v="3242.4897500000002"/>
    <n v="3479.6452500000005"/>
    <n v="3716.8007500000003"/>
    <n v="3953.9562500000002"/>
    <n v="4191.1173333333336"/>
    <n v="4428.278416666667"/>
    <n v="5082.1005833333338"/>
    <n v="5735.9227499999988"/>
    <n v="5973.0782499999996"/>
    <n v="6210.2337499999985"/>
    <n v="6447.3892499999984"/>
    <n v="6684.5447499999982"/>
    <n v="6921.7002499999981"/>
    <n v="7158.8557499999979"/>
    <n v="7396.0112499999987"/>
    <n v="7633.1667499999985"/>
    <n v="7870.3278333333328"/>
  </r>
  <r>
    <s v="BookDepr: Book Depreciation"/>
    <x v="2"/>
    <x v="6"/>
    <x v="0"/>
    <x v="0"/>
    <n v="13871.23"/>
    <n v="13871.11"/>
    <n v="13873.75"/>
    <n v="13876.51"/>
    <n v="13876.51"/>
    <n v="13879.38"/>
    <n v="14009.96"/>
    <n v="14143.5"/>
    <n v="14162.4"/>
    <n v="14443.49"/>
    <n v="14712.87"/>
    <n v="14837.58"/>
    <n v="14977.76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</r>
  <r>
    <s v="BookDepr: Book Depreciation"/>
    <x v="2"/>
    <x v="6"/>
    <x v="0"/>
    <x v="1"/>
    <n v="13871.23"/>
    <n v="13871.11"/>
    <n v="13873.75"/>
    <n v="13876.51"/>
    <n v="13876.51"/>
    <n v="13879.38"/>
    <n v="14009.96"/>
    <n v="14143.5"/>
    <n v="14162.4"/>
    <n v="14443.49"/>
    <n v="14712.87"/>
    <n v="14837.58"/>
    <n v="14977.76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</r>
  <r>
    <s v="BookDepr: Book Depreciation"/>
    <x v="2"/>
    <x v="7"/>
    <x v="0"/>
    <x v="0"/>
    <n v="5684.23"/>
    <n v="5684.23"/>
    <n v="5684.23"/>
    <n v="5684.23"/>
    <n v="5693.87"/>
    <n v="5703.5"/>
    <n v="5702.4"/>
    <n v="5701.29"/>
    <n v="5701.29"/>
    <n v="5701.29"/>
    <n v="5701.29"/>
    <n v="5701.9699999999993"/>
    <n v="5744.25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</r>
  <r>
    <s v="BookDepr: Book Depreciation"/>
    <x v="2"/>
    <x v="7"/>
    <x v="0"/>
    <x v="1"/>
    <n v="5684.23"/>
    <n v="5684.23"/>
    <n v="5684.23"/>
    <n v="5684.23"/>
    <n v="5693.87"/>
    <n v="5703.5"/>
    <n v="5702.4"/>
    <n v="5701.29"/>
    <n v="5701.29"/>
    <n v="5701.29"/>
    <n v="5701.29"/>
    <n v="5701.9699999999993"/>
    <n v="5744.25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</r>
  <r>
    <s v="BookDepr: Book Depreciation"/>
    <x v="2"/>
    <x v="8"/>
    <x v="0"/>
    <x v="0"/>
    <n v="6126.46"/>
    <n v="6126.46"/>
    <n v="6126.46"/>
    <n v="6126.46"/>
    <n v="6126.46"/>
    <n v="6126.46"/>
    <n v="6126.46"/>
    <n v="6126.46"/>
    <n v="6126.46"/>
    <n v="6126.46"/>
    <n v="6126.46"/>
    <n v="6126.46"/>
    <n v="6126.46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3845.3332845833334"/>
    <n v="3845.3332845833334"/>
    <n v="3845.3332845833334"/>
    <n v="3845.3332845833334"/>
    <n v="3845.3332845833334"/>
    <n v="3845.3332845833334"/>
    <n v="3845.3332845833334"/>
    <n v="3845.3332845833334"/>
    <n v="3845.3332845833334"/>
    <n v="3845.3332845833334"/>
    <n v="3845.3332845833334"/>
    <n v="3845.3332845833334"/>
  </r>
  <r>
    <s v="BookDepr: Book Depreciation"/>
    <x v="2"/>
    <x v="8"/>
    <x v="0"/>
    <x v="1"/>
    <n v="6126.46"/>
    <n v="6126.46"/>
    <n v="6126.46"/>
    <n v="6126.46"/>
    <n v="6126.46"/>
    <n v="6126.46"/>
    <n v="6126.46"/>
    <n v="6126.46"/>
    <n v="6126.46"/>
    <n v="6126.46"/>
    <n v="6126.46"/>
    <n v="6126.46"/>
    <n v="6126.46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</r>
  <r>
    <s v="BookDepr: Book Depreciation"/>
    <x v="2"/>
    <x v="8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281.1299145833332"/>
    <n v="-2281.1299145833332"/>
    <n v="-2281.1299145833332"/>
    <n v="-2281.1299145833332"/>
    <n v="-2281.1299145833332"/>
    <n v="-2281.1299145833332"/>
    <n v="-2281.1299145833332"/>
    <n v="-2281.1299145833332"/>
    <n v="-2281.1299145833332"/>
    <n v="-2281.1299145833332"/>
    <n v="-2281.1299145833332"/>
    <n v="-2281.1299145833332"/>
  </r>
  <r>
    <s v="BookDepr: Book Depreciation"/>
    <x v="2"/>
    <x v="9"/>
    <x v="0"/>
    <x v="0"/>
    <n v="4375.05"/>
    <n v="4375.05"/>
    <n v="4375.05"/>
    <n v="4375.05"/>
    <n v="4375.05"/>
    <n v="4375.05"/>
    <n v="4014.56"/>
    <n v="3654.07"/>
    <n v="4541.3599999999997"/>
    <n v="5428.66"/>
    <n v="5428.66"/>
    <n v="5428.66"/>
    <n v="5428.66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</r>
  <r>
    <s v="BookDepr: Book Depreciation"/>
    <x v="2"/>
    <x v="9"/>
    <x v="0"/>
    <x v="1"/>
    <n v="4375.05"/>
    <n v="4375.05"/>
    <n v="4375.05"/>
    <n v="4375.05"/>
    <n v="4375.05"/>
    <n v="4375.05"/>
    <n v="4014.56"/>
    <n v="3654.07"/>
    <n v="4541.3599999999997"/>
    <n v="5428.66"/>
    <n v="5428.66"/>
    <n v="5428.66"/>
    <n v="5428.66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</r>
  <r>
    <s v="BookDepr: Book Depreciation"/>
    <x v="2"/>
    <x v="10"/>
    <x v="0"/>
    <x v="0"/>
    <n v="350.6"/>
    <n v="350.6"/>
    <n v="350.6"/>
    <n v="350.6"/>
    <n v="643.09"/>
    <n v="935.59"/>
    <n v="935.59"/>
    <n v="935.59"/>
    <n v="935.59"/>
    <n v="935.59"/>
    <n v="935.59"/>
    <n v="935.59"/>
    <n v="935.59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</r>
  <r>
    <s v="BookDepr: Book Depreciation"/>
    <x v="2"/>
    <x v="10"/>
    <x v="0"/>
    <x v="1"/>
    <n v="350.6"/>
    <n v="350.6"/>
    <n v="350.6"/>
    <n v="350.6"/>
    <n v="643.09"/>
    <n v="935.59"/>
    <n v="935.59"/>
    <n v="935.59"/>
    <n v="935.59"/>
    <n v="935.59"/>
    <n v="935.59"/>
    <n v="935.59"/>
    <n v="935.59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</r>
  <r>
    <s v="BookDepr: Book Depreciation"/>
    <x v="3"/>
    <x v="11"/>
    <x v="0"/>
    <x v="0"/>
    <n v="2123.3200000000002"/>
    <n v="2123.3200000000002"/>
    <n v="2123.3200000000002"/>
    <n v="2123.3200000000002"/>
    <n v="2123.3200000000002"/>
    <n v="2123.3200000000002"/>
    <n v="2123.3200000000002"/>
    <n v="2123.3200000000002"/>
    <n v="2123.3200000000002"/>
    <n v="2123.3200000000002"/>
    <n v="2123.3200000000002"/>
    <n v="2123.3200000000002"/>
    <n v="2123.3200000000002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4762.3087890000006"/>
    <n v="4762.3087890000006"/>
    <n v="4762.3087890000006"/>
    <n v="4762.3087890000006"/>
    <n v="4762.3087890000006"/>
    <n v="4762.3087890000006"/>
    <n v="4762.3087890000006"/>
    <n v="4762.3087890000006"/>
    <n v="4762.3087890000006"/>
    <n v="4762.3087890000006"/>
    <n v="4762.3087890000006"/>
    <n v="4762.3087890000006"/>
  </r>
  <r>
    <s v="BookDepr: Book Depreciation"/>
    <x v="3"/>
    <x v="11"/>
    <x v="0"/>
    <x v="1"/>
    <n v="2123.3200000000002"/>
    <n v="2123.3200000000002"/>
    <n v="2123.3200000000002"/>
    <n v="2123.3200000000002"/>
    <n v="2123.3200000000002"/>
    <n v="2123.3200000000002"/>
    <n v="2123.3200000000002"/>
    <n v="2123.3200000000002"/>
    <n v="2123.3200000000002"/>
    <n v="2123.3200000000002"/>
    <n v="2123.3200000000002"/>
    <n v="2123.3200000000002"/>
    <n v="2123.3200000000002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</r>
  <r>
    <s v="BookDepr: Book Depreciation"/>
    <x v="3"/>
    <x v="11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38.9863990000003"/>
    <n v="2638.9863990000003"/>
    <n v="2638.9863990000003"/>
    <n v="2638.9863990000003"/>
    <n v="2638.9863990000003"/>
    <n v="2638.9863990000003"/>
    <n v="2638.9863990000003"/>
    <n v="2638.9863990000003"/>
    <n v="2638.9863990000003"/>
    <n v="2638.9863990000003"/>
    <n v="2638.9863990000003"/>
    <n v="2638.9863990000003"/>
  </r>
  <r>
    <s v="BookDepr: Book Depreciation"/>
    <x v="3"/>
    <x v="12"/>
    <x v="0"/>
    <x v="0"/>
    <n v="15794.51"/>
    <n v="15794.51"/>
    <n v="15794.51"/>
    <n v="15794.51"/>
    <n v="15794.51"/>
    <n v="15794.51"/>
    <n v="15794.51"/>
    <n v="15794.51"/>
    <n v="15794.51"/>
    <n v="15794.51"/>
    <n v="15794.51"/>
    <n v="15794.51"/>
    <n v="15794.51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9763.8791099999999"/>
    <n v="9763.8791099999999"/>
    <n v="9763.8791099999999"/>
    <n v="9763.8791099999999"/>
    <n v="9763.8791099999999"/>
    <n v="9763.8791099999999"/>
    <n v="9763.8791099999999"/>
    <n v="9763.8791099999999"/>
    <n v="9763.8791099999999"/>
    <n v="9763.8791099999999"/>
    <n v="9763.8791099999999"/>
    <n v="9763.8791099999999"/>
  </r>
  <r>
    <s v="BookDepr: Book Depreciation"/>
    <x v="3"/>
    <x v="12"/>
    <x v="0"/>
    <x v="1"/>
    <n v="15794.51"/>
    <n v="15794.51"/>
    <n v="15794.51"/>
    <n v="15794.51"/>
    <n v="15794.51"/>
    <n v="15794.51"/>
    <n v="15794.51"/>
    <n v="15794.51"/>
    <n v="15794.51"/>
    <n v="15794.51"/>
    <n v="15794.51"/>
    <n v="15794.51"/>
    <n v="15794.51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</r>
  <r>
    <s v="BookDepr: Book Depreciation"/>
    <x v="3"/>
    <x v="12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6030.6312149999994"/>
    <n v="-6030.6312149999994"/>
    <n v="-6030.6312149999994"/>
    <n v="-6030.6312149999994"/>
    <n v="-6030.6312149999994"/>
    <n v="-6030.6312149999994"/>
    <n v="-6030.6312149999994"/>
    <n v="-6030.6312149999994"/>
    <n v="-6030.6312149999994"/>
    <n v="-6030.6312149999994"/>
    <n v="-6030.6312149999994"/>
    <n v="-6030.6312149999994"/>
  </r>
  <r>
    <s v="BookDepr: Book Depreciation"/>
    <x v="3"/>
    <x v="13"/>
    <x v="0"/>
    <x v="0"/>
    <n v="34949.449999999997"/>
    <n v="34949.449999999997"/>
    <n v="34949.449999999997"/>
    <n v="34949.449999999997"/>
    <n v="38005.99"/>
    <n v="41062.54"/>
    <n v="42106.42"/>
    <n v="43177.66"/>
    <n v="43207.24"/>
    <n v="43224.63"/>
    <n v="43236.87"/>
    <n v="43233.94"/>
    <n v="43233.94"/>
    <n v="43775.661534291663"/>
    <n v="44594.690494416667"/>
    <n v="45149.301694416667"/>
    <n v="45703.912894416666"/>
    <n v="46258.524094416665"/>
    <n v="46813.135294416665"/>
    <n v="47367.746494416664"/>
    <n v="47922.357694416663"/>
    <n v="48476.968894416663"/>
    <n v="49031.580094416662"/>
    <n v="49586.191294416669"/>
    <n v="50140.802494416668"/>
    <n v="29658.805650000006"/>
    <n v="30070.645650000006"/>
    <n v="30482.485650000002"/>
    <n v="30894.325650000006"/>
    <n v="31306.165650000003"/>
    <n v="31718.005650000006"/>
    <n v="32129.845650000003"/>
    <n v="32541.685650000007"/>
    <n v="32953.525650000003"/>
    <n v="33365.365650000007"/>
    <n v="33777.205650000004"/>
    <n v="34189.045650000007"/>
  </r>
  <r>
    <s v="BookDepr: Book Depreciation"/>
    <x v="3"/>
    <x v="13"/>
    <x v="0"/>
    <x v="1"/>
    <n v="34949.449999999997"/>
    <n v="34949.449999999997"/>
    <n v="34949.449999999997"/>
    <n v="34949.449999999997"/>
    <n v="38005.99"/>
    <n v="41062.54"/>
    <n v="42106.42"/>
    <n v="43177.66"/>
    <n v="43207.24"/>
    <n v="43224.63"/>
    <n v="43236.87"/>
    <n v="43233.94"/>
    <n v="43233.94"/>
    <n v="43775.661534291663"/>
    <n v="44594.690494416667"/>
    <n v="45149.301694416667"/>
    <n v="45703.912894416666"/>
    <n v="46258.524094416665"/>
    <n v="46813.135294416665"/>
    <n v="47367.746494416664"/>
    <n v="47922.357694416663"/>
    <n v="48476.968894416663"/>
    <n v="49031.580094416662"/>
    <n v="49586.191294416669"/>
    <n v="50140.802494416668"/>
    <n v="50695.413694416668"/>
    <n v="51250.024894416667"/>
    <n v="51804.636094416666"/>
    <n v="52359.247294416666"/>
    <n v="52913.858494416665"/>
    <n v="53468.469694416664"/>
    <n v="54023.080894416664"/>
    <n v="54577.692094416663"/>
    <n v="55132.303294416663"/>
    <n v="55686.914494416662"/>
    <n v="56241.525694416661"/>
    <n v="56796.136894416661"/>
  </r>
  <r>
    <s v="BookDepr: Book Depreciation"/>
    <x v="3"/>
    <x v="13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1036.608044416658"/>
    <n v="-21179.379244416661"/>
    <n v="-21322.15044441666"/>
    <n v="-21464.92164441666"/>
    <n v="-21607.692844416662"/>
    <n v="-21750.464044416658"/>
    <n v="-21893.235244416661"/>
    <n v="-22036.00644441666"/>
    <n v="-22178.777644416659"/>
    <n v="-22321.548844416662"/>
    <n v="-22464.320044416658"/>
    <n v="-22607.091244416661"/>
  </r>
  <r>
    <s v="BookDepr: Book Depreciation"/>
    <x v="3"/>
    <x v="14"/>
    <x v="0"/>
    <x v="0"/>
    <n v="3171.3"/>
    <n v="3171.3"/>
    <n v="3171.3"/>
    <n v="3171.3"/>
    <n v="3171.3"/>
    <n v="3171.3"/>
    <n v="3171.3"/>
    <n v="3171.3"/>
    <n v="3171.3"/>
    <n v="3171.3"/>
    <n v="3171.3"/>
    <n v="3171.3"/>
    <n v="3171.3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4252.1259"/>
    <n v="4252.1259"/>
    <n v="4252.1259"/>
    <n v="4252.1259"/>
    <n v="4252.1259"/>
    <n v="4252.1259"/>
    <n v="4252.1259"/>
    <n v="4252.1259"/>
    <n v="4252.1259"/>
    <n v="4252.1259"/>
    <n v="4252.1259"/>
    <n v="4252.1259"/>
  </r>
  <r>
    <s v="BookDepr: Book Depreciation"/>
    <x v="3"/>
    <x v="14"/>
    <x v="0"/>
    <x v="1"/>
    <n v="3171.3"/>
    <n v="3171.3"/>
    <n v="3171.3"/>
    <n v="3171.3"/>
    <n v="3171.3"/>
    <n v="3171.3"/>
    <n v="3171.3"/>
    <n v="3171.3"/>
    <n v="3171.3"/>
    <n v="3171.3"/>
    <n v="3171.3"/>
    <n v="3171.3"/>
    <n v="3171.3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</r>
  <r>
    <s v="BookDepr: Book Depreciation"/>
    <x v="3"/>
    <x v="14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80.8295666666663"/>
    <n v="1080.8295666666663"/>
    <n v="1080.8295666666663"/>
    <n v="1080.8295666666663"/>
    <n v="1080.8295666666663"/>
    <n v="1080.8295666666663"/>
    <n v="1080.8295666666663"/>
    <n v="1080.8295666666663"/>
    <n v="1080.8295666666663"/>
    <n v="1080.8295666666663"/>
    <n v="1080.8295666666663"/>
    <n v="1080.8295666666663"/>
  </r>
  <r>
    <s v="BookDepr: Book Depreciation"/>
    <x v="3"/>
    <x v="15"/>
    <x v="0"/>
    <x v="0"/>
    <n v="1169.72"/>
    <n v="1169.72"/>
    <n v="1169.72"/>
    <n v="1169.72"/>
    <n v="1315.48"/>
    <n v="1461.25"/>
    <n v="1461.25"/>
    <n v="1461.25"/>
    <n v="1461.25"/>
    <n v="1461.25"/>
    <n v="1461.25"/>
    <n v="1461.25"/>
    <n v="1461.25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346.5995705833336"/>
    <n v="1346.5995705833336"/>
    <n v="1346.5995705833336"/>
    <n v="1346.5995705833336"/>
    <n v="1346.5995705833336"/>
    <n v="1346.5995705833336"/>
    <n v="1346.5995705833336"/>
    <n v="1346.5995705833336"/>
    <n v="1346.5995705833336"/>
    <n v="1346.5995705833336"/>
    <n v="1346.5995705833336"/>
    <n v="1346.5995705833336"/>
  </r>
  <r>
    <s v="BookDepr: Book Depreciation"/>
    <x v="3"/>
    <x v="15"/>
    <x v="0"/>
    <x v="1"/>
    <n v="1169.72"/>
    <n v="1169.72"/>
    <n v="1169.72"/>
    <n v="1169.72"/>
    <n v="1315.48"/>
    <n v="1461.25"/>
    <n v="1461.25"/>
    <n v="1461.25"/>
    <n v="1461.25"/>
    <n v="1461.25"/>
    <n v="1461.25"/>
    <n v="1461.25"/>
    <n v="1461.25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</r>
  <r>
    <s v="BookDepr: Book Depreciation"/>
    <x v="3"/>
    <x v="15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14.65205025"/>
    <n v="-114.65205025"/>
    <n v="-114.65205025"/>
    <n v="-114.65205025"/>
    <n v="-114.65205025"/>
    <n v="-114.65205025"/>
    <n v="-114.65205025"/>
    <n v="-114.65205025"/>
    <n v="-114.65205025"/>
    <n v="-114.65205025"/>
    <n v="-114.65205025"/>
    <n v="-114.65205025"/>
  </r>
  <r>
    <s v="BookDepr: Book Depreciation"/>
    <x v="4"/>
    <x v="16"/>
    <x v="0"/>
    <x v="0"/>
    <n v="234.76"/>
    <n v="242.29"/>
    <n v="249.52"/>
    <n v="250.84"/>
    <n v="255.66"/>
    <n v="261.55"/>
    <n v="264.99"/>
    <n v="267.32"/>
    <n v="268.70999999999998"/>
    <n v="269.69"/>
    <n v="340.98"/>
    <n v="444.66"/>
    <n v="482.25"/>
    <n v="488.29755934218809"/>
    <n v="490.95457341205707"/>
    <n v="494.26727510672475"/>
    <n v="498.11815988372859"/>
    <n v="502.35912764148162"/>
    <n v="506.90005252606761"/>
    <n v="511.69926398051939"/>
    <n v="516.72813165275295"/>
    <n v="521.98258857423548"/>
    <n v="527.4384509449618"/>
    <n v="532.99255979406485"/>
    <n v="538.54688792571255"/>
    <n v="503.78279049979301"/>
    <n v="509.09260349837871"/>
    <n v="514.44361600873935"/>
    <n v="519.77732762233586"/>
    <n v="525.07523052143938"/>
    <n v="530.33005840156409"/>
    <n v="535.5461497202466"/>
    <n v="540.75891081516806"/>
    <n v="546.03973261831129"/>
    <n v="551.50612349846836"/>
    <n v="557.11974386666805"/>
    <n v="562.69417276832883"/>
  </r>
  <r>
    <s v="BookDepr: Book Depreciation"/>
    <x v="4"/>
    <x v="16"/>
    <x v="0"/>
    <x v="1"/>
    <n v="234.76"/>
    <n v="242.29"/>
    <n v="249.52"/>
    <n v="250.84"/>
    <n v="255.66"/>
    <n v="261.55"/>
    <n v="264.99"/>
    <n v="267.32"/>
    <n v="268.70999999999998"/>
    <n v="269.69"/>
    <n v="340.98"/>
    <n v="444.66"/>
    <n v="482.25"/>
    <n v="488.29755934218809"/>
    <n v="490.95457341205707"/>
    <n v="494.2672751067247"/>
    <n v="498.11815988372859"/>
    <n v="502.35912764148162"/>
    <n v="506.90005252606761"/>
    <n v="511.69926398051933"/>
    <n v="516.72813165275284"/>
    <n v="521.98258857423548"/>
    <n v="527.43845094496169"/>
    <n v="532.99255979406473"/>
    <n v="538.54688792571267"/>
    <n v="544.15562736911454"/>
    <n v="549.8909654512106"/>
    <n v="555.67080474811587"/>
    <n v="561.43195666524116"/>
    <n v="567.15443017995199"/>
    <n v="572.8303766706789"/>
    <n v="578.46448227622443"/>
    <n v="584.09499077596547"/>
    <n v="589.79901432639883"/>
    <n v="595.70347834329368"/>
    <n v="601.76697072706293"/>
    <n v="607.78813086474565"/>
  </r>
  <r>
    <s v="BookDepr: Book Depreciation"/>
    <x v="4"/>
    <x v="16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0.372836869321404"/>
    <n v="-40.798361952831755"/>
    <n v="-41.227188739376338"/>
    <n v="-41.654629042904979"/>
    <n v="-42.079199658512572"/>
    <n v="-42.500318269114906"/>
    <n v="-42.918332555977969"/>
    <n v="-43.336079960797441"/>
    <n v="-43.759281708087684"/>
    <n v="-44.197354844825028"/>
    <n v="-44.647226860395001"/>
    <n v="-45.093958096416614"/>
  </r>
  <r>
    <s v="BookDepr: Book Depreciation"/>
    <x v="4"/>
    <x v="17"/>
    <x v="0"/>
    <x v="0"/>
    <n v="280545.70999999996"/>
    <n v="281897.84999999998"/>
    <n v="282998.69"/>
    <n v="286783.7"/>
    <n v="289872.16000000003"/>
    <n v="290794.27"/>
    <n v="292374.48"/>
    <n v="292822.14"/>
    <n v="292313.39"/>
    <n v="292166.06"/>
    <n v="291944.14"/>
    <n v="291839.60000000003"/>
    <n v="291733.5"/>
    <n v="292006.046452148"/>
    <n v="292842.17639038834"/>
    <n v="293903.32746324589"/>
    <n v="295149.1740576275"/>
    <n v="296528.89067121258"/>
    <n v="298011.54760342411"/>
    <n v="299582.84420917783"/>
    <n v="301232.9550257579"/>
    <n v="302960.4843369131"/>
    <n v="304757.13266296632"/>
    <n v="306587.49755343253"/>
    <n v="308417.9376980369"/>
    <n v="330124.14216162392"/>
    <n v="332137.8257484624"/>
    <n v="334167.75882840011"/>
    <n v="336190.86826430727"/>
    <n v="338199.85439064167"/>
    <n v="340191.85130536923"/>
    <n v="342168.57013885869"/>
    <n v="344143.97549930733"/>
    <n v="346146.22467321251"/>
    <n v="348221.6641182272"/>
    <n v="350355.17232296494"/>
    <n v="352473.22302741581"/>
  </r>
  <r>
    <s v="BookDepr: Book Depreciation"/>
    <x v="4"/>
    <x v="17"/>
    <x v="0"/>
    <x v="1"/>
    <n v="280545.70999999996"/>
    <n v="281897.84999999998"/>
    <n v="282998.69"/>
    <n v="286783.7"/>
    <n v="289872.16000000003"/>
    <n v="290794.27"/>
    <n v="292374.48"/>
    <n v="292822.14"/>
    <n v="292313.39"/>
    <n v="292166.06"/>
    <n v="291944.14"/>
    <n v="291839.60000000003"/>
    <n v="291733.5"/>
    <n v="292006.046452148"/>
    <n v="292842.17639038834"/>
    <n v="293903.32746324589"/>
    <n v="295149.1740576275"/>
    <n v="296528.89067121258"/>
    <n v="298011.54760342411"/>
    <n v="299582.84420917777"/>
    <n v="301232.95502575784"/>
    <n v="302960.4843369131"/>
    <n v="304757.13266296632"/>
    <n v="306587.49755343253"/>
    <n v="308417.93769803684"/>
    <n v="310267.05090378207"/>
    <n v="312159.61066584807"/>
    <n v="314067.44250789483"/>
    <n v="315968.86115066486"/>
    <n v="317857.00600624218"/>
    <n v="319729.18355767778"/>
    <n v="321587.00201020582"/>
    <n v="323443.58599558956"/>
    <n v="325325.39912895899"/>
    <n v="327276.00011111575"/>
    <n v="329281.17699526751"/>
    <n v="331271.82615358621"/>
  </r>
  <r>
    <s v="BookDepr: Book Depreciation"/>
    <x v="4"/>
    <x v="17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857.091257841999"/>
    <n v="19978.215082614319"/>
    <n v="20100.316320505284"/>
    <n v="20222.007113642485"/>
    <n v="20342.848384399531"/>
    <n v="20462.667747691376"/>
    <n v="20581.568128653129"/>
    <n v="20700.389503717692"/>
    <n v="20820.825544253436"/>
    <n v="20945.664007111438"/>
    <n v="21073.995327697074"/>
    <n v="21201.396873829508"/>
  </r>
  <r>
    <s v="BookDepr: Book Depreciation"/>
    <x v="4"/>
    <x v="17"/>
    <x v="1"/>
    <x v="0"/>
    <n v="693.56"/>
    <n v="693.58999999999992"/>
    <n v="693.58999999999992"/>
    <n v="689.34"/>
    <n v="1023.24"/>
    <n v="1389.1599999999999"/>
    <n v="1434.1000000000001"/>
    <n v="1580.9299999999998"/>
    <n v="1720.49"/>
    <n v="1737.7800000000002"/>
    <n v="1764.9"/>
    <n v="1818.78"/>
    <n v="1580.83"/>
    <n v="1313.0011806248035"/>
    <n v="1326.4810350638595"/>
    <n v="1350.3766951145044"/>
    <n v="1383.0474464001197"/>
    <n v="1421.8833704472379"/>
    <n v="1467.1067532946815"/>
    <n v="1516.3857649536246"/>
    <n v="1569.5444939131462"/>
    <n v="1628.5477702559363"/>
    <n v="1688.2250675129997"/>
    <n v="1743.0964058682416"/>
    <n v="1791.0256038112243"/>
    <n v="1953.6760327125685"/>
    <n v="2003.804231777"/>
    <n v="2055.6151578870363"/>
    <n v="2108.7722656335559"/>
    <n v="2163.0063186892626"/>
    <n v="2218.1019279923185"/>
    <n v="2273.8867822932543"/>
    <n v="2330.2230325924938"/>
    <n v="2387.0003996903756"/>
    <n v="2444.1306602271725"/>
    <n v="2501.5432355151006"/>
    <n v="2559.1816626039335"/>
  </r>
  <r>
    <s v="BookDepr: Book Depreciation"/>
    <x v="4"/>
    <x v="17"/>
    <x v="1"/>
    <x v="1"/>
    <n v="693.56"/>
    <n v="693.58999999999992"/>
    <n v="693.58999999999992"/>
    <n v="689.34"/>
    <n v="1023.24"/>
    <n v="1389.1599999999999"/>
    <n v="1434.1000000000001"/>
    <n v="1580.9299999999998"/>
    <n v="1720.49"/>
    <n v="1737.7800000000002"/>
    <n v="1764.9"/>
    <n v="1818.78"/>
    <n v="1580.83"/>
    <n v="1313.0011806248035"/>
    <n v="1326.4810350638595"/>
    <n v="1350.3766951145044"/>
    <n v="1383.0474464001197"/>
    <n v="1421.8833704472379"/>
    <n v="1467.1067532946815"/>
    <n v="1516.3857649536246"/>
    <n v="1569.5444939131462"/>
    <n v="1628.5477702559363"/>
    <n v="1688.2250675129997"/>
    <n v="1743.0964058682416"/>
    <n v="1791.0256038112243"/>
    <n v="1836.1616848802337"/>
    <n v="1883.2746539257521"/>
    <n v="1931.9691333524779"/>
    <n v="1981.9288210841692"/>
    <n v="2032.9006754598333"/>
    <n v="2084.6822631506752"/>
    <n v="2137.1116374936601"/>
    <n v="2190.0592411583584"/>
    <n v="2243.4214282804282"/>
    <n v="2297.1152821683954"/>
    <n v="2351.0744694690793"/>
    <n v="2405.2459234999378"/>
  </r>
  <r>
    <s v="BookDepr: Book Depreciation"/>
    <x v="4"/>
    <x v="17"/>
    <x v="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7.51434783233481"/>
    <n v="120.52957785124806"/>
    <n v="123.64602453455848"/>
    <n v="126.84344454938673"/>
    <n v="130.10564322942923"/>
    <n v="133.41966484164311"/>
    <n v="136.77514479959427"/>
    <n v="140.16379143413496"/>
    <n v="143.57897140994726"/>
    <n v="147.01537805877729"/>
    <n v="150.4687660460213"/>
    <n v="153.93573910399573"/>
  </r>
  <r>
    <s v="BookDepr: Book Depreciation"/>
    <x v="4"/>
    <x v="18"/>
    <x v="0"/>
    <x v="0"/>
    <n v="313366.63999999972"/>
    <n v="313068.24999999977"/>
    <n v="313902.46000000049"/>
    <n v="312343.31000000046"/>
    <n v="311107.77999999997"/>
    <n v="312854.79000000021"/>
    <n v="313831.90000000043"/>
    <n v="314838.94"/>
    <n v="315790.7200000002"/>
    <n v="315805.65000000043"/>
    <n v="315705.98"/>
    <n v="317837.64000000042"/>
    <n v="319693.9700000002"/>
    <n v="319762.44434238167"/>
    <n v="320414.43061562517"/>
    <n v="321238.9819688595"/>
    <n v="322205.17333959742"/>
    <n v="323274.02746959782"/>
    <n v="324421.82487018657"/>
    <n v="325637.59860722529"/>
    <n v="326913.81369177962"/>
    <n v="328249.3997715601"/>
    <n v="329637.99210941978"/>
    <n v="331052.44113689591"/>
    <n v="332466.94787555741"/>
    <n v="323211.10989385156"/>
    <n v="324626.4665168589"/>
    <n v="326053.16027058236"/>
    <n v="327475.09322691598"/>
    <n v="328887.17247238068"/>
    <n v="330287.39849192818"/>
    <n v="331676.96512640943"/>
    <n v="333065.61536211625"/>
    <n v="334472.99429417122"/>
    <n v="335931.43744500657"/>
    <n v="337430.39466698567"/>
    <n v="338918.56732478092"/>
  </r>
  <r>
    <s v="BookDepr: Book Depreciation"/>
    <x v="4"/>
    <x v="18"/>
    <x v="0"/>
    <x v="1"/>
    <n v="313366.63999999972"/>
    <n v="313068.24999999977"/>
    <n v="313902.46000000049"/>
    <n v="312343.31000000046"/>
    <n v="311107.77999999997"/>
    <n v="312854.79000000021"/>
    <n v="313831.90000000043"/>
    <n v="314838.94"/>
    <n v="315790.7200000002"/>
    <n v="315805.65000000043"/>
    <n v="315705.98"/>
    <n v="317837.64000000042"/>
    <n v="319693.9700000002"/>
    <n v="319762.44434238161"/>
    <n v="320414.43061562517"/>
    <n v="321238.9819688595"/>
    <n v="322205.17333959742"/>
    <n v="323274.02746959787"/>
    <n v="324421.82487018663"/>
    <n v="325637.59860722529"/>
    <n v="326913.81369177968"/>
    <n v="328249.3997715601"/>
    <n v="329637.99210941972"/>
    <n v="331052.44113689591"/>
    <n v="332466.94787555741"/>
    <n v="333895.77468373068"/>
    <n v="335357.91995543259"/>
    <n v="336831.77713903133"/>
    <n v="338300.71614350815"/>
    <n v="339759.475694608"/>
    <n v="341205.99017761159"/>
    <n v="342641.49289918313"/>
    <n v="344076.04892780591"/>
    <n v="345529.95278323465"/>
    <n v="347036.60893079161"/>
    <n v="348585.11845762964"/>
    <n v="350122.48690576555"/>
  </r>
  <r>
    <s v="BookDepr: Book Depreciation"/>
    <x v="4"/>
    <x v="18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0684.664789879413"/>
    <n v="-10731.453438573828"/>
    <n v="-10778.616868448931"/>
    <n v="-10825.622916592203"/>
    <n v="-10872.303222227463"/>
    <n v="-10918.591685683539"/>
    <n v="-10964.527772773828"/>
    <n v="-11010.433565689778"/>
    <n v="-11056.958489063447"/>
    <n v="-11105.171485785284"/>
    <n v="-11154.72379064411"/>
    <n v="-11203.91958098446"/>
  </r>
  <r>
    <s v="BookDepr: Book Depreciation"/>
    <x v="4"/>
    <x v="18"/>
    <x v="1"/>
    <x v="0"/>
    <n v="26990.17"/>
    <n v="27596.769999999997"/>
    <n v="27977.219999999998"/>
    <n v="27928.01"/>
    <n v="33677.86"/>
    <n v="40219.99"/>
    <n v="41309.17"/>
    <n v="44308.92"/>
    <n v="47058.68"/>
    <n v="47887.030000000006"/>
    <n v="49469.320000000007"/>
    <n v="52041.43"/>
    <n v="53860.06"/>
    <n v="54170.647339065254"/>
    <n v="54544.825077779562"/>
    <n v="55208.127792453561"/>
    <n v="56115.012053957886"/>
    <n v="57193.030982613986"/>
    <n v="58448.354859245766"/>
    <n v="59816.256065596674"/>
    <n v="61291.851598540248"/>
    <n v="62929.681785690751"/>
    <n v="64586.221642347649"/>
    <n v="66109.356287370567"/>
    <n v="67439.788970140071"/>
    <n v="66494.523434542236"/>
    <n v="67760.450179050473"/>
    <n v="69068.872150007999"/>
    <n v="70411.290302124951"/>
    <n v="71780.905399169453"/>
    <n v="73172.278052155991"/>
    <n v="74581.056749896161"/>
    <n v="76003.760283439231"/>
    <n v="77437.603685624621"/>
    <n v="78880.358982723876"/>
    <n v="80330.243795754213"/>
    <n v="81785.832221529417"/>
  </r>
  <r>
    <s v="BookDepr: Book Depreciation"/>
    <x v="4"/>
    <x v="18"/>
    <x v="1"/>
    <x v="1"/>
    <n v="26990.17"/>
    <n v="27596.769999999997"/>
    <n v="27977.219999999998"/>
    <n v="27928.01"/>
    <n v="33677.86"/>
    <n v="40219.99"/>
    <n v="41309.17"/>
    <n v="44308.92"/>
    <n v="47058.68"/>
    <n v="47887.030000000006"/>
    <n v="49469.320000000007"/>
    <n v="52041.43"/>
    <n v="53860.06"/>
    <n v="54170.647339065254"/>
    <n v="54544.825077779562"/>
    <n v="55208.127792453561"/>
    <n v="56115.012053957886"/>
    <n v="57193.030982613986"/>
    <n v="58448.354859245766"/>
    <n v="59816.256065596674"/>
    <n v="61291.851598540248"/>
    <n v="62929.681785690751"/>
    <n v="64586.221642347649"/>
    <n v="66109.356287370567"/>
    <n v="67439.788970140071"/>
    <n v="68692.68949849403"/>
    <n v="70000.465061002542"/>
    <n v="71352.140650834699"/>
    <n v="72738.936262525764"/>
    <n v="74153.827891703972"/>
    <n v="75591.196334871885"/>
    <n v="77046.54622923155"/>
    <n v="78516.281284544646"/>
    <n v="79997.524468620468"/>
    <n v="81487.97415570647"/>
    <n v="82985.789045200625"/>
    <n v="84489.496096621297"/>
  </r>
  <r>
    <s v="BookDepr: Book Depreciation"/>
    <x v="4"/>
    <x v="18"/>
    <x v="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198.1660639517995"/>
    <n v="-2240.0148819520728"/>
    <n v="-2283.2685008266999"/>
    <n v="-2327.645960400816"/>
    <n v="-2372.9224925345188"/>
    <n v="-2418.9182827158875"/>
    <n v="-2465.489479335396"/>
    <n v="-2512.5210011054151"/>
    <n v="-2559.9207829958468"/>
    <n v="-2607.6151729825942"/>
    <n v="-2655.5452494464116"/>
    <n v="-2703.6638750918719"/>
  </r>
  <r>
    <s v="BookDepr: Book Depreciation"/>
    <x v="4"/>
    <x v="19"/>
    <x v="0"/>
    <x v="0"/>
    <n v="5512.7300000000005"/>
    <n v="5559.6900000000005"/>
    <n v="5690.38"/>
    <n v="5705.21"/>
    <n v="5705.21"/>
    <n v="5705.21"/>
    <n v="5705.21"/>
    <n v="5705.21"/>
    <n v="5699.2"/>
    <n v="6355.0599999999995"/>
    <n v="7046.8"/>
    <n v="7089.38"/>
    <n v="7104.1799999999994"/>
    <n v="7123.9354017115184"/>
    <n v="7163.7405709058439"/>
    <n v="7213.3687053376161"/>
    <n v="7271.0594499350109"/>
    <n v="7334.5940924720626"/>
    <n v="7402.6224425585115"/>
    <n v="7474.5202266576471"/>
    <n v="7549.8585287084879"/>
    <n v="7628.5764207798038"/>
    <n v="7710.3116013460185"/>
    <n v="7793.5186287266233"/>
    <n v="7876.7289412154651"/>
    <n v="6687.0336948283029"/>
    <n v="6759.2082190357869"/>
    <n v="6831.9427545206372"/>
    <n v="6904.44212466301"/>
    <n v="6976.454758844674"/>
    <n v="7047.8818886025847"/>
    <n v="7118.7824851488158"/>
    <n v="7189.6378150697446"/>
    <n v="7261.4182715882434"/>
    <n v="7335.7211069258638"/>
    <n v="7412.025183785845"/>
    <n v="7487.7965440602993"/>
  </r>
  <r>
    <s v="BookDepr: Book Depreciation"/>
    <x v="4"/>
    <x v="19"/>
    <x v="0"/>
    <x v="1"/>
    <n v="5512.7300000000005"/>
    <n v="5559.6900000000005"/>
    <n v="5690.38"/>
    <n v="5705.21"/>
    <n v="5705.21"/>
    <n v="5705.21"/>
    <n v="5705.21"/>
    <n v="5705.21"/>
    <n v="5699.2"/>
    <n v="6355.0599999999995"/>
    <n v="7046.8"/>
    <n v="7089.38"/>
    <n v="7104.1799999999994"/>
    <n v="7123.9354017115174"/>
    <n v="7163.740570905843"/>
    <n v="7213.368705337617"/>
    <n v="7271.0594499350109"/>
    <n v="7334.5940924720617"/>
    <n v="7402.6224425585115"/>
    <n v="7474.5202266576471"/>
    <n v="7549.8585287084898"/>
    <n v="7628.5764207798038"/>
    <n v="7710.3116013460176"/>
    <n v="7793.5186287266233"/>
    <n v="7876.7289412154651"/>
    <n v="7960.754398605126"/>
    <n v="8046.6764512330783"/>
    <n v="8133.2651839531391"/>
    <n v="8219.5739579321526"/>
    <n v="8305.3032843388992"/>
    <n v="8390.3355816697422"/>
    <n v="8474.7410537485903"/>
    <n v="8559.0926369877925"/>
    <n v="8644.5455614145758"/>
    <n v="8733.0013177688888"/>
    <n v="8823.8395045069556"/>
    <n v="8914.0435048336858"/>
  </r>
  <r>
    <s v="BookDepr: Book Depreciation"/>
    <x v="4"/>
    <x v="19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273.7207037768201"/>
    <n v="-1287.4682321972925"/>
    <n v="-1301.3224294325025"/>
    <n v="-1315.131833269144"/>
    <n v="-1328.8485254942241"/>
    <n v="-1342.4536930671591"/>
    <n v="-1355.9585685997754"/>
    <n v="-1369.454821918046"/>
    <n v="-1383.1272898263323"/>
    <n v="-1397.2802108430219"/>
    <n v="-1411.8143207211135"/>
    <n v="-1426.2469607733901"/>
  </r>
  <r>
    <s v="BookDepr: Book Depreciation"/>
    <x v="4"/>
    <x v="20"/>
    <x v="0"/>
    <x v="0"/>
    <n v="36734.049999999996"/>
    <n v="36526.67"/>
    <n v="36537.39"/>
    <n v="36543.78"/>
    <n v="36550.370000000003"/>
    <n v="36620.18"/>
    <n v="36908.75"/>
    <n v="37130.439999999995"/>
    <n v="37130.69"/>
    <n v="37147.79"/>
    <n v="37285.439999999995"/>
    <n v="37353.549999999996"/>
    <n v="38406.620000000003"/>
    <n v="39610.360939271653"/>
    <n v="39832.339538446715"/>
    <n v="40110.731826323892"/>
    <n v="40435.428012160097"/>
    <n v="40793.685941441974"/>
    <n v="41177.75141586754"/>
    <n v="41584.039207136171"/>
    <n v="42010.086032872525"/>
    <n v="42455.541981490554"/>
    <n v="42918.3263405998"/>
    <n v="43389.563575800676"/>
    <n v="43860.81967751171"/>
    <n v="49755.694179358157"/>
    <n v="50302.025327056952"/>
    <n v="50852.653206512376"/>
    <n v="51401.476760883808"/>
    <n v="51946.565794284048"/>
    <n v="52487.16249770295"/>
    <n v="53023.71933252825"/>
    <n v="53559.928855514809"/>
    <n v="54103.236487041817"/>
    <n v="54665.897273786111"/>
    <n v="55243.912747746908"/>
    <n v="55817.840910678831"/>
  </r>
  <r>
    <s v="BookDepr: Book Depreciation"/>
    <x v="4"/>
    <x v="20"/>
    <x v="0"/>
    <x v="1"/>
    <n v="36734.049999999996"/>
    <n v="36526.67"/>
    <n v="36537.39"/>
    <n v="36543.78"/>
    <n v="36550.370000000003"/>
    <n v="36620.18"/>
    <n v="36908.75"/>
    <n v="37130.439999999995"/>
    <n v="37130.69"/>
    <n v="37147.79"/>
    <n v="37285.439999999995"/>
    <n v="37353.549999999996"/>
    <n v="38406.620000000003"/>
    <n v="39610.360939271668"/>
    <n v="39832.339538446708"/>
    <n v="40110.731826323885"/>
    <n v="40435.42801216009"/>
    <n v="40793.685941441967"/>
    <n v="41177.751415867548"/>
    <n v="41584.039207136171"/>
    <n v="42010.086032872525"/>
    <n v="42455.541981490554"/>
    <n v="42918.3263405998"/>
    <n v="43389.563575800676"/>
    <n v="43860.819677511718"/>
    <n v="44336.757189527067"/>
    <n v="44823.586925100251"/>
    <n v="45314.245431545663"/>
    <n v="45803.296123559834"/>
    <n v="46289.01902460953"/>
    <n v="46770.738859339268"/>
    <n v="47248.858811163809"/>
    <n v="47726.669277191409"/>
    <n v="48210.804790433329"/>
    <n v="48712.185689512356"/>
    <n v="49227.248983140817"/>
    <n v="49738.670118426686"/>
  </r>
  <r>
    <s v="BookDepr: Book Depreciation"/>
    <x v="4"/>
    <x v="20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18.9369898310752"/>
    <n v="5478.438401956696"/>
    <n v="5538.4077749666967"/>
    <n v="5598.1806373239751"/>
    <n v="5657.54676967449"/>
    <n v="5716.4236383636826"/>
    <n v="5774.8605213644514"/>
    <n v="5833.2595783233864"/>
    <n v="5892.4316966085098"/>
    <n v="5953.7115842737321"/>
    <n v="6016.6637646060926"/>
    <n v="6079.1707922521355"/>
  </r>
  <r>
    <s v="BookDepr: Book Depreciation"/>
    <x v="4"/>
    <x v="21"/>
    <x v="0"/>
    <x v="0"/>
    <n v="34716.26"/>
    <n v="34706.28"/>
    <n v="34706.42"/>
    <n v="34708.47"/>
    <n v="34720.76"/>
    <n v="34732.550000000003"/>
    <n v="34729.58"/>
    <n v="34719.17"/>
    <n v="34708.949999999997"/>
    <n v="34695.869999999995"/>
    <n v="34693.9"/>
    <n v="34703.22"/>
    <n v="34714"/>
    <n v="34728.236909990228"/>
    <n v="34739.580147331457"/>
    <n v="34756.396382754559"/>
    <n v="34777.704810596711"/>
    <n v="34802.269245300449"/>
    <n v="34829.337410008782"/>
    <n v="34858.561482268182"/>
    <n v="34889.702485687922"/>
    <n v="34922.726473446186"/>
    <n v="34957.431584342485"/>
    <n v="34992.956754619823"/>
    <n v="35028.483755239635"/>
    <n v="63895.247196443939"/>
    <n v="63962.738450556528"/>
    <n v="64030.906568821913"/>
    <n v="64098.790451757181"/>
    <n v="64166.086035604538"/>
    <n v="64232.673942710775"/>
    <n v="64298.62544931822"/>
    <n v="64364.522243891784"/>
    <n v="64431.537203502383"/>
    <n v="64501.600865650726"/>
    <n v="64574.083351673398"/>
    <n v="64645.921963590452"/>
  </r>
  <r>
    <s v="BookDepr: Book Depreciation"/>
    <x v="4"/>
    <x v="21"/>
    <x v="0"/>
    <x v="1"/>
    <n v="34716.26"/>
    <n v="34706.28"/>
    <n v="34706.42"/>
    <n v="34708.47"/>
    <n v="34720.76"/>
    <n v="34732.550000000003"/>
    <n v="34729.58"/>
    <n v="34719.17"/>
    <n v="34708.949999999997"/>
    <n v="34695.869999999995"/>
    <n v="34693.9"/>
    <n v="34703.22"/>
    <n v="34714"/>
    <n v="34728.236909990228"/>
    <n v="34739.580147331457"/>
    <n v="34756.396382754552"/>
    <n v="34777.704810596711"/>
    <n v="34802.269245300449"/>
    <n v="34829.337410008782"/>
    <n v="34858.561482268189"/>
    <n v="34889.702485687929"/>
    <n v="34922.726473446179"/>
    <n v="34957.431584342485"/>
    <n v="34992.956754619823"/>
    <n v="35028.483755239635"/>
    <n v="35064.464924877786"/>
    <n v="35101.502808232253"/>
    <n v="35138.912141426663"/>
    <n v="35176.165491817985"/>
    <n v="35213.095995148818"/>
    <n v="35249.638139292503"/>
    <n v="35285.831039259981"/>
    <n v="35321.993914330829"/>
    <n v="35358.770416556188"/>
    <n v="35397.219987247336"/>
    <n v="35436.996961284181"/>
    <n v="35476.42058977524"/>
  </r>
  <r>
    <s v="BookDepr: Book Depreciation"/>
    <x v="4"/>
    <x v="21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830.782271566179"/>
    <n v="28861.235642324293"/>
    <n v="28891.994427395271"/>
    <n v="28922.62495993921"/>
    <n v="28952.990040455712"/>
    <n v="28983.035803418272"/>
    <n v="29012.794410058221"/>
    <n v="29042.52832956093"/>
    <n v="29072.766786946191"/>
    <n v="29104.380878403379"/>
    <n v="29137.08639038922"/>
    <n v="29169.501373815219"/>
  </r>
  <r>
    <s v="BookDepr: Book Depreciation"/>
    <x v="4"/>
    <x v="21"/>
    <x v="1"/>
    <x v="0"/>
    <n v="1.56"/>
    <n v="1.56"/>
    <n v="1.56"/>
    <n v="1.56"/>
    <n v="1.56"/>
    <n v="1.56"/>
    <n v="1.56"/>
    <n v="1.56"/>
    <n v="1.56"/>
    <n v="1.56"/>
    <n v="1.56"/>
    <n v="1.56"/>
    <n v="1.56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2.8293690000000002"/>
    <n v="2.8293690000000002"/>
    <n v="2.8293690000000002"/>
    <n v="2.8293690000000002"/>
    <n v="2.8293690000000002"/>
    <n v="2.8293690000000002"/>
    <n v="2.8293690000000002"/>
    <n v="2.8293690000000002"/>
    <n v="2.8293690000000002"/>
    <n v="2.8293690000000002"/>
    <n v="2.8293690000000002"/>
    <n v="2.8293690000000002"/>
  </r>
  <r>
    <s v="BookDepr: Book Depreciation"/>
    <x v="4"/>
    <x v="21"/>
    <x v="1"/>
    <x v="1"/>
    <n v="1.56"/>
    <n v="1.56"/>
    <n v="1.56"/>
    <n v="1.56"/>
    <n v="1.56"/>
    <n v="1.56"/>
    <n v="1.56"/>
    <n v="1.56"/>
    <n v="1.56"/>
    <n v="1.56"/>
    <n v="1.56"/>
    <n v="1.56"/>
    <n v="1.56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</r>
  <r>
    <s v="BookDepr: Book Depreciation"/>
    <x v="4"/>
    <x v="21"/>
    <x v="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2766665000000001"/>
    <n v="1.2766665000000001"/>
    <n v="1.2766665000000001"/>
    <n v="1.2766665000000001"/>
    <n v="1.2766665000000001"/>
    <n v="1.2766665000000001"/>
    <n v="1.2766665000000001"/>
    <n v="1.2766665000000001"/>
    <n v="1.2766665000000001"/>
    <n v="1.2766665000000001"/>
    <n v="1.2766665000000001"/>
    <n v="1.2766665000000001"/>
  </r>
  <r>
    <s v="BookDepr: Book Depreciation"/>
    <x v="4"/>
    <x v="22"/>
    <x v="0"/>
    <x v="0"/>
    <n v="179281.86000000004"/>
    <n v="179894.52000000002"/>
    <n v="180735.25000000003"/>
    <n v="181324.59000000003"/>
    <n v="181644.02000000002"/>
    <n v="182363.96000000002"/>
    <n v="183705.35000000003"/>
    <n v="185000.11000000002"/>
    <n v="185611.50000000003"/>
    <n v="186277.89"/>
    <n v="186563.95"/>
    <n v="186607.85000000003"/>
    <n v="187140.79000000004"/>
    <n v="187745.53154453458"/>
    <n v="188322.29542452563"/>
    <n v="189048.21690197926"/>
    <n v="189896.56572519973"/>
    <n v="190833.65168180372"/>
    <n v="191838.97269834776"/>
    <n v="192903.04944362753"/>
    <n v="194019.36900757762"/>
    <n v="195187.00622517668"/>
    <n v="196400.45970007399"/>
    <n v="197636.26255006934"/>
    <n v="198872.11528305229"/>
    <n v="262362.50039765204"/>
    <n v="264036.71606377658"/>
    <n v="265724.20355885546"/>
    <n v="267406.11781938089"/>
    <n v="269076.49681860482"/>
    <n v="270732.99982125842"/>
    <n v="272377.02439891157"/>
    <n v="274019.97619297536"/>
    <n v="275684.85276330705"/>
    <n v="277409.50773739186"/>
    <n v="279181.59056918952"/>
    <n v="280941.04843486636"/>
  </r>
  <r>
    <s v="BookDepr: Book Depreciation"/>
    <x v="4"/>
    <x v="22"/>
    <x v="0"/>
    <x v="1"/>
    <n v="179281.86000000004"/>
    <n v="179894.52000000002"/>
    <n v="180735.25000000003"/>
    <n v="181324.59000000003"/>
    <n v="181644.02000000002"/>
    <n v="182363.96000000002"/>
    <n v="183705.35000000003"/>
    <n v="185000.11000000002"/>
    <n v="185611.50000000003"/>
    <n v="186277.89"/>
    <n v="186563.95"/>
    <n v="186607.85000000003"/>
    <n v="187140.79000000004"/>
    <n v="187745.53154453458"/>
    <n v="188322.29542452563"/>
    <n v="189048.21690197926"/>
    <n v="189896.56572519976"/>
    <n v="190833.65168180372"/>
    <n v="191838.97269834776"/>
    <n v="192903.04944362753"/>
    <n v="194019.36900757762"/>
    <n v="195187.00622517665"/>
    <n v="196400.45970007399"/>
    <n v="197636.2625500694"/>
    <n v="198872.11528305232"/>
    <n v="200120.34564865942"/>
    <n v="201397.37501561339"/>
    <n v="202684.52763948732"/>
    <n v="203967.4292075758"/>
    <n v="205241.53210788465"/>
    <n v="206505.05091471365"/>
    <n v="207759.05164361434"/>
    <n v="209012.23409314035"/>
    <n v="210282.1399455856"/>
    <n v="211597.64253843116"/>
    <n v="212949.32133505758"/>
    <n v="214291.37027764588"/>
  </r>
  <r>
    <s v="BookDepr: Book Depreciation"/>
    <x v="4"/>
    <x v="22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242.154748992529"/>
    <n v="62639.34104816326"/>
    <n v="63039.675919368114"/>
    <n v="63438.688611805061"/>
    <n v="63834.964710720102"/>
    <n v="64227.948906544756"/>
    <n v="64617.9727552974"/>
    <n v="65007.742099835006"/>
    <n v="65402.712817721476"/>
    <n v="65811.865198960848"/>
    <n v="66232.269234132065"/>
    <n v="66649.678157220536"/>
  </r>
  <r>
    <s v="BookDepr: Book Depreciation"/>
    <x v="4"/>
    <x v="22"/>
    <x v="1"/>
    <x v="0"/>
    <n v="3918.57"/>
    <n v="3920.9399999999996"/>
    <n v="3922.51"/>
    <n v="3853.76"/>
    <n v="5692.86"/>
    <n v="7782.1200000000008"/>
    <n v="8112.84"/>
    <n v="9407.619999999999"/>
    <n v="10652.76"/>
    <n v="10983.17"/>
    <n v="11582.61"/>
    <n v="12238.79"/>
    <n v="14719.029999999999"/>
    <n v="16939.006832071012"/>
    <n v="17025.626543486862"/>
    <n v="17179.176805252384"/>
    <n v="17389.11460991441"/>
    <n v="17638.668976301535"/>
    <n v="17929.268284269172"/>
    <n v="18245.928511429232"/>
    <n v="18587.519274335849"/>
    <n v="18966.666303890874"/>
    <n v="19350.144500176713"/>
    <n v="19702.740258151789"/>
    <n v="20010.72676594268"/>
    <n v="26614.782571483272"/>
    <n v="27011.683871178742"/>
    <n v="27421.908541031091"/>
    <n v="27842.791907008941"/>
    <n v="28272.202229887196"/>
    <n v="28708.434118285768"/>
    <n v="29150.123259100601"/>
    <n v="29596.178201848441"/>
    <n v="30045.725786142684"/>
    <n v="30498.067483674051"/>
    <n v="30952.644471795116"/>
    <n v="31409.009692387943"/>
  </r>
  <r>
    <s v="BookDepr: Book Depreciation"/>
    <x v="4"/>
    <x v="22"/>
    <x v="1"/>
    <x v="1"/>
    <n v="3918.57"/>
    <n v="3920.9399999999996"/>
    <n v="3922.51"/>
    <n v="3853.76"/>
    <n v="5692.86"/>
    <n v="7782.1200000000008"/>
    <n v="8112.84"/>
    <n v="9407.619999999999"/>
    <n v="10652.76"/>
    <n v="10983.17"/>
    <n v="11582.61"/>
    <n v="12238.79"/>
    <n v="14719.029999999999"/>
    <n v="16939.006832071012"/>
    <n v="17025.626543486862"/>
    <n v="17179.176805252384"/>
    <n v="17389.11460991441"/>
    <n v="17638.668976301535"/>
    <n v="17929.268284269172"/>
    <n v="18245.928511429232"/>
    <n v="18587.519274335849"/>
    <n v="18966.666303890874"/>
    <n v="19350.144500176713"/>
    <n v="19702.740258151789"/>
    <n v="20010.72676594268"/>
    <n v="20300.765084554809"/>
    <n v="20603.506616454659"/>
    <n v="20916.410718984676"/>
    <n v="21237.444878018832"/>
    <n v="21564.983082256298"/>
    <n v="21897.724522656412"/>
    <n v="22234.628551986643"/>
    <n v="22574.862652460972"/>
    <n v="22917.760809850573"/>
    <n v="23262.790212772401"/>
    <n v="23609.52461212"/>
    <n v="23957.623008608221"/>
  </r>
  <r>
    <s v="BookDepr: Book Depreciation"/>
    <x v="4"/>
    <x v="22"/>
    <x v="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14.0174869284638"/>
    <n v="6408.1772547240853"/>
    <n v="6505.4978220464145"/>
    <n v="6605.3470289901088"/>
    <n v="6707.2191476308963"/>
    <n v="6810.709595629356"/>
    <n v="6915.4947071139559"/>
    <n v="7021.3155493874683"/>
    <n v="7127.9649762921072"/>
    <n v="7235.2772709016508"/>
    <n v="7343.1198596751183"/>
    <n v="7451.3866837797204"/>
  </r>
  <r>
    <s v="BookDepr: Book Depreciation"/>
    <x v="4"/>
    <x v="23"/>
    <x v="0"/>
    <x v="0"/>
    <n v="96953.60000000002"/>
    <n v="95925.470000000016"/>
    <n v="95583.220000000016"/>
    <n v="96759.570000000022"/>
    <n v="98004.170000000013"/>
    <n v="97476.19"/>
    <n v="97371.71"/>
    <n v="97764.090000000011"/>
    <n v="98180.290000000008"/>
    <n v="98155.000000000015"/>
    <n v="98213.250000000015"/>
    <n v="98524.880000000019"/>
    <n v="98736.73000000001"/>
    <n v="98988.24308538482"/>
    <n v="99425.054666235272"/>
    <n v="99996.130069607971"/>
    <n v="100677.40812912109"/>
    <n v="101438.56268792355"/>
    <n v="102261.13885805153"/>
    <n v="103136.6038442328"/>
    <n v="104059.09506745011"/>
    <n v="105027.77974282132"/>
    <n v="106037.70580276279"/>
    <n v="107067.74959443707"/>
    <n v="108097.8382881524"/>
    <n v="99298.660844200436"/>
    <n v="100269.59579839808"/>
    <n v="101593.62687648302"/>
    <n v="103258.98170950277"/>
    <n v="104917.13055184219"/>
    <n v="106566.61116384419"/>
    <n v="108208.29659792111"/>
    <n v="109849.31187218573"/>
    <n v="111504.02338872217"/>
    <n v="113196.0780229451"/>
    <n v="114917.76048195081"/>
    <n v="116631.55621989942"/>
  </r>
  <r>
    <s v="BookDepr: Book Depreciation"/>
    <x v="4"/>
    <x v="23"/>
    <x v="0"/>
    <x v="1"/>
    <n v="96953.60000000002"/>
    <n v="95925.470000000016"/>
    <n v="95583.220000000016"/>
    <n v="96759.570000000022"/>
    <n v="98004.170000000013"/>
    <n v="97476.19"/>
    <n v="97371.71"/>
    <n v="97764.090000000011"/>
    <n v="98180.290000000008"/>
    <n v="98155.000000000015"/>
    <n v="98213.250000000015"/>
    <n v="98524.880000000019"/>
    <n v="98736.73000000001"/>
    <n v="98988.243085384835"/>
    <n v="99425.054666235257"/>
    <n v="99996.130069607942"/>
    <n v="100677.40812912106"/>
    <n v="101438.56268792354"/>
    <n v="102261.13885805155"/>
    <n v="103136.60384423281"/>
    <n v="104059.09506745009"/>
    <n v="105027.77974282134"/>
    <n v="106037.70580276281"/>
    <n v="107067.74959443707"/>
    <n v="108097.83828815243"/>
    <n v="109139.06867560762"/>
    <n v="110206.2224090501"/>
    <n v="111661.46377415251"/>
    <n v="113491.85377080488"/>
    <n v="115314.32366959234"/>
    <n v="117127.26632422516"/>
    <n v="118931.64130582323"/>
    <n v="120735.27971537528"/>
    <n v="122553.97165246941"/>
    <n v="124413.70737657031"/>
    <n v="126306.0070161982"/>
    <n v="128189.63836781739"/>
  </r>
  <r>
    <s v="BookDepr: Book Depreciation"/>
    <x v="4"/>
    <x v="23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9840.4078314072485"/>
    <n v="-9936.6266106520616"/>
    <n v="-10067.836897669495"/>
    <n v="-10232.872061302089"/>
    <n v="-10397.193117750137"/>
    <n v="-10560.655160380958"/>
    <n v="-10723.344707902093"/>
    <n v="-10885.967843189579"/>
    <n v="-11049.948263747241"/>
    <n v="-11217.629353625205"/>
    <n v="-11388.246534247393"/>
    <n v="-11558.082147917972"/>
  </r>
  <r>
    <s v="BookDepr: Book Depreciation"/>
    <x v="4"/>
    <x v="23"/>
    <x v="1"/>
    <x v="0"/>
    <n v="1736.35"/>
    <n v="1736.6"/>
    <n v="1736.7"/>
    <n v="1736.7"/>
    <n v="1736.7"/>
    <n v="1736.7"/>
    <n v="1736.7"/>
    <n v="1736.7"/>
    <n v="1731.49"/>
    <n v="1724.6"/>
    <n v="1722.92"/>
    <n v="1722.92"/>
    <n v="1965.67"/>
    <n v="2212.6091463416892"/>
    <n v="2225.9174823537082"/>
    <n v="2249.5090926801199"/>
    <n v="2281.7641394864349"/>
    <n v="2320.105913048827"/>
    <n v="2364.7538710260424"/>
    <n v="2413.4058537653559"/>
    <n v="2465.8881880638187"/>
    <n v="2524.1407033954933"/>
    <n v="2583.0586633613689"/>
    <n v="2637.2318157171508"/>
    <n v="2684.551159846244"/>
    <n v="2483.0453678969875"/>
    <n v="2525.3650286193142"/>
    <n v="2569.1052956867184"/>
    <n v="2613.9820478301854"/>
    <n v="2659.7679880345022"/>
    <n v="2706.2812786874993"/>
    <n v="2753.3764496994395"/>
    <n v="2800.9371249985356"/>
    <n v="2848.8702037273551"/>
    <n v="2897.1012051999546"/>
    <n v="2945.5705448675772"/>
    <n v="2994.2305550912188"/>
  </r>
  <r>
    <s v="BookDepr: Book Depreciation"/>
    <x v="4"/>
    <x v="23"/>
    <x v="1"/>
    <x v="1"/>
    <n v="1736.35"/>
    <n v="1736.6"/>
    <n v="1736.7"/>
    <n v="1736.7"/>
    <n v="1736.7"/>
    <n v="1736.7"/>
    <n v="1736.7"/>
    <n v="1736.7"/>
    <n v="1731.49"/>
    <n v="1724.6"/>
    <n v="1722.92"/>
    <n v="1722.92"/>
    <n v="1965.67"/>
    <n v="2212.6091463416892"/>
    <n v="2225.9174823537082"/>
    <n v="2249.5090926801199"/>
    <n v="2281.7641394864349"/>
    <n v="2320.105913048827"/>
    <n v="2364.7538710260424"/>
    <n v="2413.4058537653559"/>
    <n v="2465.8881880638187"/>
    <n v="2524.1407033954933"/>
    <n v="2583.0586633613689"/>
    <n v="2637.2318157171508"/>
    <n v="2684.551159846244"/>
    <n v="2729.1129268777704"/>
    <n v="2775.6264278518588"/>
    <n v="2823.7013159799972"/>
    <n v="2873.0253138313751"/>
    <n v="2923.3485994613447"/>
    <n v="2974.4713153141884"/>
    <n v="3026.2335753453303"/>
    <n v="3078.5074707191116"/>
    <n v="3131.1906743670033"/>
    <n v="3184.2013246341849"/>
    <n v="3237.4739321967968"/>
    <n v="3290.9561055957543"/>
  </r>
  <r>
    <s v="BookDepr: Book Depreciation"/>
    <x v="4"/>
    <x v="23"/>
    <x v="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46.06755898078279"/>
    <n v="-250.26139923254493"/>
    <n v="-254.5960202932788"/>
    <n v="-259.04326600118975"/>
    <n v="-263.58061142684278"/>
    <n v="-268.19003662668933"/>
    <n v="-272.85712564589062"/>
    <n v="-277.5703457205758"/>
    <n v="-282.32047063964819"/>
    <n v="-287.10011943423001"/>
    <n v="-291.90338732921964"/>
    <n v="-296.72555050453559"/>
  </r>
  <r>
    <s v="BookDepr: Book Depreciation"/>
    <x v="4"/>
    <x v="24"/>
    <x v="0"/>
    <x v="0"/>
    <n v="8314.74"/>
    <n v="9358.61"/>
    <n v="8759.48"/>
    <n v="4392.5299999999988"/>
    <n v="8534.26"/>
    <n v="8530.23"/>
    <n v="8626.17"/>
    <n v="8914.01"/>
    <n v="9214.41"/>
    <n v="9450.15"/>
    <n v="9702.85"/>
    <n v="9888.75"/>
    <n v="10054.68"/>
    <n v="10080.264238353464"/>
    <n v="9995.7027638395739"/>
    <n v="9911.1412893256838"/>
    <n v="9826.5798148117956"/>
    <n v="9742.0183402979073"/>
    <n v="9657.4568657840173"/>
    <n v="9572.895391270129"/>
    <n v="9488.3339167562408"/>
    <n v="9403.7724422423489"/>
    <n v="9319.2109677284607"/>
    <n v="9234.6494932145724"/>
    <n v="9150.0880187006842"/>
    <n v="7921.1895869697728"/>
    <n v="7847.3022657961619"/>
    <n v="7773.4149446225501"/>
    <n v="7699.5276234489393"/>
    <n v="7625.6403022753275"/>
    <n v="7551.7529811017166"/>
    <n v="7477.8656599281057"/>
    <n v="7403.978338754494"/>
    <n v="7330.0910175808831"/>
    <n v="7256.2036964072722"/>
    <n v="7182.3163752336604"/>
    <n v="7108.4290540600496"/>
  </r>
  <r>
    <s v="BookDepr: Book Depreciation"/>
    <x v="4"/>
    <x v="24"/>
    <x v="0"/>
    <x v="1"/>
    <n v="8314.74"/>
    <n v="9358.61"/>
    <n v="8759.48"/>
    <n v="4392.5299999999988"/>
    <n v="8534.26"/>
    <n v="8530.23"/>
    <n v="8626.17"/>
    <n v="8914.01"/>
    <n v="9214.41"/>
    <n v="9450.15"/>
    <n v="9702.85"/>
    <n v="9888.75"/>
    <n v="10054.68"/>
    <n v="10080.264238353464"/>
    <n v="9995.7027638395739"/>
    <n v="9911.1412893256838"/>
    <n v="9826.5798148117956"/>
    <n v="9742.0183402979073"/>
    <n v="9657.4568657840173"/>
    <n v="9572.895391270129"/>
    <n v="9488.3339167562408"/>
    <n v="9403.7724422423489"/>
    <n v="9319.2109677284607"/>
    <n v="9234.6494932145724"/>
    <n v="9150.0880187006842"/>
    <n v="9065.5265441867941"/>
    <n v="8980.9650696729059"/>
    <n v="8896.4035951590176"/>
    <n v="8811.8421206451276"/>
    <n v="8727.2806461312375"/>
    <n v="8642.7191716173493"/>
    <n v="8558.157697103461"/>
    <n v="8473.596222589571"/>
    <n v="8389.0347480756827"/>
    <n v="8304.4732735617945"/>
    <n v="8219.9117990479044"/>
    <n v="8135.3503245340153"/>
  </r>
  <r>
    <s v="BookDepr: Book Depreciation"/>
    <x v="4"/>
    <x v="24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144.3369572170213"/>
    <n v="-1133.662803876744"/>
    <n v="-1122.9886505364675"/>
    <n v="-1112.3144971961883"/>
    <n v="-1101.64034385591"/>
    <n v="-1090.9661905156327"/>
    <n v="-1080.2920371753553"/>
    <n v="-1069.617883835077"/>
    <n v="-1058.9437304947996"/>
    <n v="-1048.2695771545223"/>
    <n v="-1037.595423814244"/>
    <n v="-1026.9212704739657"/>
  </r>
  <r>
    <s v="BookDepr: Book Depreciation"/>
    <x v="4"/>
    <x v="25"/>
    <x v="0"/>
    <x v="0"/>
    <n v="22567.39"/>
    <n v="22611.99"/>
    <n v="19375.39"/>
    <n v="-82317.47"/>
    <n v="15564.17"/>
    <n v="14834.24"/>
    <n v="14700.45"/>
    <n v="14717.4"/>
    <n v="14747.390000000001"/>
    <n v="14751.68"/>
    <n v="14785.72"/>
    <n v="14791.84"/>
    <n v="14808.45"/>
    <n v="14841.876451940072"/>
    <n v="14837.043518115521"/>
    <n v="14843.724536481497"/>
    <n v="14859.856113383896"/>
    <n v="14882.837593534146"/>
    <n v="14911.086356285052"/>
    <n v="14943.870661731013"/>
    <n v="14980.687757505451"/>
    <n v="15021.466227160252"/>
    <n v="15065.78140030891"/>
    <n v="15111.821793230107"/>
    <n v="15157.866036778725"/>
    <n v="14012.327259244423"/>
    <n v="14057.689447178334"/>
    <n v="14103.771791775349"/>
    <n v="14149.551721233307"/>
    <n v="14194.705723751158"/>
    <n v="14239.10678623176"/>
    <n v="14282.830743775268"/>
    <n v="14326.496489880647"/>
    <n v="14371.351919319864"/>
    <n v="14419.451047568116"/>
    <n v="14470.12370866301"/>
    <n v="14520.111313199011"/>
  </r>
  <r>
    <s v="BookDepr: Book Depreciation"/>
    <x v="4"/>
    <x v="25"/>
    <x v="0"/>
    <x v="1"/>
    <n v="22567.39"/>
    <n v="22611.99"/>
    <n v="19375.39"/>
    <n v="-82317.47"/>
    <n v="15564.17"/>
    <n v="14834.24"/>
    <n v="14700.45"/>
    <n v="14717.4"/>
    <n v="14747.390000000001"/>
    <n v="14751.68"/>
    <n v="14785.72"/>
    <n v="14791.84"/>
    <n v="14808.45"/>
    <n v="14841.876451940072"/>
    <n v="14837.043518115521"/>
    <n v="14843.724536481497"/>
    <n v="14859.856113383896"/>
    <n v="14882.837593534148"/>
    <n v="14911.086356285054"/>
    <n v="14943.870661731013"/>
    <n v="14980.687757505451"/>
    <n v="15021.466227160252"/>
    <n v="15065.781400308908"/>
    <n v="15111.821793230107"/>
    <n v="15157.866036778723"/>
    <n v="15204.865749392875"/>
    <n v="15254.088549065847"/>
    <n v="15304.092795330691"/>
    <n v="15353.768888997844"/>
    <n v="15402.765785347001"/>
    <n v="15450.945661655735"/>
    <n v="15498.390807075288"/>
    <n v="15545.772786891765"/>
    <n v="15594.445699687507"/>
    <n v="15646.638370765397"/>
    <n v="15701.623598761978"/>
    <n v="15755.865467513817"/>
  </r>
  <r>
    <s v="BookDepr: Book Depreciation"/>
    <x v="4"/>
    <x v="25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192.538490148459"/>
    <n v="-1196.3991018875145"/>
    <n v="-1200.3210035553477"/>
    <n v="-1204.2171677645365"/>
    <n v="-1208.0600615958417"/>
    <n v="-1211.8388754239766"/>
    <n v="-1215.5600633000208"/>
    <n v="-1219.2762970111175"/>
    <n v="-1223.0937803676472"/>
    <n v="-1227.1873231972845"/>
    <n v="-1231.4998900989779"/>
    <n v="-1235.7541543148072"/>
  </r>
  <r>
    <s v="BookDepr: Book Depreciation"/>
    <x v="4"/>
    <x v="25"/>
    <x v="1"/>
    <x v="0"/>
    <n v="249.96"/>
    <n v="250.46"/>
    <n v="250.83"/>
    <n v="233.62"/>
    <n v="768.36"/>
    <n v="1352.83"/>
    <n v="1388.51"/>
    <n v="1647.78"/>
    <n v="1928.74"/>
    <n v="1972.84"/>
    <n v="2079.8000000000002"/>
    <n v="2232.16"/>
    <n v="1923.4299999999998"/>
    <n v="1554.8869433457594"/>
    <n v="1570.2744551216458"/>
    <n v="1597.5518083070435"/>
    <n v="1634.8460960463754"/>
    <n v="1679.1780464620292"/>
    <n v="1730.8014033207103"/>
    <n v="1787.054338071179"/>
    <n v="1847.7360443576958"/>
    <n v="1915.0894133161923"/>
    <n v="1983.212190045557"/>
    <n v="2045.848872727649"/>
    <n v="2100.5609692929947"/>
    <n v="1983.2937150304213"/>
    <n v="2032.8560035803409"/>
    <n v="2084.0820224246168"/>
    <n v="2136.6390255043771"/>
    <n v="2190.2608159725251"/>
    <n v="2244.7344363513839"/>
    <n v="2299.8895206588109"/>
    <n v="2355.5897761090923"/>
    <n v="2411.7261684736573"/>
    <n v="2468.2114703696489"/>
    <n v="2524.9758998907828"/>
    <n v="2581.9636315120297"/>
  </r>
  <r>
    <s v="BookDepr: Book Depreciation"/>
    <x v="4"/>
    <x v="25"/>
    <x v="1"/>
    <x v="1"/>
    <n v="249.96"/>
    <n v="250.46"/>
    <n v="250.83"/>
    <n v="233.62"/>
    <n v="768.36"/>
    <n v="1352.83"/>
    <n v="1388.51"/>
    <n v="1647.78"/>
    <n v="1928.74"/>
    <n v="1972.84"/>
    <n v="2079.8000000000002"/>
    <n v="2232.16"/>
    <n v="1923.4299999999998"/>
    <n v="1554.8869433457594"/>
    <n v="1570.2744551216458"/>
    <n v="1597.5518083070435"/>
    <n v="1634.8460960463754"/>
    <n v="1679.1780464620292"/>
    <n v="1730.8014033207103"/>
    <n v="1787.054338071179"/>
    <n v="1847.7360443576958"/>
    <n v="1915.0894133161923"/>
    <n v="1983.212190045557"/>
    <n v="2045.848872727649"/>
    <n v="2100.5609692929947"/>
    <n v="2152.084669501095"/>
    <n v="2205.8650251616464"/>
    <n v="2261.4507051841583"/>
    <n v="2318.4806446962384"/>
    <n v="2376.6659917999741"/>
    <n v="2435.7756649770336"/>
    <n v="2495.6247990127517"/>
    <n v="2556.0655017353974"/>
    <n v="2616.9794594075852"/>
    <n v="2678.2720210394064"/>
    <n v="2739.8674658389336"/>
    <n v="2801.7052171726273"/>
  </r>
  <r>
    <s v="BookDepr: Book Depreciation"/>
    <x v="4"/>
    <x v="25"/>
    <x v="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68.79095447067368"/>
    <n v="-173.00902158130521"/>
    <n v="-177.36868275954146"/>
    <n v="-181.84161919186158"/>
    <n v="-186.4051758274486"/>
    <n v="-191.0412286256493"/>
    <n v="-195.735278353941"/>
    <n v="-200.47572562630535"/>
    <n v="-205.25329093392793"/>
    <n v="-210.06055066975705"/>
    <n v="-214.89156594815108"/>
    <n v="-219.74158566059782"/>
  </r>
  <r>
    <s v="BookDepr: Book Depreciation"/>
    <x v="4"/>
    <x v="26"/>
    <x v="0"/>
    <x v="0"/>
    <n v="11846.77"/>
    <n v="11851.75"/>
    <n v="7247.71"/>
    <n v="-132353.62"/>
    <n v="2372.5500000000002"/>
    <n v="2037.52"/>
    <n v="1892.7"/>
    <n v="1813.77"/>
    <n v="1762.34"/>
    <n v="1687.6"/>
    <n v="1638.05"/>
    <n v="1580.54"/>
    <n v="1524.7"/>
    <n v="1493.8709750767996"/>
    <n v="1483.9057533962439"/>
    <n v="1473.9405317156884"/>
    <n v="1463.9753100351327"/>
    <n v="1454.010088354577"/>
    <n v="1444.0448666740215"/>
    <n v="1434.0796449934658"/>
    <n v="1424.11442331291"/>
    <n v="1414.1492016323546"/>
    <n v="1404.1839799517988"/>
    <n v="1394.2187582712431"/>
    <n v="1384.2535365906876"/>
    <n v="2500.3180955139173"/>
    <n v="2482.1878212305842"/>
    <n v="2464.0575469472501"/>
    <n v="2445.9272726639169"/>
    <n v="2427.7969983805833"/>
    <n v="2409.6667240972497"/>
    <n v="2391.5364498139165"/>
    <n v="2373.4061755305829"/>
    <n v="2355.2759012472493"/>
    <n v="2337.1456269639161"/>
    <n v="2319.0153526805825"/>
    <n v="2300.8850783972489"/>
  </r>
  <r>
    <s v="BookDepr: Book Depreciation"/>
    <x v="4"/>
    <x v="26"/>
    <x v="0"/>
    <x v="1"/>
    <n v="11846.77"/>
    <n v="11851.75"/>
    <n v="7247.71"/>
    <n v="-132353.62"/>
    <n v="2372.5500000000002"/>
    <n v="2037.52"/>
    <n v="1892.7"/>
    <n v="1813.77"/>
    <n v="1762.34"/>
    <n v="1687.6"/>
    <n v="1638.05"/>
    <n v="1580.54"/>
    <n v="1524.7"/>
    <n v="1493.8709750767996"/>
    <n v="1483.9057533962439"/>
    <n v="1473.9405317156884"/>
    <n v="1463.9753100351327"/>
    <n v="1454.010088354577"/>
    <n v="1444.0448666740215"/>
    <n v="1434.0796449934658"/>
    <n v="1424.11442331291"/>
    <n v="1414.1492016323546"/>
    <n v="1404.1839799517988"/>
    <n v="1394.2187582712431"/>
    <n v="1384.2535365906876"/>
    <n v="1374.2883149101319"/>
    <n v="1364.3230932295762"/>
    <n v="1354.3578715490205"/>
    <n v="1344.3926498684648"/>
    <n v="1334.4274281879093"/>
    <n v="1324.4622065073536"/>
    <n v="1314.4969848267979"/>
    <n v="1304.5317631462424"/>
    <n v="1294.5665414656867"/>
    <n v="1284.601319785131"/>
    <n v="1274.6360981045755"/>
    <n v="1264.6708764240198"/>
  </r>
  <r>
    <s v="BookDepr: Book Depreciation"/>
    <x v="4"/>
    <x v="26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26.0297806037854"/>
    <n v="1117.864728001008"/>
    <n v="1109.6996753982296"/>
    <n v="1101.5346227954522"/>
    <n v="1093.369570192674"/>
    <n v="1085.2045175898961"/>
    <n v="1077.0394649871187"/>
    <n v="1068.8744123843405"/>
    <n v="1060.7093597815626"/>
    <n v="1052.5443071787852"/>
    <n v="1044.379254576007"/>
    <n v="1036.2142019732291"/>
  </r>
  <r>
    <s v="BookDepr: Book Depreciation"/>
    <x v="4"/>
    <x v="27"/>
    <x v="0"/>
    <x v="0"/>
    <n v="19443.93"/>
    <n v="19785.3"/>
    <n v="18321.599999999999"/>
    <n v="-25913.239999999998"/>
    <n v="16871.350000000002"/>
    <n v="16827.350000000002"/>
    <n v="16850.7"/>
    <n v="16957.82"/>
    <n v="17018.63"/>
    <n v="17095.28"/>
    <n v="17267.38"/>
    <n v="17358.740000000002"/>
    <n v="17455.419999999998"/>
    <n v="17550.147653424025"/>
    <n v="17617.55798969126"/>
    <n v="17701.986451854278"/>
    <n v="17800.383253671418"/>
    <n v="17908.904512661637"/>
    <n v="18025.211046155662"/>
    <n v="18148.221310507044"/>
    <n v="18277.192215686711"/>
    <n v="18412.018205054734"/>
    <n v="18552.071597170168"/>
    <n v="18694.674939711102"/>
    <n v="18837.283973648078"/>
    <n v="16387.19351759366"/>
    <n v="16514.368629283785"/>
    <n v="16642.540901598881"/>
    <n v="16770.294436596792"/>
    <n v="16897.181285593218"/>
    <n v="17023.02558066132"/>
    <n v="17147.932326419901"/>
    <n v="17272.758470058139"/>
    <n v="17399.2319016234"/>
    <n v="17530.19670138308"/>
    <n v="17664.724928037547"/>
    <n v="17798.304595216836"/>
  </r>
  <r>
    <s v="BookDepr: Book Depreciation"/>
    <x v="4"/>
    <x v="27"/>
    <x v="0"/>
    <x v="1"/>
    <n v="19443.93"/>
    <n v="19785.3"/>
    <n v="18321.599999999999"/>
    <n v="-25913.239999999998"/>
    <n v="16871.350000000002"/>
    <n v="16827.350000000002"/>
    <n v="16850.7"/>
    <n v="16957.82"/>
    <n v="17018.63"/>
    <n v="17095.28"/>
    <n v="17267.38"/>
    <n v="17358.740000000002"/>
    <n v="17455.419999999998"/>
    <n v="17550.147653424021"/>
    <n v="17617.55798969126"/>
    <n v="17701.986451854274"/>
    <n v="17800.383253671414"/>
    <n v="17908.90451266164"/>
    <n v="18025.211046155659"/>
    <n v="18148.22131050704"/>
    <n v="18277.192215686711"/>
    <n v="18412.018205054734"/>
    <n v="18552.071597170172"/>
    <n v="18694.674939711102"/>
    <n v="18837.283973648071"/>
    <n v="18981.305232733972"/>
    <n v="19128.612311911718"/>
    <n v="19277.074403396382"/>
    <n v="19425.051470961538"/>
    <n v="19572.024655127265"/>
    <n v="19717.790247870249"/>
    <n v="19862.469876162057"/>
    <n v="20007.056142924477"/>
    <n v="20153.550465200842"/>
    <n v="20305.247144459172"/>
    <n v="20461.071345217231"/>
    <n v="20615.796828436476"/>
  </r>
  <r>
    <s v="BookDepr: Book Depreciation"/>
    <x v="4"/>
    <x v="27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594.1117151403141"/>
    <n v="-2614.2436826279363"/>
    <n v="-2634.5335017975076"/>
    <n v="-2654.757034364744"/>
    <n v="-2674.8433695340582"/>
    <n v="-2694.7646672089331"/>
    <n v="-2714.5375497421478"/>
    <n v="-2734.2976728663452"/>
    <n v="-2754.3185635774507"/>
    <n v="-2775.0504430760889"/>
    <n v="-2796.3464171796886"/>
    <n v="-2817.4922332196516"/>
  </r>
  <r>
    <s v="BookDepr: Book Depreciation"/>
    <x v="4"/>
    <x v="28"/>
    <x v="0"/>
    <x v="0"/>
    <n v="8061.49"/>
    <n v="8092.5899999999992"/>
    <n v="6607.9299999999994"/>
    <n v="-42623.61"/>
    <n v="5119.8499999999995"/>
    <n v="5091.58"/>
    <n v="5066.6499999999996"/>
    <n v="5076.9699999999993"/>
    <n v="5085.7199999999993"/>
    <n v="5096"/>
    <n v="5111.75"/>
    <n v="5113.7"/>
    <n v="5122.78"/>
    <n v="5143.3534158879747"/>
    <n v="5169.1097716949334"/>
    <n v="5201.2221810712135"/>
    <n v="5238.5515876456375"/>
    <n v="5279.6623502017092"/>
    <n v="5323.680813764392"/>
    <n v="5370.2030355378683"/>
    <n v="5418.9514808475851"/>
    <n v="5469.8867256311087"/>
    <n v="5522.7743388537028"/>
    <n v="5576.6143261275074"/>
    <n v="5630.4564390653504"/>
    <n v="6590.8451439056935"/>
    <n v="6655.3026526965368"/>
    <n v="6720.2602954644344"/>
    <n v="6785.0079171439165"/>
    <n v="6849.3208454490996"/>
    <n v="6913.1108723987727"/>
    <n v="6976.4306639088227"/>
    <n v="7039.7100287734529"/>
    <n v="7103.8156042220853"/>
    <n v="7170.1738617173642"/>
    <n v="7238.3193847947368"/>
    <n v="7305.9891501948459"/>
  </r>
  <r>
    <s v="BookDepr: Book Depreciation"/>
    <x v="4"/>
    <x v="28"/>
    <x v="0"/>
    <x v="1"/>
    <n v="8061.49"/>
    <n v="8092.5899999999992"/>
    <n v="6607.9299999999994"/>
    <n v="-42623.61"/>
    <n v="5119.8499999999995"/>
    <n v="5091.58"/>
    <n v="5066.6499999999996"/>
    <n v="5076.9699999999993"/>
    <n v="5085.7199999999993"/>
    <n v="5096"/>
    <n v="5111.75"/>
    <n v="5113.7"/>
    <n v="5122.78"/>
    <n v="5143.3534158879756"/>
    <n v="5169.1097716949353"/>
    <n v="5201.2221810712126"/>
    <n v="5238.5515876456384"/>
    <n v="5279.6623502017092"/>
    <n v="5323.6808137643939"/>
    <n v="5370.2030355378683"/>
    <n v="5418.9514808475842"/>
    <n v="5469.8867256311069"/>
    <n v="5522.7743388537028"/>
    <n v="5576.6143261275092"/>
    <n v="5630.4564390653486"/>
    <n v="5684.8260001342887"/>
    <n v="5740.4227732153395"/>
    <n v="5796.4509287024757"/>
    <n v="5852.2979339246695"/>
    <n v="5907.7700014655302"/>
    <n v="5962.7910489692904"/>
    <n v="6017.4065025628661"/>
    <n v="6071.9870868126809"/>
    <n v="6127.280305528484"/>
    <n v="6184.5165384085094"/>
    <n v="6243.2943480709309"/>
    <n v="6301.6618007071456"/>
  </r>
  <r>
    <s v="BookDepr: Book Depreciation"/>
    <x v="4"/>
    <x v="28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6.01914377140292"/>
    <n v="914.87987948119519"/>
    <n v="923.8093667619579"/>
    <n v="932.70998321924469"/>
    <n v="941.55084398356928"/>
    <n v="950.31982342948118"/>
    <n v="959.02416134595705"/>
    <n v="967.72294196077178"/>
    <n v="976.53529869360261"/>
    <n v="985.65732330885646"/>
    <n v="995.02503672380521"/>
    <n v="1004.3273494877017"/>
  </r>
  <r>
    <s v="BookDepr: Book Depreciation"/>
    <x v="4"/>
    <x v="29"/>
    <x v="0"/>
    <x v="0"/>
    <n v="4450.68"/>
    <n v="4450.68"/>
    <n v="4414.43"/>
    <n v="4204.5200000000004"/>
    <n v="4378.17"/>
    <n v="4378.3900000000003"/>
    <n v="4378.6099999999997"/>
    <n v="4378.6099999999997"/>
    <n v="4378.6099999999997"/>
    <n v="4378.6099999999997"/>
    <n v="4378.6099999999997"/>
    <n v="4378.6099999999997"/>
    <n v="4378.6099999999997"/>
    <n v="4383.4039083589414"/>
    <n v="4393.9361549471196"/>
    <n v="4407.0799070397152"/>
    <n v="4422.3671616611755"/>
    <n v="4439.208058311061"/>
    <n v="4457.2436392255031"/>
    <n v="4476.3079368236376"/>
    <n v="4496.2869207055719"/>
    <n v="4517.1643927453897"/>
    <n v="4538.8440324934627"/>
    <n v="4560.9149732351279"/>
    <n v="4582.9867873462963"/>
    <n v="7872.5314481708074"/>
    <n v="7911.494729591117"/>
    <n v="7950.7609984551063"/>
    <n v="7989.9000339064169"/>
    <n v="8028.7757266529561"/>
    <n v="8067.3346391920559"/>
    <n v="8105.6086771968921"/>
    <n v="8143.8582242322855"/>
    <n v="8182.6083000145172"/>
    <n v="8222.7230788684283"/>
    <n v="8263.9206056553721"/>
    <n v="8304.8299124671503"/>
  </r>
  <r>
    <s v="BookDepr: Book Depreciation"/>
    <x v="4"/>
    <x v="29"/>
    <x v="0"/>
    <x v="1"/>
    <n v="4450.68"/>
    <n v="4450.68"/>
    <n v="4414.43"/>
    <n v="4204.5200000000004"/>
    <n v="4378.17"/>
    <n v="4378.3900000000003"/>
    <n v="4378.6099999999997"/>
    <n v="4378.6099999999997"/>
    <n v="4378.6099999999997"/>
    <n v="4378.6099999999997"/>
    <n v="4378.6099999999997"/>
    <n v="4378.6099999999997"/>
    <n v="4378.6099999999997"/>
    <n v="4383.4039083589405"/>
    <n v="4393.9361549471214"/>
    <n v="4407.0799070397161"/>
    <n v="4422.3671616611746"/>
    <n v="4439.2080583110601"/>
    <n v="4457.2436392255058"/>
    <n v="4476.3079368236386"/>
    <n v="4496.2869207055746"/>
    <n v="4517.1643927453888"/>
    <n v="4538.8440324934627"/>
    <n v="4560.9149732351307"/>
    <n v="4582.9867873462963"/>
    <n v="4605.2753135544654"/>
    <n v="4628.0680631600208"/>
    <n v="4651.0380544322343"/>
    <n v="4673.9336166725288"/>
    <n v="4696.6751286349327"/>
    <n v="4719.2313304364579"/>
    <n v="4741.6208862653784"/>
    <n v="4763.9961153611803"/>
    <n v="4786.6641438820116"/>
    <n v="4810.1304967293554"/>
    <n v="4834.2302357193457"/>
    <n v="4858.1613717199143"/>
  </r>
  <r>
    <s v="BookDepr: Book Depreciation"/>
    <x v="4"/>
    <x v="29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67.256134616342"/>
    <n v="3283.4266664310944"/>
    <n v="3299.7229440228698"/>
    <n v="3315.9664172338871"/>
    <n v="3332.1005980180248"/>
    <n v="3348.1033087555948"/>
    <n v="3363.9877909315164"/>
    <n v="3379.8621088711052"/>
    <n v="3395.9441561325057"/>
    <n v="3412.5925821390701"/>
    <n v="3429.6903699360223"/>
    <n v="3446.6685407472341"/>
  </r>
  <r>
    <s v="BookDepr: Book Depreciation"/>
    <x v="4"/>
    <x v="30"/>
    <x v="0"/>
    <x v="0"/>
    <n v="3535.52"/>
    <n v="3535.52"/>
    <n v="3566.64"/>
    <n v="3603.12"/>
    <n v="3622.61"/>
    <n v="3766.23"/>
    <n v="4072.13"/>
    <n v="4254.67"/>
    <n v="4283.3999999999996"/>
    <n v="4314.9799999999996"/>
    <n v="4330.96"/>
    <n v="4368.34"/>
    <n v="4434.53"/>
    <n v="4478.0046338490301"/>
    <n v="4496.2084046544251"/>
    <n v="4520.6687996393866"/>
    <n v="4550.2645809861187"/>
    <n v="4583.5825655849567"/>
    <n v="4619.7627652715846"/>
    <n v="4658.4075562317985"/>
    <n v="4699.2437453377406"/>
    <n v="4742.2325252477776"/>
    <n v="4787.143132192482"/>
    <n v="4832.9912149548154"/>
    <n v="4878.8413901288714"/>
    <n v="4596.8633782647394"/>
    <n v="4641.2689391986096"/>
    <n v="4686.0708253667235"/>
    <n v="4730.7062828159696"/>
    <n v="4774.9972726599417"/>
    <n v="4818.8738955308354"/>
    <n v="4862.3778859086242"/>
    <n v="4905.8498406710505"/>
    <n v="4949.9765162048343"/>
    <n v="4995.8883028903656"/>
    <n v="5043.2163869741335"/>
    <n v="5090.1674625331234"/>
  </r>
  <r>
    <s v="BookDepr: Book Depreciation"/>
    <x v="4"/>
    <x v="30"/>
    <x v="0"/>
    <x v="1"/>
    <n v="3535.52"/>
    <n v="3535.52"/>
    <n v="3566.64"/>
    <n v="3603.12"/>
    <n v="3622.61"/>
    <n v="3766.23"/>
    <n v="4072.13"/>
    <n v="4254.67"/>
    <n v="4283.3999999999996"/>
    <n v="4314.9799999999996"/>
    <n v="4330.96"/>
    <n v="4368.34"/>
    <n v="4434.53"/>
    <n v="4478.0046338490292"/>
    <n v="4496.2084046544269"/>
    <n v="4520.6687996393866"/>
    <n v="4550.2645809861187"/>
    <n v="4583.5825655849576"/>
    <n v="4619.7627652715837"/>
    <n v="4658.4075562317985"/>
    <n v="4699.2437453377424"/>
    <n v="4742.2325252477785"/>
    <n v="4787.1431321924829"/>
    <n v="4832.9912149548154"/>
    <n v="4878.8413901288723"/>
    <n v="4925.2107624265054"/>
    <n v="4972.7881491413682"/>
    <n v="5020.7901700357725"/>
    <n v="5068.6138744456803"/>
    <n v="5116.0685064213703"/>
    <n v="5163.0791737830386"/>
    <n v="5209.6905920449508"/>
    <n v="5256.2676864332698"/>
    <n v="5303.5462673623215"/>
    <n v="5352.7374673825316"/>
    <n v="5403.4461289008577"/>
    <n v="5453.750852714059"/>
  </r>
  <r>
    <s v="BookDepr: Book Depreciation"/>
    <x v="4"/>
    <x v="30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28.3473841617668"/>
    <n v="-331.51920994275781"/>
    <n v="-334.719344669051"/>
    <n v="-337.90759162971176"/>
    <n v="-341.07123376142471"/>
    <n v="-344.20527825220211"/>
    <n v="-347.31270613632984"/>
    <n v="-350.41784576221806"/>
    <n v="-353.56975115748753"/>
    <n v="-356.8491644921686"/>
    <n v="-360.22974192672353"/>
    <n v="-363.58339018093636"/>
  </r>
  <r>
    <s v="BookDepr: Book Depreciation"/>
    <x v="5"/>
    <x v="3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234.786586360344"/>
    <n v="99018.199086360328"/>
    <n v="99566.824999999968"/>
    <n v="99566.824999999968"/>
    <n v="99566.824999999968"/>
    <n v="99566.824999999968"/>
    <n v="99566.824999999968"/>
    <n v="99566.824999999968"/>
    <n v="99566.824999999968"/>
    <n v="99566.824999999968"/>
  </r>
  <r>
    <s v="BookDepr: Book Depreciation"/>
    <x v="5"/>
    <x v="31"/>
    <x v="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234.786586360344"/>
    <n v="99018.199086360328"/>
    <n v="99566.824999999968"/>
    <n v="99566.824999999968"/>
    <n v="99566.824999999968"/>
    <n v="99566.824999999968"/>
    <n v="99566.824999999968"/>
    <n v="99566.824999999968"/>
    <n v="99566.824999999968"/>
    <n v="99566.824999999968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4">
  <r>
    <s v="BookDepr: Book Depreciation"/>
    <x v="0"/>
    <x v="0"/>
    <x v="0"/>
    <x v="0"/>
    <n v="45148.74"/>
    <n v="45148.74"/>
    <n v="45148.74"/>
    <n v="45148.7"/>
    <n v="45148.7"/>
    <n v="45148.74"/>
    <n v="45148.72"/>
    <n v="45148.71"/>
    <n v="45148.75"/>
    <n v="49225.51"/>
    <n v="49571.5"/>
    <n v="37610.6"/>
    <n v="141425.47"/>
    <n v="56872.057222014271"/>
    <n v="59884.396760364289"/>
    <n v="62478.719042044293"/>
    <n v="64742.777518388277"/>
    <n v="66742.624950463476"/>
    <n v="68531.103547123639"/>
    <n v="70150.487075451747"/>
    <n v="71634.594549114263"/>
    <n v="73010.481179044262"/>
    <n v="74299.791133988285"/>
    <n v="75668.497973591278"/>
    <n v="77762.476595438784"/>
    <n v="79383.301593768992"/>
    <n v="82636.215759934697"/>
    <n v="85791.880426200616"/>
    <n v="86103.078825880017"/>
    <n v="86352.03754562352"/>
    <n v="86551.204521418345"/>
    <n v="86710.538102054212"/>
    <n v="86838.004966562876"/>
    <n v="86939.978458169833"/>
    <n v="87021.557251455379"/>
    <n v="87094.071734375888"/>
    <n v="87184.714838026513"/>
  </r>
  <r>
    <s v="BookDepr: Book Depreciation"/>
    <x v="0"/>
    <x v="0"/>
    <x v="0"/>
    <x v="1"/>
    <n v="45148.74"/>
    <n v="45148.74"/>
    <n v="45148.74"/>
    <n v="45148.7"/>
    <n v="45148.7"/>
    <n v="45148.74"/>
    <n v="45148.72"/>
    <n v="45148.71"/>
    <n v="45148.75"/>
    <n v="49225.51"/>
    <n v="49571.5"/>
    <n v="37610.6"/>
    <n v="141425.47"/>
    <n v="56872.057222014271"/>
    <n v="59884.396760364289"/>
    <n v="62478.719042044278"/>
    <n v="64742.77751838827"/>
    <n v="66742.624950463476"/>
    <n v="68531.103547123639"/>
    <n v="70150.487075451747"/>
    <n v="71634.594549114277"/>
    <n v="73010.481179044276"/>
    <n v="74299.791133988285"/>
    <n v="75668.497973591278"/>
    <n v="77762.476595438769"/>
    <n v="79383.301593768978"/>
    <n v="82636.215759934683"/>
    <n v="85791.880426200602"/>
    <n v="86103.078825880031"/>
    <n v="86352.037545623549"/>
    <n v="86551.204521418345"/>
    <n v="86710.538102054197"/>
    <n v="86838.004966562861"/>
    <n v="86939.978458169833"/>
    <n v="87021.557251455408"/>
    <n v="87094.071734375888"/>
    <n v="87184.714838026513"/>
  </r>
  <r>
    <s v="BookDepr: Book Depreciation"/>
    <x v="0"/>
    <x v="1"/>
    <x v="0"/>
    <x v="0"/>
    <n v="-36358.869999999995"/>
    <n v="23474.66"/>
    <n v="23474.66"/>
    <n v="23474.61"/>
    <n v="23474.61"/>
    <n v="23474.639999999999"/>
    <n v="23474.65"/>
    <n v="23474.61"/>
    <n v="23474.63"/>
    <n v="23474.639999999999"/>
    <n v="23474.62"/>
    <n v="23474.62"/>
    <n v="22919.68"/>
    <n v="23016.378929411214"/>
    <n v="23201.176754411212"/>
    <n v="23370.542789411211"/>
    <n v="23527.563392411215"/>
    <n v="23674.707649811215"/>
    <n v="23813.950830731217"/>
    <n v="23946.873150467211"/>
    <n v="24074.738781256008"/>
    <n v="24198.559060887055"/>
    <n v="24319.143059591886"/>
    <n v="24451.7435705934"/>
    <n v="24662.264168980713"/>
    <n v="24829.338998152914"/>
    <n v="24884.669780237906"/>
    <n v="24933.101072572572"/>
    <n v="24976.012773106962"/>
    <n v="25014.508800201147"/>
    <n v="25049.472288543158"/>
    <n v="25081.609745883434"/>
    <n v="25111.48637842232"/>
    <n v="25139.554351120099"/>
    <n v="25166.175395944989"/>
    <n v="25194.757528381928"/>
    <n v="25238.948735594764"/>
  </r>
  <r>
    <s v="BookDepr: Book Depreciation"/>
    <x v="0"/>
    <x v="1"/>
    <x v="0"/>
    <x v="1"/>
    <n v="-36358.869999999995"/>
    <n v="23474.66"/>
    <n v="23474.66"/>
    <n v="23474.61"/>
    <n v="23474.61"/>
    <n v="23474.639999999999"/>
    <n v="23474.65"/>
    <n v="23474.61"/>
    <n v="23474.63"/>
    <n v="23474.639999999999"/>
    <n v="23474.62"/>
    <n v="23474.62"/>
    <n v="22919.68"/>
    <n v="23016.378929411214"/>
    <n v="23201.176754411212"/>
    <n v="23370.542789411211"/>
    <n v="23527.563392411215"/>
    <n v="23674.707649811215"/>
    <n v="23813.950830731217"/>
    <n v="23946.873150467211"/>
    <n v="24074.738781256008"/>
    <n v="24198.559060887055"/>
    <n v="24319.143059591886"/>
    <n v="24451.7435705934"/>
    <n v="24662.264168980713"/>
    <n v="24829.338998152914"/>
    <n v="24884.669780237906"/>
    <n v="24933.101072572572"/>
    <n v="24976.012773106962"/>
    <n v="25014.508800201147"/>
    <n v="25049.472288543158"/>
    <n v="25081.609745883434"/>
    <n v="25111.48637842232"/>
    <n v="25139.554351120099"/>
    <n v="25166.175395944989"/>
    <n v="25194.757528381928"/>
    <n v="25238.948735594764"/>
  </r>
  <r>
    <s v="BookDepr: Book Depreciation"/>
    <x v="1"/>
    <x v="2"/>
    <x v="0"/>
    <x v="0"/>
    <n v="18962.98"/>
    <n v="18962.98"/>
    <n v="18962.98"/>
    <n v="18962.98"/>
    <n v="18962.98"/>
    <n v="18962.98"/>
    <n v="18974.23"/>
    <n v="19000.46"/>
    <n v="19015.43"/>
    <n v="19015.43"/>
    <n v="19015.43"/>
    <n v="19015.43"/>
    <n v="19015.43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27230.101905666666"/>
    <n v="27230.101905666666"/>
    <n v="27230.101905666666"/>
    <n v="27230.101905666666"/>
    <n v="27230.101905666666"/>
    <n v="27230.101905666666"/>
    <n v="27230.101905666666"/>
    <n v="27230.101905666666"/>
    <n v="27230.101905666666"/>
    <n v="27230.101905666666"/>
    <n v="27230.101905666666"/>
    <n v="27230.101905666666"/>
  </r>
  <r>
    <s v="BookDepr: Book Depreciation"/>
    <x v="1"/>
    <x v="2"/>
    <x v="0"/>
    <x v="1"/>
    <n v="18962.98"/>
    <n v="18962.98"/>
    <n v="18962.98"/>
    <n v="18962.98"/>
    <n v="18962.98"/>
    <n v="18962.98"/>
    <n v="18974.23"/>
    <n v="19000.46"/>
    <n v="19015.43"/>
    <n v="19015.43"/>
    <n v="19015.43"/>
    <n v="19015.43"/>
    <n v="19015.43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  <n v="19015.434291666668"/>
  </r>
  <r>
    <s v="BookDepr: Book Depreciation"/>
    <x v="1"/>
    <x v="2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14.6676139999981"/>
    <n v="8214.6676139999981"/>
    <n v="8214.6676139999981"/>
    <n v="8214.6676139999981"/>
    <n v="8214.6676139999981"/>
    <n v="8214.6676139999981"/>
    <n v="8214.6676139999981"/>
    <n v="8214.6676139999981"/>
    <n v="8214.6676139999981"/>
    <n v="8214.6676139999981"/>
    <n v="8214.6676139999981"/>
    <n v="8214.6676139999981"/>
  </r>
  <r>
    <s v="BookDepr: Book Depreciation"/>
    <x v="2"/>
    <x v="3"/>
    <x v="0"/>
    <x v="0"/>
    <n v="4245.5600000000004"/>
    <n v="4245.5600000000004"/>
    <n v="4245.5600000000004"/>
    <n v="4245.5600000000004"/>
    <n v="4245.5600000000004"/>
    <n v="4245.5600000000004"/>
    <n v="4248.3500000000004"/>
    <n v="4251.1400000000003"/>
    <n v="4251.1400000000003"/>
    <n v="4251.1400000000003"/>
    <n v="4251.1400000000003"/>
    <n v="4251.1400000000003"/>
    <n v="4251.1400000000003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</r>
  <r>
    <s v="BookDepr: Book Depreciation"/>
    <x v="2"/>
    <x v="3"/>
    <x v="0"/>
    <x v="1"/>
    <n v="4245.5600000000004"/>
    <n v="4245.5600000000004"/>
    <n v="4245.5600000000004"/>
    <n v="4245.5600000000004"/>
    <n v="4245.5600000000004"/>
    <n v="4245.5600000000004"/>
    <n v="4248.3500000000004"/>
    <n v="4251.1400000000003"/>
    <n v="4251.1400000000003"/>
    <n v="4251.1400000000003"/>
    <n v="4251.1400000000003"/>
    <n v="4251.1400000000003"/>
    <n v="4251.1400000000003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  <n v="4251.1406200000001"/>
  </r>
  <r>
    <s v="BookDepr: Book Depreciation"/>
    <x v="2"/>
    <x v="4"/>
    <x v="0"/>
    <x v="0"/>
    <n v="447.19"/>
    <n v="1229.6300000000001"/>
    <n v="1750.3600000000001"/>
    <n v="2050.19"/>
    <n v="1472.99"/>
    <n v="609.27999999999986"/>
    <n v="1539.3600000000001"/>
    <n v="2686.83"/>
    <n v="2780.76"/>
    <n v="-891.08"/>
    <n v="-891.08"/>
    <n v="-664.45"/>
    <n v="-260.4700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okDepr: Book Depreciation"/>
    <x v="2"/>
    <x v="4"/>
    <x v="0"/>
    <x v="1"/>
    <n v="447.19"/>
    <n v="1229.6300000000001"/>
    <n v="1750.3600000000001"/>
    <n v="2050.19"/>
    <n v="1472.99"/>
    <n v="609.27999999999986"/>
    <n v="1539.3600000000001"/>
    <n v="2686.83"/>
    <n v="2780.76"/>
    <n v="-891.08"/>
    <n v="-891.08"/>
    <n v="-664.45"/>
    <n v="-260.4700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okDepr: Book Depreciation"/>
    <x v="2"/>
    <x v="5"/>
    <x v="0"/>
    <x v="0"/>
    <n v="5797.43"/>
    <n v="5797.43"/>
    <n v="5797.43"/>
    <n v="5797.43"/>
    <n v="5797.43"/>
    <n v="5797.43"/>
    <n v="5797.43"/>
    <n v="5797.43"/>
    <n v="5797.43"/>
    <n v="5797.43"/>
    <n v="5797.43"/>
    <n v="5797.43"/>
    <n v="5797.43"/>
    <n v="1582.4012500000003"/>
    <n v="1819.5567500000004"/>
    <n v="2056.7122500000005"/>
    <n v="2293.8677500000003"/>
    <n v="2531.0232500000002"/>
    <n v="2768.17875"/>
    <n v="3005.3342500000003"/>
    <n v="3242.4897500000002"/>
    <n v="3479.6452500000005"/>
    <n v="3716.8007500000003"/>
    <n v="3953.9562500000002"/>
    <n v="4191.1173333333336"/>
    <n v="4428.278416666667"/>
    <n v="5082.1005833333338"/>
    <n v="5735.9227499999988"/>
    <n v="5973.0782499999996"/>
    <n v="6210.2337499999985"/>
    <n v="6447.3892499999984"/>
    <n v="6684.5447499999982"/>
    <n v="6921.7002499999981"/>
    <n v="7158.8557499999979"/>
    <n v="7396.0112499999987"/>
    <n v="7633.1667499999985"/>
    <n v="7870.3278333333328"/>
  </r>
  <r>
    <s v="BookDepr: Book Depreciation"/>
    <x v="2"/>
    <x v="5"/>
    <x v="0"/>
    <x v="1"/>
    <n v="5797.43"/>
    <n v="5797.43"/>
    <n v="5797.43"/>
    <n v="5797.43"/>
    <n v="5797.43"/>
    <n v="5797.43"/>
    <n v="5797.43"/>
    <n v="5797.43"/>
    <n v="5797.43"/>
    <n v="5797.43"/>
    <n v="5797.43"/>
    <n v="5797.43"/>
    <n v="5797.43"/>
    <n v="1582.4012500000003"/>
    <n v="1819.5567500000004"/>
    <n v="2056.7122500000005"/>
    <n v="2293.8677500000003"/>
    <n v="2531.0232500000002"/>
    <n v="2768.17875"/>
    <n v="3005.3342500000003"/>
    <n v="3242.4897500000002"/>
    <n v="3479.6452500000005"/>
    <n v="3716.8007500000003"/>
    <n v="3953.9562500000002"/>
    <n v="4191.1173333333336"/>
    <n v="4428.278416666667"/>
    <n v="5082.1005833333338"/>
    <n v="5735.9227499999988"/>
    <n v="5973.0782499999996"/>
    <n v="6210.2337499999985"/>
    <n v="6447.3892499999984"/>
    <n v="6684.5447499999982"/>
    <n v="6921.7002499999981"/>
    <n v="7158.8557499999979"/>
    <n v="7396.0112499999987"/>
    <n v="7633.1667499999985"/>
    <n v="7870.3278333333328"/>
  </r>
  <r>
    <s v="BookDepr: Book Depreciation"/>
    <x v="2"/>
    <x v="6"/>
    <x v="0"/>
    <x v="0"/>
    <n v="13871.23"/>
    <n v="13871.11"/>
    <n v="13873.75"/>
    <n v="13876.51"/>
    <n v="13876.51"/>
    <n v="13879.38"/>
    <n v="14009.96"/>
    <n v="14143.5"/>
    <n v="14162.4"/>
    <n v="14443.49"/>
    <n v="14712.87"/>
    <n v="14837.58"/>
    <n v="14977.76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</r>
  <r>
    <s v="BookDepr: Book Depreciation"/>
    <x v="2"/>
    <x v="6"/>
    <x v="0"/>
    <x v="1"/>
    <n v="13871.23"/>
    <n v="13871.11"/>
    <n v="13873.75"/>
    <n v="13876.51"/>
    <n v="13876.51"/>
    <n v="13879.38"/>
    <n v="14009.96"/>
    <n v="14143.5"/>
    <n v="14162.4"/>
    <n v="14443.49"/>
    <n v="14712.87"/>
    <n v="14837.58"/>
    <n v="14977.76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  <n v="13555.795666666667"/>
  </r>
  <r>
    <s v="BookDepr: Book Depreciation"/>
    <x v="2"/>
    <x v="7"/>
    <x v="0"/>
    <x v="0"/>
    <n v="5684.23"/>
    <n v="5684.23"/>
    <n v="5684.23"/>
    <n v="5684.23"/>
    <n v="5693.87"/>
    <n v="5703.5"/>
    <n v="5702.4"/>
    <n v="5701.29"/>
    <n v="5701.29"/>
    <n v="5701.29"/>
    <n v="5701.29"/>
    <n v="5701.9699999999993"/>
    <n v="5744.25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</r>
  <r>
    <s v="BookDepr: Book Depreciation"/>
    <x v="2"/>
    <x v="7"/>
    <x v="0"/>
    <x v="1"/>
    <n v="5684.23"/>
    <n v="5684.23"/>
    <n v="5684.23"/>
    <n v="5684.23"/>
    <n v="5693.87"/>
    <n v="5703.5"/>
    <n v="5702.4"/>
    <n v="5701.29"/>
    <n v="5701.29"/>
    <n v="5701.29"/>
    <n v="5701.29"/>
    <n v="5701.9699999999993"/>
    <n v="5744.25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  <n v="5539.6890308333332"/>
  </r>
  <r>
    <s v="BookDepr: Book Depreciation"/>
    <x v="2"/>
    <x v="8"/>
    <x v="0"/>
    <x v="0"/>
    <n v="6126.46"/>
    <n v="6126.46"/>
    <n v="6126.46"/>
    <n v="6126.46"/>
    <n v="6126.46"/>
    <n v="6126.46"/>
    <n v="6126.46"/>
    <n v="6126.46"/>
    <n v="6126.46"/>
    <n v="6126.46"/>
    <n v="6126.46"/>
    <n v="6126.46"/>
    <n v="6126.46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3845.3332845833334"/>
    <n v="3845.3332845833334"/>
    <n v="3845.3332845833334"/>
    <n v="3845.3332845833334"/>
    <n v="3845.3332845833334"/>
    <n v="3845.3332845833334"/>
    <n v="3845.3332845833334"/>
    <n v="3845.3332845833334"/>
    <n v="3845.3332845833334"/>
    <n v="3845.3332845833334"/>
    <n v="3845.3332845833334"/>
    <n v="3845.3332845833334"/>
  </r>
  <r>
    <s v="BookDepr: Book Depreciation"/>
    <x v="2"/>
    <x v="8"/>
    <x v="0"/>
    <x v="1"/>
    <n v="6126.46"/>
    <n v="6126.46"/>
    <n v="6126.46"/>
    <n v="6126.46"/>
    <n v="6126.46"/>
    <n v="6126.46"/>
    <n v="6126.46"/>
    <n v="6126.46"/>
    <n v="6126.46"/>
    <n v="6126.46"/>
    <n v="6126.46"/>
    <n v="6126.46"/>
    <n v="6126.46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  <n v="6126.4631991666665"/>
  </r>
  <r>
    <s v="BookDepr: Book Depreciation"/>
    <x v="2"/>
    <x v="8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281.1299145833332"/>
    <n v="-2281.1299145833332"/>
    <n v="-2281.1299145833332"/>
    <n v="-2281.1299145833332"/>
    <n v="-2281.1299145833332"/>
    <n v="-2281.1299145833332"/>
    <n v="-2281.1299145833332"/>
    <n v="-2281.1299145833332"/>
    <n v="-2281.1299145833332"/>
    <n v="-2281.1299145833332"/>
    <n v="-2281.1299145833332"/>
    <n v="-2281.1299145833332"/>
  </r>
  <r>
    <s v="BookDepr: Book Depreciation"/>
    <x v="2"/>
    <x v="9"/>
    <x v="0"/>
    <x v="0"/>
    <n v="4375.05"/>
    <n v="4375.05"/>
    <n v="4375.05"/>
    <n v="4375.05"/>
    <n v="4375.05"/>
    <n v="4375.05"/>
    <n v="4014.56"/>
    <n v="3654.07"/>
    <n v="4541.3599999999997"/>
    <n v="5428.66"/>
    <n v="5428.66"/>
    <n v="5428.66"/>
    <n v="5428.66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</r>
  <r>
    <s v="BookDepr: Book Depreciation"/>
    <x v="2"/>
    <x v="9"/>
    <x v="0"/>
    <x v="1"/>
    <n v="4375.05"/>
    <n v="4375.05"/>
    <n v="4375.05"/>
    <n v="4375.05"/>
    <n v="4375.05"/>
    <n v="4375.05"/>
    <n v="4014.56"/>
    <n v="3654.07"/>
    <n v="4541.3599999999997"/>
    <n v="5428.66"/>
    <n v="5428.66"/>
    <n v="5428.66"/>
    <n v="5428.66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  <n v="4858.1443799999997"/>
  </r>
  <r>
    <s v="BookDepr: Book Depreciation"/>
    <x v="2"/>
    <x v="10"/>
    <x v="0"/>
    <x v="0"/>
    <n v="350.6"/>
    <n v="350.6"/>
    <n v="350.6"/>
    <n v="350.6"/>
    <n v="643.09"/>
    <n v="935.59"/>
    <n v="935.59"/>
    <n v="935.59"/>
    <n v="935.59"/>
    <n v="935.59"/>
    <n v="935.59"/>
    <n v="935.59"/>
    <n v="935.59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</r>
  <r>
    <s v="BookDepr: Book Depreciation"/>
    <x v="2"/>
    <x v="10"/>
    <x v="0"/>
    <x v="1"/>
    <n v="350.6"/>
    <n v="350.6"/>
    <n v="350.6"/>
    <n v="350.6"/>
    <n v="643.09"/>
    <n v="935.59"/>
    <n v="935.59"/>
    <n v="935.59"/>
    <n v="935.59"/>
    <n v="935.59"/>
    <n v="935.59"/>
    <n v="935.59"/>
    <n v="935.59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  <n v="935.59029166666676"/>
  </r>
  <r>
    <s v="BookDepr: Book Depreciation"/>
    <x v="3"/>
    <x v="11"/>
    <x v="0"/>
    <x v="0"/>
    <n v="2123.3200000000002"/>
    <n v="2123.3200000000002"/>
    <n v="2123.3200000000002"/>
    <n v="2123.3200000000002"/>
    <n v="2123.3200000000002"/>
    <n v="2123.3200000000002"/>
    <n v="2123.3200000000002"/>
    <n v="2123.3200000000002"/>
    <n v="2123.3200000000002"/>
    <n v="2123.3200000000002"/>
    <n v="2123.3200000000002"/>
    <n v="2123.3200000000002"/>
    <n v="2123.3200000000002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4762.3087890000006"/>
    <n v="4762.3087890000006"/>
    <n v="4762.3087890000006"/>
    <n v="4762.3087890000006"/>
    <n v="4762.3087890000006"/>
    <n v="4762.3087890000006"/>
    <n v="4762.3087890000006"/>
    <n v="4762.3087890000006"/>
    <n v="4762.3087890000006"/>
    <n v="4762.3087890000006"/>
    <n v="4762.3087890000006"/>
    <n v="4762.3087890000006"/>
  </r>
  <r>
    <s v="BookDepr: Book Depreciation"/>
    <x v="3"/>
    <x v="11"/>
    <x v="0"/>
    <x v="1"/>
    <n v="2123.3200000000002"/>
    <n v="2123.3200000000002"/>
    <n v="2123.3200000000002"/>
    <n v="2123.3200000000002"/>
    <n v="2123.3200000000002"/>
    <n v="2123.3200000000002"/>
    <n v="2123.3200000000002"/>
    <n v="2123.3200000000002"/>
    <n v="2123.3200000000002"/>
    <n v="2123.3200000000002"/>
    <n v="2123.3200000000002"/>
    <n v="2123.3200000000002"/>
    <n v="2123.3200000000002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  <n v="2123.3223900000003"/>
  </r>
  <r>
    <s v="BookDepr: Book Depreciation"/>
    <x v="3"/>
    <x v="11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38.9863990000003"/>
    <n v="2638.9863990000003"/>
    <n v="2638.9863990000003"/>
    <n v="2638.9863990000003"/>
    <n v="2638.9863990000003"/>
    <n v="2638.9863990000003"/>
    <n v="2638.9863990000003"/>
    <n v="2638.9863990000003"/>
    <n v="2638.9863990000003"/>
    <n v="2638.9863990000003"/>
    <n v="2638.9863990000003"/>
    <n v="2638.9863990000003"/>
  </r>
  <r>
    <s v="BookDepr: Book Depreciation"/>
    <x v="3"/>
    <x v="12"/>
    <x v="0"/>
    <x v="0"/>
    <n v="15794.51"/>
    <n v="15794.51"/>
    <n v="15794.51"/>
    <n v="15794.51"/>
    <n v="15794.51"/>
    <n v="15794.51"/>
    <n v="15794.51"/>
    <n v="15794.51"/>
    <n v="15794.51"/>
    <n v="15794.51"/>
    <n v="15794.51"/>
    <n v="15794.51"/>
    <n v="15794.51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9763.8791099999999"/>
    <n v="9763.8791099999999"/>
    <n v="9763.8791099999999"/>
    <n v="9763.8791099999999"/>
    <n v="9763.8791099999999"/>
    <n v="9763.8791099999999"/>
    <n v="9763.8791099999999"/>
    <n v="9763.8791099999999"/>
    <n v="9763.8791099999999"/>
    <n v="9763.8791099999999"/>
    <n v="9763.8791099999999"/>
    <n v="9763.8791099999999"/>
  </r>
  <r>
    <s v="BookDepr: Book Depreciation"/>
    <x v="3"/>
    <x v="12"/>
    <x v="0"/>
    <x v="1"/>
    <n v="15794.51"/>
    <n v="15794.51"/>
    <n v="15794.51"/>
    <n v="15794.51"/>
    <n v="15794.51"/>
    <n v="15794.51"/>
    <n v="15794.51"/>
    <n v="15794.51"/>
    <n v="15794.51"/>
    <n v="15794.51"/>
    <n v="15794.51"/>
    <n v="15794.51"/>
    <n v="15794.51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  <n v="15794.510324999999"/>
  </r>
  <r>
    <s v="BookDepr: Book Depreciation"/>
    <x v="3"/>
    <x v="12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6030.6312149999994"/>
    <n v="-6030.6312149999994"/>
    <n v="-6030.6312149999994"/>
    <n v="-6030.6312149999994"/>
    <n v="-6030.6312149999994"/>
    <n v="-6030.6312149999994"/>
    <n v="-6030.6312149999994"/>
    <n v="-6030.6312149999994"/>
    <n v="-6030.6312149999994"/>
    <n v="-6030.6312149999994"/>
    <n v="-6030.6312149999994"/>
    <n v="-6030.6312149999994"/>
  </r>
  <r>
    <s v="BookDepr: Book Depreciation"/>
    <x v="3"/>
    <x v="13"/>
    <x v="0"/>
    <x v="0"/>
    <n v="34949.449999999997"/>
    <n v="34949.449999999997"/>
    <n v="34949.449999999997"/>
    <n v="34949.449999999997"/>
    <n v="38005.99"/>
    <n v="41062.54"/>
    <n v="42106.42"/>
    <n v="43177.66"/>
    <n v="43207.24"/>
    <n v="43224.63"/>
    <n v="43236.87"/>
    <n v="43233.94"/>
    <n v="43233.94"/>
    <n v="43775.661534291663"/>
    <n v="44594.690494416667"/>
    <n v="45149.301694416667"/>
    <n v="45703.912894416666"/>
    <n v="46258.524094416665"/>
    <n v="46813.135294416665"/>
    <n v="47367.746494416664"/>
    <n v="47922.357694416663"/>
    <n v="48476.968894416663"/>
    <n v="49031.580094416662"/>
    <n v="49586.191294416669"/>
    <n v="50140.802494416668"/>
    <n v="29658.805650000006"/>
    <n v="30070.645650000006"/>
    <n v="30482.485650000002"/>
    <n v="30894.325650000006"/>
    <n v="31306.165650000003"/>
    <n v="31718.005650000006"/>
    <n v="32129.845650000003"/>
    <n v="32541.685650000007"/>
    <n v="32953.525650000003"/>
    <n v="33365.365650000007"/>
    <n v="33777.205650000004"/>
    <n v="34189.045650000007"/>
  </r>
  <r>
    <s v="BookDepr: Book Depreciation"/>
    <x v="3"/>
    <x v="13"/>
    <x v="0"/>
    <x v="1"/>
    <n v="34949.449999999997"/>
    <n v="34949.449999999997"/>
    <n v="34949.449999999997"/>
    <n v="34949.449999999997"/>
    <n v="38005.99"/>
    <n v="41062.54"/>
    <n v="42106.42"/>
    <n v="43177.66"/>
    <n v="43207.24"/>
    <n v="43224.63"/>
    <n v="43236.87"/>
    <n v="43233.94"/>
    <n v="43233.94"/>
    <n v="43775.661534291663"/>
    <n v="44594.690494416667"/>
    <n v="45149.301694416667"/>
    <n v="45703.912894416666"/>
    <n v="46258.524094416665"/>
    <n v="46813.135294416665"/>
    <n v="47367.746494416664"/>
    <n v="47922.357694416663"/>
    <n v="48476.968894416663"/>
    <n v="49031.580094416662"/>
    <n v="49586.191294416669"/>
    <n v="50140.802494416668"/>
    <n v="50695.413694416668"/>
    <n v="51250.024894416667"/>
    <n v="51804.636094416666"/>
    <n v="52359.247294416666"/>
    <n v="52913.858494416665"/>
    <n v="53468.469694416664"/>
    <n v="54023.080894416664"/>
    <n v="54577.692094416663"/>
    <n v="55132.303294416663"/>
    <n v="55686.914494416662"/>
    <n v="56241.525694416661"/>
    <n v="56796.136894416661"/>
  </r>
  <r>
    <s v="BookDepr: Book Depreciation"/>
    <x v="3"/>
    <x v="13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1036.608044416658"/>
    <n v="-21179.379244416661"/>
    <n v="-21322.15044441666"/>
    <n v="-21464.92164441666"/>
    <n v="-21607.692844416662"/>
    <n v="-21750.464044416658"/>
    <n v="-21893.235244416661"/>
    <n v="-22036.00644441666"/>
    <n v="-22178.777644416659"/>
    <n v="-22321.548844416662"/>
    <n v="-22464.320044416658"/>
    <n v="-22607.091244416661"/>
  </r>
  <r>
    <s v="BookDepr: Book Depreciation"/>
    <x v="3"/>
    <x v="14"/>
    <x v="0"/>
    <x v="0"/>
    <n v="3171.3"/>
    <n v="3171.3"/>
    <n v="3171.3"/>
    <n v="3171.3"/>
    <n v="3171.3"/>
    <n v="3171.3"/>
    <n v="3171.3"/>
    <n v="3171.3"/>
    <n v="3171.3"/>
    <n v="3171.3"/>
    <n v="3171.3"/>
    <n v="3171.3"/>
    <n v="3171.3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4252.1259"/>
    <n v="4252.1259"/>
    <n v="4252.1259"/>
    <n v="4252.1259"/>
    <n v="4252.1259"/>
    <n v="4252.1259"/>
    <n v="4252.1259"/>
    <n v="4252.1259"/>
    <n v="4252.1259"/>
    <n v="4252.1259"/>
    <n v="4252.1259"/>
    <n v="4252.1259"/>
  </r>
  <r>
    <s v="BookDepr: Book Depreciation"/>
    <x v="3"/>
    <x v="14"/>
    <x v="0"/>
    <x v="1"/>
    <n v="3171.3"/>
    <n v="3171.3"/>
    <n v="3171.3"/>
    <n v="3171.3"/>
    <n v="3171.3"/>
    <n v="3171.3"/>
    <n v="3171.3"/>
    <n v="3171.3"/>
    <n v="3171.3"/>
    <n v="3171.3"/>
    <n v="3171.3"/>
    <n v="3171.3"/>
    <n v="3171.3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  <n v="3171.2963333333337"/>
  </r>
  <r>
    <s v="BookDepr: Book Depreciation"/>
    <x v="3"/>
    <x v="14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80.8295666666663"/>
    <n v="1080.8295666666663"/>
    <n v="1080.8295666666663"/>
    <n v="1080.8295666666663"/>
    <n v="1080.8295666666663"/>
    <n v="1080.8295666666663"/>
    <n v="1080.8295666666663"/>
    <n v="1080.8295666666663"/>
    <n v="1080.8295666666663"/>
    <n v="1080.8295666666663"/>
    <n v="1080.8295666666663"/>
    <n v="1080.8295666666663"/>
  </r>
  <r>
    <s v="BookDepr: Book Depreciation"/>
    <x v="3"/>
    <x v="15"/>
    <x v="0"/>
    <x v="0"/>
    <n v="1169.72"/>
    <n v="1169.72"/>
    <n v="1169.72"/>
    <n v="1169.72"/>
    <n v="1315.48"/>
    <n v="1461.25"/>
    <n v="1461.25"/>
    <n v="1461.25"/>
    <n v="1461.25"/>
    <n v="1461.25"/>
    <n v="1461.25"/>
    <n v="1461.25"/>
    <n v="1461.25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346.5995705833336"/>
    <n v="1346.5995705833336"/>
    <n v="1346.5995705833336"/>
    <n v="1346.5995705833336"/>
    <n v="1346.5995705833336"/>
    <n v="1346.5995705833336"/>
    <n v="1346.5995705833336"/>
    <n v="1346.5995705833336"/>
    <n v="1346.5995705833336"/>
    <n v="1346.5995705833336"/>
    <n v="1346.5995705833336"/>
    <n v="1346.5995705833336"/>
  </r>
  <r>
    <s v="BookDepr: Book Depreciation"/>
    <x v="3"/>
    <x v="15"/>
    <x v="0"/>
    <x v="1"/>
    <n v="1169.72"/>
    <n v="1169.72"/>
    <n v="1169.72"/>
    <n v="1169.72"/>
    <n v="1315.48"/>
    <n v="1461.25"/>
    <n v="1461.25"/>
    <n v="1461.25"/>
    <n v="1461.25"/>
    <n v="1461.25"/>
    <n v="1461.25"/>
    <n v="1461.25"/>
    <n v="1461.25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  <n v="1461.2516208333336"/>
  </r>
  <r>
    <s v="BookDepr: Book Depreciation"/>
    <x v="3"/>
    <x v="15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14.65205025"/>
    <n v="-114.65205025"/>
    <n v="-114.65205025"/>
    <n v="-114.65205025"/>
    <n v="-114.65205025"/>
    <n v="-114.65205025"/>
    <n v="-114.65205025"/>
    <n v="-114.65205025"/>
    <n v="-114.65205025"/>
    <n v="-114.65205025"/>
    <n v="-114.65205025"/>
    <n v="-114.65205025"/>
  </r>
  <r>
    <s v="BookDepr: Book Depreciation"/>
    <x v="4"/>
    <x v="16"/>
    <x v="0"/>
    <x v="0"/>
    <n v="234.76"/>
    <n v="242.29"/>
    <n v="249.52"/>
    <n v="250.84"/>
    <n v="255.66"/>
    <n v="261.55"/>
    <n v="264.99"/>
    <n v="267.32"/>
    <n v="268.70999999999998"/>
    <n v="269.69"/>
    <n v="340.98"/>
    <n v="444.66"/>
    <n v="482.25"/>
    <n v="488.29755934218809"/>
    <n v="490.95457341205707"/>
    <n v="494.26727510672475"/>
    <n v="498.11815988372859"/>
    <n v="502.35912764148162"/>
    <n v="506.90005252606761"/>
    <n v="511.69926398051939"/>
    <n v="516.72813165275295"/>
    <n v="521.98258857423548"/>
    <n v="527.4384509449618"/>
    <n v="532.99255979406485"/>
    <n v="538.54688792571255"/>
    <n v="503.78279049979301"/>
    <n v="509.09260349837871"/>
    <n v="514.44361600873935"/>
    <n v="519.77732762233586"/>
    <n v="525.07523052143938"/>
    <n v="530.33005840156409"/>
    <n v="535.5461497202466"/>
    <n v="540.75891081516806"/>
    <n v="546.03973261831129"/>
    <n v="551.50612349846836"/>
    <n v="557.11974386666805"/>
    <n v="562.69417276832883"/>
  </r>
  <r>
    <s v="BookDepr: Book Depreciation"/>
    <x v="4"/>
    <x v="16"/>
    <x v="0"/>
    <x v="1"/>
    <n v="234.76"/>
    <n v="242.29"/>
    <n v="249.52"/>
    <n v="250.84"/>
    <n v="255.66"/>
    <n v="261.55"/>
    <n v="264.99"/>
    <n v="267.32"/>
    <n v="268.70999999999998"/>
    <n v="269.69"/>
    <n v="340.98"/>
    <n v="444.66"/>
    <n v="482.25"/>
    <n v="488.29755934218809"/>
    <n v="490.95457341205707"/>
    <n v="494.2672751067247"/>
    <n v="498.11815988372859"/>
    <n v="502.35912764148162"/>
    <n v="506.90005252606761"/>
    <n v="511.69926398051933"/>
    <n v="516.72813165275284"/>
    <n v="521.98258857423548"/>
    <n v="527.43845094496169"/>
    <n v="532.99255979406473"/>
    <n v="538.54688792571267"/>
    <n v="544.15562736911454"/>
    <n v="549.8909654512106"/>
    <n v="555.67080474811587"/>
    <n v="561.43195666524116"/>
    <n v="567.15443017995199"/>
    <n v="572.8303766706789"/>
    <n v="578.46448227622443"/>
    <n v="584.09499077596547"/>
    <n v="589.79901432639883"/>
    <n v="595.70347834329368"/>
    <n v="601.76697072706293"/>
    <n v="607.78813086474565"/>
  </r>
  <r>
    <s v="BookDepr: Book Depreciation"/>
    <x v="4"/>
    <x v="16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0.372836869321404"/>
    <n v="-40.798361952831755"/>
    <n v="-41.227188739376338"/>
    <n v="-41.654629042904979"/>
    <n v="-42.079199658512572"/>
    <n v="-42.500318269114906"/>
    <n v="-42.918332555977969"/>
    <n v="-43.336079960797441"/>
    <n v="-43.759281708087684"/>
    <n v="-44.197354844825028"/>
    <n v="-44.647226860395001"/>
    <n v="-45.093958096416614"/>
  </r>
  <r>
    <s v="BookDepr: Book Depreciation"/>
    <x v="4"/>
    <x v="17"/>
    <x v="0"/>
    <x v="0"/>
    <n v="280545.70999999996"/>
    <n v="281897.84999999998"/>
    <n v="282998.69"/>
    <n v="286783.7"/>
    <n v="289872.16000000003"/>
    <n v="290794.27"/>
    <n v="292374.48"/>
    <n v="292822.14"/>
    <n v="292313.39"/>
    <n v="292166.06"/>
    <n v="291944.14"/>
    <n v="291839.60000000003"/>
    <n v="291733.5"/>
    <n v="292006.046452148"/>
    <n v="292842.17639038834"/>
    <n v="293903.32746324589"/>
    <n v="295149.1740576275"/>
    <n v="296528.89067121258"/>
    <n v="298011.54760342411"/>
    <n v="299582.84420917783"/>
    <n v="301232.9550257579"/>
    <n v="302960.4843369131"/>
    <n v="304757.13266296632"/>
    <n v="306587.49755343253"/>
    <n v="308417.9376980369"/>
    <n v="330124.14216162392"/>
    <n v="332137.8257484624"/>
    <n v="334167.75882840011"/>
    <n v="336190.86826430727"/>
    <n v="338199.85439064167"/>
    <n v="340191.85130536923"/>
    <n v="342168.57013885869"/>
    <n v="344143.97549930733"/>
    <n v="346146.22467321251"/>
    <n v="348221.6641182272"/>
    <n v="350355.17232296494"/>
    <n v="352473.22302741581"/>
  </r>
  <r>
    <s v="BookDepr: Book Depreciation"/>
    <x v="4"/>
    <x v="17"/>
    <x v="0"/>
    <x v="1"/>
    <n v="280545.70999999996"/>
    <n v="281897.84999999998"/>
    <n v="282998.69"/>
    <n v="286783.7"/>
    <n v="289872.16000000003"/>
    <n v="290794.27"/>
    <n v="292374.48"/>
    <n v="292822.14"/>
    <n v="292313.39"/>
    <n v="292166.06"/>
    <n v="291944.14"/>
    <n v="291839.60000000003"/>
    <n v="291733.5"/>
    <n v="292006.046452148"/>
    <n v="292842.17639038834"/>
    <n v="293903.32746324589"/>
    <n v="295149.1740576275"/>
    <n v="296528.89067121258"/>
    <n v="298011.54760342411"/>
    <n v="299582.84420917777"/>
    <n v="301232.95502575784"/>
    <n v="302960.4843369131"/>
    <n v="304757.13266296632"/>
    <n v="306587.49755343253"/>
    <n v="308417.93769803684"/>
    <n v="310267.05090378207"/>
    <n v="312159.61066584807"/>
    <n v="314067.44250789483"/>
    <n v="315968.86115066486"/>
    <n v="317857.00600624218"/>
    <n v="319729.18355767778"/>
    <n v="321587.00201020582"/>
    <n v="323443.58599558956"/>
    <n v="325325.39912895899"/>
    <n v="327276.00011111575"/>
    <n v="329281.17699526751"/>
    <n v="331271.82615358621"/>
  </r>
  <r>
    <s v="BookDepr: Book Depreciation"/>
    <x v="4"/>
    <x v="17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857.091257841999"/>
    <n v="19978.215082614319"/>
    <n v="20100.316320505284"/>
    <n v="20222.007113642485"/>
    <n v="20342.848384399531"/>
    <n v="20462.667747691376"/>
    <n v="20581.568128653129"/>
    <n v="20700.389503717692"/>
    <n v="20820.825544253436"/>
    <n v="20945.664007111438"/>
    <n v="21073.995327697074"/>
    <n v="21201.396873829508"/>
  </r>
  <r>
    <s v="BookDepr: Book Depreciation"/>
    <x v="4"/>
    <x v="17"/>
    <x v="1"/>
    <x v="0"/>
    <n v="693.56"/>
    <n v="693.58999999999992"/>
    <n v="693.58999999999992"/>
    <n v="689.34"/>
    <n v="1023.24"/>
    <n v="1389.1599999999999"/>
    <n v="1434.1000000000001"/>
    <n v="1580.9299999999998"/>
    <n v="1720.49"/>
    <n v="1737.7800000000002"/>
    <n v="1764.9"/>
    <n v="1818.78"/>
    <n v="1580.83"/>
    <n v="1313.0011806248035"/>
    <n v="1326.4810350638595"/>
    <n v="1350.3766951145044"/>
    <n v="1383.0474464001197"/>
    <n v="1421.8833704472379"/>
    <n v="1467.1067532946815"/>
    <n v="1516.3857649536246"/>
    <n v="1569.5444939131462"/>
    <n v="1628.5477702559363"/>
    <n v="1688.2250675129997"/>
    <n v="1743.0964058682416"/>
    <n v="1791.0256038112243"/>
    <n v="1953.6760327125685"/>
    <n v="2003.804231777"/>
    <n v="2055.6151578870363"/>
    <n v="2108.7722656335559"/>
    <n v="2163.0063186892626"/>
    <n v="2218.1019279923185"/>
    <n v="2273.8867822932543"/>
    <n v="2330.2230325924938"/>
    <n v="2387.0003996903756"/>
    <n v="2444.1306602271725"/>
    <n v="2501.5432355151006"/>
    <n v="2559.1816626039335"/>
  </r>
  <r>
    <s v="BookDepr: Book Depreciation"/>
    <x v="4"/>
    <x v="17"/>
    <x v="1"/>
    <x v="1"/>
    <n v="693.56"/>
    <n v="693.58999999999992"/>
    <n v="693.58999999999992"/>
    <n v="689.34"/>
    <n v="1023.24"/>
    <n v="1389.1599999999999"/>
    <n v="1434.1000000000001"/>
    <n v="1580.9299999999998"/>
    <n v="1720.49"/>
    <n v="1737.7800000000002"/>
    <n v="1764.9"/>
    <n v="1818.78"/>
    <n v="1580.83"/>
    <n v="1313.0011806248035"/>
    <n v="1326.4810350638595"/>
    <n v="1350.3766951145044"/>
    <n v="1383.0474464001197"/>
    <n v="1421.8833704472379"/>
    <n v="1467.1067532946815"/>
    <n v="1516.3857649536246"/>
    <n v="1569.5444939131462"/>
    <n v="1628.5477702559363"/>
    <n v="1688.2250675129997"/>
    <n v="1743.0964058682416"/>
    <n v="1791.0256038112243"/>
    <n v="1836.1616848802337"/>
    <n v="1883.2746539257521"/>
    <n v="1931.9691333524779"/>
    <n v="1981.9288210841692"/>
    <n v="2032.9006754598333"/>
    <n v="2084.6822631506752"/>
    <n v="2137.1116374936601"/>
    <n v="2190.0592411583584"/>
    <n v="2243.4214282804282"/>
    <n v="2297.1152821683954"/>
    <n v="2351.0744694690793"/>
    <n v="2405.2459234999378"/>
  </r>
  <r>
    <s v="BookDepr: Book Depreciation"/>
    <x v="4"/>
    <x v="17"/>
    <x v="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7.51434783233481"/>
    <n v="120.52957785124806"/>
    <n v="123.64602453455848"/>
    <n v="126.84344454938673"/>
    <n v="130.10564322942923"/>
    <n v="133.41966484164311"/>
    <n v="136.77514479959427"/>
    <n v="140.16379143413496"/>
    <n v="143.57897140994726"/>
    <n v="147.01537805877729"/>
    <n v="150.4687660460213"/>
    <n v="153.93573910399573"/>
  </r>
  <r>
    <s v="BookDepr: Book Depreciation"/>
    <x v="4"/>
    <x v="18"/>
    <x v="0"/>
    <x v="0"/>
    <n v="313366.63999999972"/>
    <n v="313068.24999999977"/>
    <n v="313902.46000000049"/>
    <n v="312343.31000000046"/>
    <n v="311107.77999999997"/>
    <n v="312854.79000000021"/>
    <n v="313831.90000000043"/>
    <n v="314838.94"/>
    <n v="315790.7200000002"/>
    <n v="315805.65000000043"/>
    <n v="315705.98"/>
    <n v="317837.64000000042"/>
    <n v="319693.9700000002"/>
    <n v="319762.44434238167"/>
    <n v="320414.43061562517"/>
    <n v="321238.9819688595"/>
    <n v="322205.17333959742"/>
    <n v="323274.02746959782"/>
    <n v="324421.82487018657"/>
    <n v="325637.59860722529"/>
    <n v="326913.81369177962"/>
    <n v="328249.3997715601"/>
    <n v="329637.99210941978"/>
    <n v="331052.44113689591"/>
    <n v="332466.94787555741"/>
    <n v="323211.10989385156"/>
    <n v="324626.4665168589"/>
    <n v="326053.16027058236"/>
    <n v="327475.09322691598"/>
    <n v="328887.17247238068"/>
    <n v="330287.39849192818"/>
    <n v="331676.96512640943"/>
    <n v="333065.61536211625"/>
    <n v="334472.99429417122"/>
    <n v="335931.43744500657"/>
    <n v="337430.39466698567"/>
    <n v="338918.56732478092"/>
  </r>
  <r>
    <s v="BookDepr: Book Depreciation"/>
    <x v="4"/>
    <x v="18"/>
    <x v="0"/>
    <x v="1"/>
    <n v="313366.63999999972"/>
    <n v="313068.24999999977"/>
    <n v="313902.46000000049"/>
    <n v="312343.31000000046"/>
    <n v="311107.77999999997"/>
    <n v="312854.79000000021"/>
    <n v="313831.90000000043"/>
    <n v="314838.94"/>
    <n v="315790.7200000002"/>
    <n v="315805.65000000043"/>
    <n v="315705.98"/>
    <n v="317837.64000000042"/>
    <n v="319693.9700000002"/>
    <n v="319762.44434238161"/>
    <n v="320414.43061562517"/>
    <n v="321238.9819688595"/>
    <n v="322205.17333959742"/>
    <n v="323274.02746959787"/>
    <n v="324421.82487018663"/>
    <n v="325637.59860722529"/>
    <n v="326913.81369177968"/>
    <n v="328249.3997715601"/>
    <n v="329637.99210941972"/>
    <n v="331052.44113689591"/>
    <n v="332466.94787555741"/>
    <n v="333895.77468373068"/>
    <n v="335357.91995543259"/>
    <n v="336831.77713903133"/>
    <n v="338300.71614350815"/>
    <n v="339759.475694608"/>
    <n v="341205.99017761159"/>
    <n v="342641.49289918313"/>
    <n v="344076.04892780591"/>
    <n v="345529.95278323465"/>
    <n v="347036.60893079161"/>
    <n v="348585.11845762964"/>
    <n v="350122.48690576555"/>
  </r>
  <r>
    <s v="BookDepr: Book Depreciation"/>
    <x v="4"/>
    <x v="18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0684.664789879413"/>
    <n v="-10731.453438573828"/>
    <n v="-10778.616868448931"/>
    <n v="-10825.622916592203"/>
    <n v="-10872.303222227463"/>
    <n v="-10918.591685683539"/>
    <n v="-10964.527772773828"/>
    <n v="-11010.433565689778"/>
    <n v="-11056.958489063447"/>
    <n v="-11105.171485785284"/>
    <n v="-11154.72379064411"/>
    <n v="-11203.91958098446"/>
  </r>
  <r>
    <s v="BookDepr: Book Depreciation"/>
    <x v="4"/>
    <x v="18"/>
    <x v="1"/>
    <x v="0"/>
    <n v="26990.17"/>
    <n v="27596.769999999997"/>
    <n v="27977.219999999998"/>
    <n v="27928.01"/>
    <n v="33677.86"/>
    <n v="40219.99"/>
    <n v="41309.17"/>
    <n v="44308.92"/>
    <n v="47058.68"/>
    <n v="47887.030000000006"/>
    <n v="49469.320000000007"/>
    <n v="52041.43"/>
    <n v="53860.06"/>
    <n v="54170.647339065254"/>
    <n v="54544.825077779562"/>
    <n v="55208.127792453561"/>
    <n v="56115.012053957886"/>
    <n v="57193.030982613986"/>
    <n v="58448.354859245766"/>
    <n v="59816.256065596674"/>
    <n v="61291.851598540248"/>
    <n v="62929.681785690751"/>
    <n v="64586.221642347649"/>
    <n v="66109.356287370567"/>
    <n v="67439.788970140071"/>
    <n v="66494.523434542236"/>
    <n v="67760.450179050473"/>
    <n v="69068.872150007999"/>
    <n v="70411.290302124951"/>
    <n v="71780.905399169453"/>
    <n v="73172.278052155991"/>
    <n v="74581.056749896161"/>
    <n v="76003.760283439231"/>
    <n v="77437.603685624621"/>
    <n v="78880.358982723876"/>
    <n v="80330.243795754213"/>
    <n v="81785.832221529417"/>
  </r>
  <r>
    <s v="BookDepr: Book Depreciation"/>
    <x v="4"/>
    <x v="18"/>
    <x v="1"/>
    <x v="1"/>
    <n v="26990.17"/>
    <n v="27596.769999999997"/>
    <n v="27977.219999999998"/>
    <n v="27928.01"/>
    <n v="33677.86"/>
    <n v="40219.99"/>
    <n v="41309.17"/>
    <n v="44308.92"/>
    <n v="47058.68"/>
    <n v="47887.030000000006"/>
    <n v="49469.320000000007"/>
    <n v="52041.43"/>
    <n v="53860.06"/>
    <n v="54170.647339065254"/>
    <n v="54544.825077779562"/>
    <n v="55208.127792453561"/>
    <n v="56115.012053957886"/>
    <n v="57193.030982613986"/>
    <n v="58448.354859245766"/>
    <n v="59816.256065596674"/>
    <n v="61291.851598540248"/>
    <n v="62929.681785690751"/>
    <n v="64586.221642347649"/>
    <n v="66109.356287370567"/>
    <n v="67439.788970140071"/>
    <n v="68692.68949849403"/>
    <n v="70000.465061002542"/>
    <n v="71352.140650834699"/>
    <n v="72738.936262525764"/>
    <n v="74153.827891703972"/>
    <n v="75591.196334871885"/>
    <n v="77046.54622923155"/>
    <n v="78516.281284544646"/>
    <n v="79997.524468620468"/>
    <n v="81487.97415570647"/>
    <n v="82985.789045200625"/>
    <n v="84489.496096621297"/>
  </r>
  <r>
    <s v="BookDepr: Book Depreciation"/>
    <x v="4"/>
    <x v="18"/>
    <x v="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198.1660639517995"/>
    <n v="-2240.0148819520728"/>
    <n v="-2283.2685008266999"/>
    <n v="-2327.645960400816"/>
    <n v="-2372.9224925345188"/>
    <n v="-2418.9182827158875"/>
    <n v="-2465.489479335396"/>
    <n v="-2512.5210011054151"/>
    <n v="-2559.9207829958468"/>
    <n v="-2607.6151729825942"/>
    <n v="-2655.5452494464116"/>
    <n v="-2703.6638750918719"/>
  </r>
  <r>
    <s v="BookDepr: Book Depreciation"/>
    <x v="4"/>
    <x v="19"/>
    <x v="0"/>
    <x v="0"/>
    <n v="5512.7300000000005"/>
    <n v="5559.6900000000005"/>
    <n v="5690.38"/>
    <n v="5705.21"/>
    <n v="5705.21"/>
    <n v="5705.21"/>
    <n v="5705.21"/>
    <n v="5705.21"/>
    <n v="5699.2"/>
    <n v="6355.0599999999995"/>
    <n v="7046.8"/>
    <n v="7089.38"/>
    <n v="7104.1799999999994"/>
    <n v="7123.9354017115184"/>
    <n v="7163.7405709058439"/>
    <n v="7213.3687053376161"/>
    <n v="7271.0594499350109"/>
    <n v="7334.5940924720626"/>
    <n v="7402.6224425585115"/>
    <n v="7474.5202266576471"/>
    <n v="7549.8585287084879"/>
    <n v="7628.5764207798038"/>
    <n v="7710.3116013460185"/>
    <n v="7793.5186287266233"/>
    <n v="7876.7289412154651"/>
    <n v="6687.0336948283029"/>
    <n v="6759.2082190357869"/>
    <n v="6831.9427545206372"/>
    <n v="6904.44212466301"/>
    <n v="6976.454758844674"/>
    <n v="7047.8818886025847"/>
    <n v="7118.7824851488158"/>
    <n v="7189.6378150697446"/>
    <n v="7261.4182715882434"/>
    <n v="7335.7211069258638"/>
    <n v="7412.025183785845"/>
    <n v="7487.7965440602993"/>
  </r>
  <r>
    <s v="BookDepr: Book Depreciation"/>
    <x v="4"/>
    <x v="19"/>
    <x v="0"/>
    <x v="1"/>
    <n v="5512.7300000000005"/>
    <n v="5559.6900000000005"/>
    <n v="5690.38"/>
    <n v="5705.21"/>
    <n v="5705.21"/>
    <n v="5705.21"/>
    <n v="5705.21"/>
    <n v="5705.21"/>
    <n v="5699.2"/>
    <n v="6355.0599999999995"/>
    <n v="7046.8"/>
    <n v="7089.38"/>
    <n v="7104.1799999999994"/>
    <n v="7123.9354017115174"/>
    <n v="7163.740570905843"/>
    <n v="7213.368705337617"/>
    <n v="7271.0594499350109"/>
    <n v="7334.5940924720617"/>
    <n v="7402.6224425585115"/>
    <n v="7474.5202266576471"/>
    <n v="7549.8585287084898"/>
    <n v="7628.5764207798038"/>
    <n v="7710.3116013460176"/>
    <n v="7793.5186287266233"/>
    <n v="7876.7289412154651"/>
    <n v="7960.754398605126"/>
    <n v="8046.6764512330783"/>
    <n v="8133.2651839531391"/>
    <n v="8219.5739579321526"/>
    <n v="8305.3032843388992"/>
    <n v="8390.3355816697422"/>
    <n v="8474.7410537485903"/>
    <n v="8559.0926369877925"/>
    <n v="8644.5455614145758"/>
    <n v="8733.0013177688888"/>
    <n v="8823.8395045069556"/>
    <n v="8914.0435048336858"/>
  </r>
  <r>
    <s v="BookDepr: Book Depreciation"/>
    <x v="4"/>
    <x v="19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273.7207037768201"/>
    <n v="-1287.4682321972925"/>
    <n v="-1301.3224294325025"/>
    <n v="-1315.131833269144"/>
    <n v="-1328.8485254942241"/>
    <n v="-1342.4536930671591"/>
    <n v="-1355.9585685997754"/>
    <n v="-1369.454821918046"/>
    <n v="-1383.1272898263323"/>
    <n v="-1397.2802108430219"/>
    <n v="-1411.8143207211135"/>
    <n v="-1426.2469607733901"/>
  </r>
  <r>
    <s v="BookDepr: Book Depreciation"/>
    <x v="4"/>
    <x v="20"/>
    <x v="0"/>
    <x v="0"/>
    <n v="36734.049999999996"/>
    <n v="36526.67"/>
    <n v="36537.39"/>
    <n v="36543.78"/>
    <n v="36550.370000000003"/>
    <n v="36620.18"/>
    <n v="36908.75"/>
    <n v="37130.439999999995"/>
    <n v="37130.69"/>
    <n v="37147.79"/>
    <n v="37285.439999999995"/>
    <n v="37353.549999999996"/>
    <n v="38406.620000000003"/>
    <n v="39610.360939271653"/>
    <n v="39832.339538446715"/>
    <n v="40110.731826323892"/>
    <n v="40435.428012160097"/>
    <n v="40793.685941441974"/>
    <n v="41177.75141586754"/>
    <n v="41584.039207136171"/>
    <n v="42010.086032872525"/>
    <n v="42455.541981490554"/>
    <n v="42918.3263405998"/>
    <n v="43389.563575800676"/>
    <n v="43860.81967751171"/>
    <n v="49755.694179358157"/>
    <n v="50302.025327056952"/>
    <n v="50852.653206512376"/>
    <n v="51401.476760883808"/>
    <n v="51946.565794284048"/>
    <n v="52487.16249770295"/>
    <n v="53023.71933252825"/>
    <n v="53559.928855514809"/>
    <n v="54103.236487041817"/>
    <n v="54665.897273786111"/>
    <n v="55243.912747746908"/>
    <n v="55817.840910678831"/>
  </r>
  <r>
    <s v="BookDepr: Book Depreciation"/>
    <x v="4"/>
    <x v="20"/>
    <x v="0"/>
    <x v="1"/>
    <n v="36734.049999999996"/>
    <n v="36526.67"/>
    <n v="36537.39"/>
    <n v="36543.78"/>
    <n v="36550.370000000003"/>
    <n v="36620.18"/>
    <n v="36908.75"/>
    <n v="37130.439999999995"/>
    <n v="37130.69"/>
    <n v="37147.79"/>
    <n v="37285.439999999995"/>
    <n v="37353.549999999996"/>
    <n v="38406.620000000003"/>
    <n v="39610.360939271668"/>
    <n v="39832.339538446708"/>
    <n v="40110.731826323885"/>
    <n v="40435.42801216009"/>
    <n v="40793.685941441967"/>
    <n v="41177.751415867548"/>
    <n v="41584.039207136171"/>
    <n v="42010.086032872525"/>
    <n v="42455.541981490554"/>
    <n v="42918.3263405998"/>
    <n v="43389.563575800676"/>
    <n v="43860.819677511718"/>
    <n v="44336.757189527067"/>
    <n v="44823.586925100251"/>
    <n v="45314.245431545663"/>
    <n v="45803.296123559834"/>
    <n v="46289.01902460953"/>
    <n v="46770.738859339268"/>
    <n v="47248.858811163809"/>
    <n v="47726.669277191409"/>
    <n v="48210.804790433329"/>
    <n v="48712.185689512356"/>
    <n v="49227.248983140817"/>
    <n v="49738.670118426686"/>
  </r>
  <r>
    <s v="BookDepr: Book Depreciation"/>
    <x v="4"/>
    <x v="20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18.9369898310752"/>
    <n v="5478.438401956696"/>
    <n v="5538.4077749666967"/>
    <n v="5598.1806373239751"/>
    <n v="5657.54676967449"/>
    <n v="5716.4236383636826"/>
    <n v="5774.8605213644514"/>
    <n v="5833.2595783233864"/>
    <n v="5892.4316966085098"/>
    <n v="5953.7115842737321"/>
    <n v="6016.6637646060926"/>
    <n v="6079.1707922521355"/>
  </r>
  <r>
    <s v="BookDepr: Book Depreciation"/>
    <x v="4"/>
    <x v="21"/>
    <x v="0"/>
    <x v="0"/>
    <n v="34716.26"/>
    <n v="34706.28"/>
    <n v="34706.42"/>
    <n v="34708.47"/>
    <n v="34720.76"/>
    <n v="34732.550000000003"/>
    <n v="34729.58"/>
    <n v="34719.17"/>
    <n v="34708.949999999997"/>
    <n v="34695.869999999995"/>
    <n v="34693.9"/>
    <n v="34703.22"/>
    <n v="34714"/>
    <n v="34728.236909990228"/>
    <n v="34739.580147331457"/>
    <n v="34756.396382754559"/>
    <n v="34777.704810596711"/>
    <n v="34802.269245300449"/>
    <n v="34829.337410008782"/>
    <n v="34858.561482268182"/>
    <n v="34889.702485687922"/>
    <n v="34922.726473446186"/>
    <n v="34957.431584342485"/>
    <n v="34992.956754619823"/>
    <n v="35028.483755239635"/>
    <n v="63895.247196443939"/>
    <n v="63962.738450556528"/>
    <n v="64030.906568821913"/>
    <n v="64098.790451757181"/>
    <n v="64166.086035604538"/>
    <n v="64232.673942710775"/>
    <n v="64298.62544931822"/>
    <n v="64364.522243891784"/>
    <n v="64431.537203502383"/>
    <n v="64501.600865650726"/>
    <n v="64574.083351673398"/>
    <n v="64645.921963590452"/>
  </r>
  <r>
    <s v="BookDepr: Book Depreciation"/>
    <x v="4"/>
    <x v="21"/>
    <x v="0"/>
    <x v="1"/>
    <n v="34716.26"/>
    <n v="34706.28"/>
    <n v="34706.42"/>
    <n v="34708.47"/>
    <n v="34720.76"/>
    <n v="34732.550000000003"/>
    <n v="34729.58"/>
    <n v="34719.17"/>
    <n v="34708.949999999997"/>
    <n v="34695.869999999995"/>
    <n v="34693.9"/>
    <n v="34703.22"/>
    <n v="34714"/>
    <n v="34728.236909990228"/>
    <n v="34739.580147331457"/>
    <n v="34756.396382754552"/>
    <n v="34777.704810596711"/>
    <n v="34802.269245300449"/>
    <n v="34829.337410008782"/>
    <n v="34858.561482268189"/>
    <n v="34889.702485687929"/>
    <n v="34922.726473446179"/>
    <n v="34957.431584342485"/>
    <n v="34992.956754619823"/>
    <n v="35028.483755239635"/>
    <n v="35064.464924877786"/>
    <n v="35101.502808232253"/>
    <n v="35138.912141426663"/>
    <n v="35176.165491817985"/>
    <n v="35213.095995148818"/>
    <n v="35249.638139292503"/>
    <n v="35285.831039259981"/>
    <n v="35321.993914330829"/>
    <n v="35358.770416556188"/>
    <n v="35397.219987247336"/>
    <n v="35436.996961284181"/>
    <n v="35476.42058977524"/>
  </r>
  <r>
    <s v="BookDepr: Book Depreciation"/>
    <x v="4"/>
    <x v="21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830.782271566179"/>
    <n v="28861.235642324293"/>
    <n v="28891.994427395271"/>
    <n v="28922.62495993921"/>
    <n v="28952.990040455712"/>
    <n v="28983.035803418272"/>
    <n v="29012.794410058221"/>
    <n v="29042.52832956093"/>
    <n v="29072.766786946191"/>
    <n v="29104.380878403379"/>
    <n v="29137.08639038922"/>
    <n v="29169.501373815219"/>
  </r>
  <r>
    <s v="BookDepr: Book Depreciation"/>
    <x v="4"/>
    <x v="21"/>
    <x v="1"/>
    <x v="0"/>
    <n v="1.56"/>
    <n v="1.56"/>
    <n v="1.56"/>
    <n v="1.56"/>
    <n v="1.56"/>
    <n v="1.56"/>
    <n v="1.56"/>
    <n v="1.56"/>
    <n v="1.56"/>
    <n v="1.56"/>
    <n v="1.56"/>
    <n v="1.56"/>
    <n v="1.56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2.8293690000000002"/>
    <n v="2.8293690000000002"/>
    <n v="2.8293690000000002"/>
    <n v="2.8293690000000002"/>
    <n v="2.8293690000000002"/>
    <n v="2.8293690000000002"/>
    <n v="2.8293690000000002"/>
    <n v="2.8293690000000002"/>
    <n v="2.8293690000000002"/>
    <n v="2.8293690000000002"/>
    <n v="2.8293690000000002"/>
    <n v="2.8293690000000002"/>
  </r>
  <r>
    <s v="BookDepr: Book Depreciation"/>
    <x v="4"/>
    <x v="21"/>
    <x v="1"/>
    <x v="1"/>
    <n v="1.56"/>
    <n v="1.56"/>
    <n v="1.56"/>
    <n v="1.56"/>
    <n v="1.56"/>
    <n v="1.56"/>
    <n v="1.56"/>
    <n v="1.56"/>
    <n v="1.56"/>
    <n v="1.56"/>
    <n v="1.56"/>
    <n v="1.56"/>
    <n v="1.56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  <n v="1.5527025000000001"/>
  </r>
  <r>
    <s v="BookDepr: Book Depreciation"/>
    <x v="4"/>
    <x v="21"/>
    <x v="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2766665000000001"/>
    <n v="1.2766665000000001"/>
    <n v="1.2766665000000001"/>
    <n v="1.2766665000000001"/>
    <n v="1.2766665000000001"/>
    <n v="1.2766665000000001"/>
    <n v="1.2766665000000001"/>
    <n v="1.2766665000000001"/>
    <n v="1.2766665000000001"/>
    <n v="1.2766665000000001"/>
    <n v="1.2766665000000001"/>
    <n v="1.2766665000000001"/>
  </r>
  <r>
    <s v="BookDepr: Book Depreciation"/>
    <x v="4"/>
    <x v="22"/>
    <x v="0"/>
    <x v="0"/>
    <n v="179281.86000000004"/>
    <n v="179894.52000000002"/>
    <n v="180735.25000000003"/>
    <n v="181324.59000000003"/>
    <n v="181644.02000000002"/>
    <n v="182363.96000000002"/>
    <n v="183705.35000000003"/>
    <n v="185000.11000000002"/>
    <n v="185611.50000000003"/>
    <n v="186277.89"/>
    <n v="186563.95"/>
    <n v="186607.85000000003"/>
    <n v="187140.79000000004"/>
    <n v="187745.53154453458"/>
    <n v="188322.29542452563"/>
    <n v="189048.21690197926"/>
    <n v="189896.56572519973"/>
    <n v="190833.65168180372"/>
    <n v="191838.97269834776"/>
    <n v="192903.04944362753"/>
    <n v="194019.36900757762"/>
    <n v="195187.00622517668"/>
    <n v="196400.45970007399"/>
    <n v="197636.26255006934"/>
    <n v="198872.11528305229"/>
    <n v="262362.50039765204"/>
    <n v="264036.71606377658"/>
    <n v="265724.20355885546"/>
    <n v="267406.11781938089"/>
    <n v="269076.49681860482"/>
    <n v="270732.99982125842"/>
    <n v="272377.02439891157"/>
    <n v="274019.97619297536"/>
    <n v="275684.85276330705"/>
    <n v="277409.50773739186"/>
    <n v="279181.59056918952"/>
    <n v="280941.04843486636"/>
  </r>
  <r>
    <s v="BookDepr: Book Depreciation"/>
    <x v="4"/>
    <x v="22"/>
    <x v="0"/>
    <x v="1"/>
    <n v="179281.86000000004"/>
    <n v="179894.52000000002"/>
    <n v="180735.25000000003"/>
    <n v="181324.59000000003"/>
    <n v="181644.02000000002"/>
    <n v="182363.96000000002"/>
    <n v="183705.35000000003"/>
    <n v="185000.11000000002"/>
    <n v="185611.50000000003"/>
    <n v="186277.89"/>
    <n v="186563.95"/>
    <n v="186607.85000000003"/>
    <n v="187140.79000000004"/>
    <n v="187745.53154453458"/>
    <n v="188322.29542452563"/>
    <n v="189048.21690197926"/>
    <n v="189896.56572519976"/>
    <n v="190833.65168180372"/>
    <n v="191838.97269834776"/>
    <n v="192903.04944362753"/>
    <n v="194019.36900757762"/>
    <n v="195187.00622517665"/>
    <n v="196400.45970007399"/>
    <n v="197636.2625500694"/>
    <n v="198872.11528305232"/>
    <n v="200120.34564865942"/>
    <n v="201397.37501561339"/>
    <n v="202684.52763948732"/>
    <n v="203967.4292075758"/>
    <n v="205241.53210788465"/>
    <n v="206505.05091471365"/>
    <n v="207759.05164361434"/>
    <n v="209012.23409314035"/>
    <n v="210282.1399455856"/>
    <n v="211597.64253843116"/>
    <n v="212949.32133505758"/>
    <n v="214291.37027764588"/>
  </r>
  <r>
    <s v="BookDepr: Book Depreciation"/>
    <x v="4"/>
    <x v="22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242.154748992529"/>
    <n v="62639.34104816326"/>
    <n v="63039.675919368114"/>
    <n v="63438.688611805061"/>
    <n v="63834.964710720102"/>
    <n v="64227.948906544756"/>
    <n v="64617.9727552974"/>
    <n v="65007.742099835006"/>
    <n v="65402.712817721476"/>
    <n v="65811.865198960848"/>
    <n v="66232.269234132065"/>
    <n v="66649.678157220536"/>
  </r>
  <r>
    <s v="BookDepr: Book Depreciation"/>
    <x v="4"/>
    <x v="22"/>
    <x v="1"/>
    <x v="0"/>
    <n v="3918.57"/>
    <n v="3920.9399999999996"/>
    <n v="3922.51"/>
    <n v="3853.76"/>
    <n v="5692.86"/>
    <n v="7782.1200000000008"/>
    <n v="8112.84"/>
    <n v="9407.619999999999"/>
    <n v="10652.76"/>
    <n v="10983.17"/>
    <n v="11582.61"/>
    <n v="12238.79"/>
    <n v="14719.029999999999"/>
    <n v="16939.006832071012"/>
    <n v="17025.626543486862"/>
    <n v="17179.176805252384"/>
    <n v="17389.11460991441"/>
    <n v="17638.668976301535"/>
    <n v="17929.268284269172"/>
    <n v="18245.928511429232"/>
    <n v="18587.519274335849"/>
    <n v="18966.666303890874"/>
    <n v="19350.144500176713"/>
    <n v="19702.740258151789"/>
    <n v="20010.72676594268"/>
    <n v="26614.782571483272"/>
    <n v="27011.683871178742"/>
    <n v="27421.908541031091"/>
    <n v="27842.791907008941"/>
    <n v="28272.202229887196"/>
    <n v="28708.434118285768"/>
    <n v="29150.123259100601"/>
    <n v="29596.178201848441"/>
    <n v="30045.725786142684"/>
    <n v="30498.067483674051"/>
    <n v="30952.644471795116"/>
    <n v="31409.009692387943"/>
  </r>
  <r>
    <s v="BookDepr: Book Depreciation"/>
    <x v="4"/>
    <x v="22"/>
    <x v="1"/>
    <x v="1"/>
    <n v="3918.57"/>
    <n v="3920.9399999999996"/>
    <n v="3922.51"/>
    <n v="3853.76"/>
    <n v="5692.86"/>
    <n v="7782.1200000000008"/>
    <n v="8112.84"/>
    <n v="9407.619999999999"/>
    <n v="10652.76"/>
    <n v="10983.17"/>
    <n v="11582.61"/>
    <n v="12238.79"/>
    <n v="14719.029999999999"/>
    <n v="16939.006832071012"/>
    <n v="17025.626543486862"/>
    <n v="17179.176805252384"/>
    <n v="17389.11460991441"/>
    <n v="17638.668976301535"/>
    <n v="17929.268284269172"/>
    <n v="18245.928511429232"/>
    <n v="18587.519274335849"/>
    <n v="18966.666303890874"/>
    <n v="19350.144500176713"/>
    <n v="19702.740258151789"/>
    <n v="20010.72676594268"/>
    <n v="20300.765084554809"/>
    <n v="20603.506616454659"/>
    <n v="20916.410718984676"/>
    <n v="21237.444878018832"/>
    <n v="21564.983082256298"/>
    <n v="21897.724522656412"/>
    <n v="22234.628551986643"/>
    <n v="22574.862652460972"/>
    <n v="22917.760809850573"/>
    <n v="23262.790212772401"/>
    <n v="23609.52461212"/>
    <n v="23957.623008608221"/>
  </r>
  <r>
    <s v="BookDepr: Book Depreciation"/>
    <x v="4"/>
    <x v="22"/>
    <x v="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14.0174869284638"/>
    <n v="6408.1772547240853"/>
    <n v="6505.4978220464145"/>
    <n v="6605.3470289901088"/>
    <n v="6707.2191476308963"/>
    <n v="6810.709595629356"/>
    <n v="6915.4947071139559"/>
    <n v="7021.3155493874683"/>
    <n v="7127.9649762921072"/>
    <n v="7235.2772709016508"/>
    <n v="7343.1198596751183"/>
    <n v="7451.3866837797204"/>
  </r>
  <r>
    <s v="BookDepr: Book Depreciation"/>
    <x v="4"/>
    <x v="23"/>
    <x v="0"/>
    <x v="0"/>
    <n v="96953.60000000002"/>
    <n v="95925.470000000016"/>
    <n v="95583.220000000016"/>
    <n v="96759.570000000022"/>
    <n v="98004.170000000013"/>
    <n v="97476.19"/>
    <n v="97371.71"/>
    <n v="97764.090000000011"/>
    <n v="98180.290000000008"/>
    <n v="98155.000000000015"/>
    <n v="98213.250000000015"/>
    <n v="98524.880000000019"/>
    <n v="98736.73000000001"/>
    <n v="98988.24308538482"/>
    <n v="99425.054666235272"/>
    <n v="99996.130069607971"/>
    <n v="100677.40812912109"/>
    <n v="101438.56268792355"/>
    <n v="102261.13885805153"/>
    <n v="103136.6038442328"/>
    <n v="104059.09506745011"/>
    <n v="105027.77974282132"/>
    <n v="106037.70580276279"/>
    <n v="107067.74959443707"/>
    <n v="108097.8382881524"/>
    <n v="99298.660844200436"/>
    <n v="100269.59579839808"/>
    <n v="101593.62687648302"/>
    <n v="103258.98170950277"/>
    <n v="104917.13055184219"/>
    <n v="106566.61116384419"/>
    <n v="108208.29659792111"/>
    <n v="109849.31187218573"/>
    <n v="111504.02338872217"/>
    <n v="113196.0780229451"/>
    <n v="114917.76048195081"/>
    <n v="116631.55621989942"/>
  </r>
  <r>
    <s v="BookDepr: Book Depreciation"/>
    <x v="4"/>
    <x v="23"/>
    <x v="0"/>
    <x v="1"/>
    <n v="96953.60000000002"/>
    <n v="95925.470000000016"/>
    <n v="95583.220000000016"/>
    <n v="96759.570000000022"/>
    <n v="98004.170000000013"/>
    <n v="97476.19"/>
    <n v="97371.71"/>
    <n v="97764.090000000011"/>
    <n v="98180.290000000008"/>
    <n v="98155.000000000015"/>
    <n v="98213.250000000015"/>
    <n v="98524.880000000019"/>
    <n v="98736.73000000001"/>
    <n v="98988.243085384835"/>
    <n v="99425.054666235257"/>
    <n v="99996.130069607942"/>
    <n v="100677.40812912106"/>
    <n v="101438.56268792354"/>
    <n v="102261.13885805155"/>
    <n v="103136.60384423281"/>
    <n v="104059.09506745009"/>
    <n v="105027.77974282134"/>
    <n v="106037.70580276281"/>
    <n v="107067.74959443707"/>
    <n v="108097.83828815243"/>
    <n v="109139.06867560762"/>
    <n v="110206.2224090501"/>
    <n v="111661.46377415251"/>
    <n v="113491.85377080488"/>
    <n v="115314.32366959234"/>
    <n v="117127.26632422516"/>
    <n v="118931.64130582323"/>
    <n v="120735.27971537528"/>
    <n v="122553.97165246941"/>
    <n v="124413.70737657031"/>
    <n v="126306.0070161982"/>
    <n v="128189.63836781739"/>
  </r>
  <r>
    <s v="BookDepr: Book Depreciation"/>
    <x v="4"/>
    <x v="23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9840.4078314072485"/>
    <n v="-9936.6266106520616"/>
    <n v="-10067.836897669495"/>
    <n v="-10232.872061302089"/>
    <n v="-10397.193117750137"/>
    <n v="-10560.655160380958"/>
    <n v="-10723.344707902093"/>
    <n v="-10885.967843189579"/>
    <n v="-11049.948263747241"/>
    <n v="-11217.629353625205"/>
    <n v="-11388.246534247393"/>
    <n v="-11558.082147917972"/>
  </r>
  <r>
    <s v="BookDepr: Book Depreciation"/>
    <x v="4"/>
    <x v="23"/>
    <x v="1"/>
    <x v="0"/>
    <n v="1736.35"/>
    <n v="1736.6"/>
    <n v="1736.7"/>
    <n v="1736.7"/>
    <n v="1736.7"/>
    <n v="1736.7"/>
    <n v="1736.7"/>
    <n v="1736.7"/>
    <n v="1731.49"/>
    <n v="1724.6"/>
    <n v="1722.92"/>
    <n v="1722.92"/>
    <n v="1965.67"/>
    <n v="2212.6091463416892"/>
    <n v="2225.9174823537082"/>
    <n v="2249.5090926801199"/>
    <n v="2281.7641394864349"/>
    <n v="2320.105913048827"/>
    <n v="2364.7538710260424"/>
    <n v="2413.4058537653559"/>
    <n v="2465.8881880638187"/>
    <n v="2524.1407033954933"/>
    <n v="2583.0586633613689"/>
    <n v="2637.2318157171508"/>
    <n v="2684.551159846244"/>
    <n v="2483.0453678969875"/>
    <n v="2525.3650286193142"/>
    <n v="2569.1052956867184"/>
    <n v="2613.9820478301854"/>
    <n v="2659.7679880345022"/>
    <n v="2706.2812786874993"/>
    <n v="2753.3764496994395"/>
    <n v="2800.9371249985356"/>
    <n v="2848.8702037273551"/>
    <n v="2897.1012051999546"/>
    <n v="2945.5705448675772"/>
    <n v="2994.2305550912188"/>
  </r>
  <r>
    <s v="BookDepr: Book Depreciation"/>
    <x v="4"/>
    <x v="23"/>
    <x v="1"/>
    <x v="1"/>
    <n v="1736.35"/>
    <n v="1736.6"/>
    <n v="1736.7"/>
    <n v="1736.7"/>
    <n v="1736.7"/>
    <n v="1736.7"/>
    <n v="1736.7"/>
    <n v="1736.7"/>
    <n v="1731.49"/>
    <n v="1724.6"/>
    <n v="1722.92"/>
    <n v="1722.92"/>
    <n v="1965.67"/>
    <n v="2212.6091463416892"/>
    <n v="2225.9174823537082"/>
    <n v="2249.5090926801199"/>
    <n v="2281.7641394864349"/>
    <n v="2320.105913048827"/>
    <n v="2364.7538710260424"/>
    <n v="2413.4058537653559"/>
    <n v="2465.8881880638187"/>
    <n v="2524.1407033954933"/>
    <n v="2583.0586633613689"/>
    <n v="2637.2318157171508"/>
    <n v="2684.551159846244"/>
    <n v="2729.1129268777704"/>
    <n v="2775.6264278518588"/>
    <n v="2823.7013159799972"/>
    <n v="2873.0253138313751"/>
    <n v="2923.3485994613447"/>
    <n v="2974.4713153141884"/>
    <n v="3026.2335753453303"/>
    <n v="3078.5074707191116"/>
    <n v="3131.1906743670033"/>
    <n v="3184.2013246341849"/>
    <n v="3237.4739321967968"/>
    <n v="3290.9561055957543"/>
  </r>
  <r>
    <s v="BookDepr: Book Depreciation"/>
    <x v="4"/>
    <x v="23"/>
    <x v="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46.06755898078279"/>
    <n v="-250.26139923254493"/>
    <n v="-254.5960202932788"/>
    <n v="-259.04326600118975"/>
    <n v="-263.58061142684278"/>
    <n v="-268.19003662668933"/>
    <n v="-272.85712564589062"/>
    <n v="-277.5703457205758"/>
    <n v="-282.32047063964819"/>
    <n v="-287.10011943423001"/>
    <n v="-291.90338732921964"/>
    <n v="-296.72555050453559"/>
  </r>
  <r>
    <s v="BookDepr: Book Depreciation"/>
    <x v="4"/>
    <x v="24"/>
    <x v="0"/>
    <x v="0"/>
    <n v="8314.74"/>
    <n v="9358.61"/>
    <n v="8759.48"/>
    <n v="4392.5299999999988"/>
    <n v="8534.26"/>
    <n v="8530.23"/>
    <n v="8626.17"/>
    <n v="8914.01"/>
    <n v="9214.41"/>
    <n v="9450.15"/>
    <n v="9702.85"/>
    <n v="9888.75"/>
    <n v="10054.68"/>
    <n v="10080.264238353464"/>
    <n v="9995.7027638395739"/>
    <n v="9911.1412893256838"/>
    <n v="9826.5798148117956"/>
    <n v="9742.0183402979073"/>
    <n v="9657.4568657840173"/>
    <n v="9572.895391270129"/>
    <n v="9488.3339167562408"/>
    <n v="9403.7724422423489"/>
    <n v="9319.2109677284607"/>
    <n v="9234.6494932145724"/>
    <n v="9150.0880187006842"/>
    <n v="7921.1895869697728"/>
    <n v="7847.3022657961619"/>
    <n v="7773.4149446225501"/>
    <n v="7699.5276234489393"/>
    <n v="7625.6403022753275"/>
    <n v="7551.7529811017166"/>
    <n v="7477.8656599281057"/>
    <n v="7403.978338754494"/>
    <n v="7330.0910175808831"/>
    <n v="7256.2036964072722"/>
    <n v="7182.3163752336604"/>
    <n v="7108.4290540600496"/>
  </r>
  <r>
    <s v="BookDepr: Book Depreciation"/>
    <x v="4"/>
    <x v="24"/>
    <x v="0"/>
    <x v="1"/>
    <n v="8314.74"/>
    <n v="9358.61"/>
    <n v="8759.48"/>
    <n v="4392.5299999999988"/>
    <n v="8534.26"/>
    <n v="8530.23"/>
    <n v="8626.17"/>
    <n v="8914.01"/>
    <n v="9214.41"/>
    <n v="9450.15"/>
    <n v="9702.85"/>
    <n v="9888.75"/>
    <n v="10054.68"/>
    <n v="10080.264238353464"/>
    <n v="9995.7027638395739"/>
    <n v="9911.1412893256838"/>
    <n v="9826.5798148117956"/>
    <n v="9742.0183402979073"/>
    <n v="9657.4568657840173"/>
    <n v="9572.895391270129"/>
    <n v="9488.3339167562408"/>
    <n v="9403.7724422423489"/>
    <n v="9319.2109677284607"/>
    <n v="9234.6494932145724"/>
    <n v="9150.0880187006842"/>
    <n v="9065.5265441867941"/>
    <n v="8980.9650696729059"/>
    <n v="8896.4035951590176"/>
    <n v="8811.8421206451276"/>
    <n v="8727.2806461312375"/>
    <n v="8642.7191716173493"/>
    <n v="8558.157697103461"/>
    <n v="8473.596222589571"/>
    <n v="8389.0347480756827"/>
    <n v="8304.4732735617945"/>
    <n v="8219.9117990479044"/>
    <n v="8135.3503245340153"/>
  </r>
  <r>
    <s v="BookDepr: Book Depreciation"/>
    <x v="4"/>
    <x v="24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144.3369572170213"/>
    <n v="-1133.662803876744"/>
    <n v="-1122.9886505364675"/>
    <n v="-1112.3144971961883"/>
    <n v="-1101.64034385591"/>
    <n v="-1090.9661905156327"/>
    <n v="-1080.2920371753553"/>
    <n v="-1069.617883835077"/>
    <n v="-1058.9437304947996"/>
    <n v="-1048.2695771545223"/>
    <n v="-1037.595423814244"/>
    <n v="-1026.9212704739657"/>
  </r>
  <r>
    <s v="BookDepr: Book Depreciation"/>
    <x v="4"/>
    <x v="25"/>
    <x v="0"/>
    <x v="0"/>
    <n v="22567.39"/>
    <n v="22611.99"/>
    <n v="19375.39"/>
    <n v="-82317.47"/>
    <n v="15564.17"/>
    <n v="14834.24"/>
    <n v="14700.45"/>
    <n v="14717.4"/>
    <n v="14747.390000000001"/>
    <n v="14751.68"/>
    <n v="14785.72"/>
    <n v="14791.84"/>
    <n v="14808.45"/>
    <n v="14841.876451940072"/>
    <n v="14837.043518115521"/>
    <n v="14843.724536481497"/>
    <n v="14859.856113383896"/>
    <n v="14882.837593534146"/>
    <n v="14911.086356285052"/>
    <n v="14943.870661731013"/>
    <n v="14980.687757505451"/>
    <n v="15021.466227160252"/>
    <n v="15065.78140030891"/>
    <n v="15111.821793230107"/>
    <n v="15157.866036778725"/>
    <n v="14012.327259244423"/>
    <n v="14057.689447178334"/>
    <n v="14103.771791775349"/>
    <n v="14149.551721233307"/>
    <n v="14194.705723751158"/>
    <n v="14239.10678623176"/>
    <n v="14282.830743775268"/>
    <n v="14326.496489880647"/>
    <n v="14371.351919319864"/>
    <n v="14419.451047568116"/>
    <n v="14470.12370866301"/>
    <n v="14520.111313199011"/>
  </r>
  <r>
    <s v="BookDepr: Book Depreciation"/>
    <x v="4"/>
    <x v="25"/>
    <x v="0"/>
    <x v="1"/>
    <n v="22567.39"/>
    <n v="22611.99"/>
    <n v="19375.39"/>
    <n v="-82317.47"/>
    <n v="15564.17"/>
    <n v="14834.24"/>
    <n v="14700.45"/>
    <n v="14717.4"/>
    <n v="14747.390000000001"/>
    <n v="14751.68"/>
    <n v="14785.72"/>
    <n v="14791.84"/>
    <n v="14808.45"/>
    <n v="14841.876451940072"/>
    <n v="14837.043518115521"/>
    <n v="14843.724536481497"/>
    <n v="14859.856113383896"/>
    <n v="14882.837593534148"/>
    <n v="14911.086356285054"/>
    <n v="14943.870661731013"/>
    <n v="14980.687757505451"/>
    <n v="15021.466227160252"/>
    <n v="15065.781400308908"/>
    <n v="15111.821793230107"/>
    <n v="15157.866036778723"/>
    <n v="15204.865749392875"/>
    <n v="15254.088549065847"/>
    <n v="15304.092795330691"/>
    <n v="15353.768888997844"/>
    <n v="15402.765785347001"/>
    <n v="15450.945661655735"/>
    <n v="15498.390807075288"/>
    <n v="15545.772786891765"/>
    <n v="15594.445699687507"/>
    <n v="15646.638370765397"/>
    <n v="15701.623598761978"/>
    <n v="15755.865467513817"/>
  </r>
  <r>
    <s v="BookDepr: Book Depreciation"/>
    <x v="4"/>
    <x v="25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192.538490148459"/>
    <n v="-1196.3991018875145"/>
    <n v="-1200.3210035553477"/>
    <n v="-1204.2171677645365"/>
    <n v="-1208.0600615958417"/>
    <n v="-1211.8388754239766"/>
    <n v="-1215.5600633000208"/>
    <n v="-1219.2762970111175"/>
    <n v="-1223.0937803676472"/>
    <n v="-1227.1873231972845"/>
    <n v="-1231.4998900989779"/>
    <n v="-1235.7541543148072"/>
  </r>
  <r>
    <s v="BookDepr: Book Depreciation"/>
    <x v="4"/>
    <x v="25"/>
    <x v="1"/>
    <x v="0"/>
    <n v="249.96"/>
    <n v="250.46"/>
    <n v="250.83"/>
    <n v="233.62"/>
    <n v="768.36"/>
    <n v="1352.83"/>
    <n v="1388.51"/>
    <n v="1647.78"/>
    <n v="1928.74"/>
    <n v="1972.84"/>
    <n v="2079.8000000000002"/>
    <n v="2232.16"/>
    <n v="1923.4299999999998"/>
    <n v="1554.8869433457594"/>
    <n v="1570.2744551216458"/>
    <n v="1597.5518083070435"/>
    <n v="1634.8460960463754"/>
    <n v="1679.1780464620292"/>
    <n v="1730.8014033207103"/>
    <n v="1787.054338071179"/>
    <n v="1847.7360443576958"/>
    <n v="1915.0894133161923"/>
    <n v="1983.212190045557"/>
    <n v="2045.848872727649"/>
    <n v="2100.5609692929947"/>
    <n v="1983.2937150304213"/>
    <n v="2032.8560035803409"/>
    <n v="2084.0820224246168"/>
    <n v="2136.6390255043771"/>
    <n v="2190.2608159725251"/>
    <n v="2244.7344363513839"/>
    <n v="2299.8895206588109"/>
    <n v="2355.5897761090923"/>
    <n v="2411.7261684736573"/>
    <n v="2468.2114703696489"/>
    <n v="2524.9758998907828"/>
    <n v="2581.9636315120297"/>
  </r>
  <r>
    <s v="BookDepr: Book Depreciation"/>
    <x v="4"/>
    <x v="25"/>
    <x v="1"/>
    <x v="1"/>
    <n v="249.96"/>
    <n v="250.46"/>
    <n v="250.83"/>
    <n v="233.62"/>
    <n v="768.36"/>
    <n v="1352.83"/>
    <n v="1388.51"/>
    <n v="1647.78"/>
    <n v="1928.74"/>
    <n v="1972.84"/>
    <n v="2079.8000000000002"/>
    <n v="2232.16"/>
    <n v="1923.4299999999998"/>
    <n v="1554.8869433457594"/>
    <n v="1570.2744551216458"/>
    <n v="1597.5518083070435"/>
    <n v="1634.8460960463754"/>
    <n v="1679.1780464620292"/>
    <n v="1730.8014033207103"/>
    <n v="1787.054338071179"/>
    <n v="1847.7360443576958"/>
    <n v="1915.0894133161923"/>
    <n v="1983.212190045557"/>
    <n v="2045.848872727649"/>
    <n v="2100.5609692929947"/>
    <n v="2152.084669501095"/>
    <n v="2205.8650251616464"/>
    <n v="2261.4507051841583"/>
    <n v="2318.4806446962384"/>
    <n v="2376.6659917999741"/>
    <n v="2435.7756649770336"/>
    <n v="2495.6247990127517"/>
    <n v="2556.0655017353974"/>
    <n v="2616.9794594075852"/>
    <n v="2678.2720210394064"/>
    <n v="2739.8674658389336"/>
    <n v="2801.7052171726273"/>
  </r>
  <r>
    <s v="BookDepr: Book Depreciation"/>
    <x v="4"/>
    <x v="25"/>
    <x v="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68.79095447067368"/>
    <n v="-173.00902158130521"/>
    <n v="-177.36868275954146"/>
    <n v="-181.84161919186158"/>
    <n v="-186.4051758274486"/>
    <n v="-191.0412286256493"/>
    <n v="-195.735278353941"/>
    <n v="-200.47572562630535"/>
    <n v="-205.25329093392793"/>
    <n v="-210.06055066975705"/>
    <n v="-214.89156594815108"/>
    <n v="-219.74158566059782"/>
  </r>
  <r>
    <s v="BookDepr: Book Depreciation"/>
    <x v="4"/>
    <x v="26"/>
    <x v="0"/>
    <x v="0"/>
    <n v="11846.77"/>
    <n v="11851.75"/>
    <n v="7247.71"/>
    <n v="-132353.62"/>
    <n v="2372.5500000000002"/>
    <n v="2037.52"/>
    <n v="1892.7"/>
    <n v="1813.77"/>
    <n v="1762.34"/>
    <n v="1687.6"/>
    <n v="1638.05"/>
    <n v="1580.54"/>
    <n v="1524.7"/>
    <n v="1493.8709750767996"/>
    <n v="1483.9057533962439"/>
    <n v="1473.9405317156884"/>
    <n v="1463.9753100351327"/>
    <n v="1454.010088354577"/>
    <n v="1444.0448666740215"/>
    <n v="1434.0796449934658"/>
    <n v="1424.11442331291"/>
    <n v="1414.1492016323546"/>
    <n v="1404.1839799517988"/>
    <n v="1394.2187582712431"/>
    <n v="1384.2535365906876"/>
    <n v="2500.3180955139173"/>
    <n v="2482.1878212305842"/>
    <n v="2464.0575469472501"/>
    <n v="2445.9272726639169"/>
    <n v="2427.7969983805833"/>
    <n v="2409.6667240972497"/>
    <n v="2391.5364498139165"/>
    <n v="2373.4061755305829"/>
    <n v="2355.2759012472493"/>
    <n v="2337.1456269639161"/>
    <n v="2319.0153526805825"/>
    <n v="2300.8850783972489"/>
  </r>
  <r>
    <s v="BookDepr: Book Depreciation"/>
    <x v="4"/>
    <x v="26"/>
    <x v="0"/>
    <x v="1"/>
    <n v="11846.77"/>
    <n v="11851.75"/>
    <n v="7247.71"/>
    <n v="-132353.62"/>
    <n v="2372.5500000000002"/>
    <n v="2037.52"/>
    <n v="1892.7"/>
    <n v="1813.77"/>
    <n v="1762.34"/>
    <n v="1687.6"/>
    <n v="1638.05"/>
    <n v="1580.54"/>
    <n v="1524.7"/>
    <n v="1493.8709750767996"/>
    <n v="1483.9057533962439"/>
    <n v="1473.9405317156884"/>
    <n v="1463.9753100351327"/>
    <n v="1454.010088354577"/>
    <n v="1444.0448666740215"/>
    <n v="1434.0796449934658"/>
    <n v="1424.11442331291"/>
    <n v="1414.1492016323546"/>
    <n v="1404.1839799517988"/>
    <n v="1394.2187582712431"/>
    <n v="1384.2535365906876"/>
    <n v="1374.2883149101319"/>
    <n v="1364.3230932295762"/>
    <n v="1354.3578715490205"/>
    <n v="1344.3926498684648"/>
    <n v="1334.4274281879093"/>
    <n v="1324.4622065073536"/>
    <n v="1314.4969848267979"/>
    <n v="1304.5317631462424"/>
    <n v="1294.5665414656867"/>
    <n v="1284.601319785131"/>
    <n v="1274.6360981045755"/>
    <n v="1264.6708764240198"/>
  </r>
  <r>
    <s v="BookDepr: Book Depreciation"/>
    <x v="4"/>
    <x v="26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26.0297806037854"/>
    <n v="1117.864728001008"/>
    <n v="1109.6996753982296"/>
    <n v="1101.5346227954522"/>
    <n v="1093.369570192674"/>
    <n v="1085.2045175898961"/>
    <n v="1077.0394649871187"/>
    <n v="1068.8744123843405"/>
    <n v="1060.7093597815626"/>
    <n v="1052.5443071787852"/>
    <n v="1044.379254576007"/>
    <n v="1036.2142019732291"/>
  </r>
  <r>
    <s v="BookDepr: Book Depreciation"/>
    <x v="4"/>
    <x v="27"/>
    <x v="0"/>
    <x v="0"/>
    <n v="19443.93"/>
    <n v="19785.3"/>
    <n v="18321.599999999999"/>
    <n v="-25913.239999999998"/>
    <n v="16871.350000000002"/>
    <n v="16827.350000000002"/>
    <n v="16850.7"/>
    <n v="16957.82"/>
    <n v="17018.63"/>
    <n v="17095.28"/>
    <n v="17267.38"/>
    <n v="17358.740000000002"/>
    <n v="17455.419999999998"/>
    <n v="17550.147653424025"/>
    <n v="17617.55798969126"/>
    <n v="17701.986451854278"/>
    <n v="17800.383253671418"/>
    <n v="17908.904512661637"/>
    <n v="18025.211046155662"/>
    <n v="18148.221310507044"/>
    <n v="18277.192215686711"/>
    <n v="18412.018205054734"/>
    <n v="18552.071597170168"/>
    <n v="18694.674939711102"/>
    <n v="18837.283973648078"/>
    <n v="16387.19351759366"/>
    <n v="16514.368629283785"/>
    <n v="16642.540901598881"/>
    <n v="16770.294436596792"/>
    <n v="16897.181285593218"/>
    <n v="17023.02558066132"/>
    <n v="17147.932326419901"/>
    <n v="17272.758470058139"/>
    <n v="17399.2319016234"/>
    <n v="17530.19670138308"/>
    <n v="17664.724928037547"/>
    <n v="17798.304595216836"/>
  </r>
  <r>
    <s v="BookDepr: Book Depreciation"/>
    <x v="4"/>
    <x v="27"/>
    <x v="0"/>
    <x v="1"/>
    <n v="19443.93"/>
    <n v="19785.3"/>
    <n v="18321.599999999999"/>
    <n v="-25913.239999999998"/>
    <n v="16871.350000000002"/>
    <n v="16827.350000000002"/>
    <n v="16850.7"/>
    <n v="16957.82"/>
    <n v="17018.63"/>
    <n v="17095.28"/>
    <n v="17267.38"/>
    <n v="17358.740000000002"/>
    <n v="17455.419999999998"/>
    <n v="17550.147653424021"/>
    <n v="17617.55798969126"/>
    <n v="17701.986451854274"/>
    <n v="17800.383253671414"/>
    <n v="17908.90451266164"/>
    <n v="18025.211046155659"/>
    <n v="18148.22131050704"/>
    <n v="18277.192215686711"/>
    <n v="18412.018205054734"/>
    <n v="18552.071597170172"/>
    <n v="18694.674939711102"/>
    <n v="18837.283973648071"/>
    <n v="18981.305232733972"/>
    <n v="19128.612311911718"/>
    <n v="19277.074403396382"/>
    <n v="19425.051470961538"/>
    <n v="19572.024655127265"/>
    <n v="19717.790247870249"/>
    <n v="19862.469876162057"/>
    <n v="20007.056142924477"/>
    <n v="20153.550465200842"/>
    <n v="20305.247144459172"/>
    <n v="20461.071345217231"/>
    <n v="20615.796828436476"/>
  </r>
  <r>
    <s v="BookDepr: Book Depreciation"/>
    <x v="4"/>
    <x v="27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594.1117151403141"/>
    <n v="-2614.2436826279363"/>
    <n v="-2634.5335017975076"/>
    <n v="-2654.757034364744"/>
    <n v="-2674.8433695340582"/>
    <n v="-2694.7646672089331"/>
    <n v="-2714.5375497421478"/>
    <n v="-2734.2976728663452"/>
    <n v="-2754.3185635774507"/>
    <n v="-2775.0504430760889"/>
    <n v="-2796.3464171796886"/>
    <n v="-2817.4922332196516"/>
  </r>
  <r>
    <s v="BookDepr: Book Depreciation"/>
    <x v="4"/>
    <x v="28"/>
    <x v="0"/>
    <x v="0"/>
    <n v="8061.49"/>
    <n v="8092.5899999999992"/>
    <n v="6607.9299999999994"/>
    <n v="-42623.61"/>
    <n v="5119.8499999999995"/>
    <n v="5091.58"/>
    <n v="5066.6499999999996"/>
    <n v="5076.9699999999993"/>
    <n v="5085.7199999999993"/>
    <n v="5096"/>
    <n v="5111.75"/>
    <n v="5113.7"/>
    <n v="5122.78"/>
    <n v="5143.3534158879747"/>
    <n v="5169.1097716949334"/>
    <n v="5201.2221810712135"/>
    <n v="5238.5515876456375"/>
    <n v="5279.6623502017092"/>
    <n v="5323.680813764392"/>
    <n v="5370.2030355378683"/>
    <n v="5418.9514808475851"/>
    <n v="5469.8867256311087"/>
    <n v="5522.7743388537028"/>
    <n v="5576.6143261275074"/>
    <n v="5630.4564390653504"/>
    <n v="6590.8451439056935"/>
    <n v="6655.3026526965368"/>
    <n v="6720.2602954644344"/>
    <n v="6785.0079171439165"/>
    <n v="6849.3208454490996"/>
    <n v="6913.1108723987727"/>
    <n v="6976.4306639088227"/>
    <n v="7039.7100287734529"/>
    <n v="7103.8156042220853"/>
    <n v="7170.1738617173642"/>
    <n v="7238.3193847947368"/>
    <n v="7305.9891501948459"/>
  </r>
  <r>
    <s v="BookDepr: Book Depreciation"/>
    <x v="4"/>
    <x v="28"/>
    <x v="0"/>
    <x v="1"/>
    <n v="8061.49"/>
    <n v="8092.5899999999992"/>
    <n v="6607.9299999999994"/>
    <n v="-42623.61"/>
    <n v="5119.8499999999995"/>
    <n v="5091.58"/>
    <n v="5066.6499999999996"/>
    <n v="5076.9699999999993"/>
    <n v="5085.7199999999993"/>
    <n v="5096"/>
    <n v="5111.75"/>
    <n v="5113.7"/>
    <n v="5122.78"/>
    <n v="5143.3534158879756"/>
    <n v="5169.1097716949353"/>
    <n v="5201.2221810712126"/>
    <n v="5238.5515876456384"/>
    <n v="5279.6623502017092"/>
    <n v="5323.6808137643939"/>
    <n v="5370.2030355378683"/>
    <n v="5418.9514808475842"/>
    <n v="5469.8867256311069"/>
    <n v="5522.7743388537028"/>
    <n v="5576.6143261275092"/>
    <n v="5630.4564390653486"/>
    <n v="5684.8260001342887"/>
    <n v="5740.4227732153395"/>
    <n v="5796.4509287024757"/>
    <n v="5852.2979339246695"/>
    <n v="5907.7700014655302"/>
    <n v="5962.7910489692904"/>
    <n v="6017.4065025628661"/>
    <n v="6071.9870868126809"/>
    <n v="6127.280305528484"/>
    <n v="6184.5165384085094"/>
    <n v="6243.2943480709309"/>
    <n v="6301.6618007071456"/>
  </r>
  <r>
    <s v="BookDepr: Book Depreciation"/>
    <x v="4"/>
    <x v="28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6.01914377140292"/>
    <n v="914.87987948119519"/>
    <n v="923.8093667619579"/>
    <n v="932.70998321924469"/>
    <n v="941.55084398356928"/>
    <n v="950.31982342948118"/>
    <n v="959.02416134595705"/>
    <n v="967.72294196077178"/>
    <n v="976.53529869360261"/>
    <n v="985.65732330885646"/>
    <n v="995.02503672380521"/>
    <n v="1004.3273494877017"/>
  </r>
  <r>
    <s v="BookDepr: Book Depreciation"/>
    <x v="4"/>
    <x v="29"/>
    <x v="0"/>
    <x v="0"/>
    <n v="4450.68"/>
    <n v="4450.68"/>
    <n v="4414.43"/>
    <n v="4204.5200000000004"/>
    <n v="4378.17"/>
    <n v="4378.3900000000003"/>
    <n v="4378.6099999999997"/>
    <n v="4378.6099999999997"/>
    <n v="4378.6099999999997"/>
    <n v="4378.6099999999997"/>
    <n v="4378.6099999999997"/>
    <n v="4378.6099999999997"/>
    <n v="4378.6099999999997"/>
    <n v="4383.4039083589414"/>
    <n v="4393.9361549471196"/>
    <n v="4407.0799070397152"/>
    <n v="4422.3671616611755"/>
    <n v="4439.208058311061"/>
    <n v="4457.2436392255031"/>
    <n v="4476.3079368236376"/>
    <n v="4496.2869207055719"/>
    <n v="4517.1643927453897"/>
    <n v="4538.8440324934627"/>
    <n v="4560.9149732351279"/>
    <n v="4582.9867873462963"/>
    <n v="7872.5314481708074"/>
    <n v="7911.494729591117"/>
    <n v="7950.7609984551063"/>
    <n v="7989.9000339064169"/>
    <n v="8028.7757266529561"/>
    <n v="8067.3346391920559"/>
    <n v="8105.6086771968921"/>
    <n v="8143.8582242322855"/>
    <n v="8182.6083000145172"/>
    <n v="8222.7230788684283"/>
    <n v="8263.9206056553721"/>
    <n v="8304.8299124671503"/>
  </r>
  <r>
    <s v="BookDepr: Book Depreciation"/>
    <x v="4"/>
    <x v="29"/>
    <x v="0"/>
    <x v="1"/>
    <n v="4450.68"/>
    <n v="4450.68"/>
    <n v="4414.43"/>
    <n v="4204.5200000000004"/>
    <n v="4378.17"/>
    <n v="4378.3900000000003"/>
    <n v="4378.6099999999997"/>
    <n v="4378.6099999999997"/>
    <n v="4378.6099999999997"/>
    <n v="4378.6099999999997"/>
    <n v="4378.6099999999997"/>
    <n v="4378.6099999999997"/>
    <n v="4378.6099999999997"/>
    <n v="4383.4039083589405"/>
    <n v="4393.9361549471214"/>
    <n v="4407.0799070397161"/>
    <n v="4422.3671616611746"/>
    <n v="4439.2080583110601"/>
    <n v="4457.2436392255058"/>
    <n v="4476.3079368236386"/>
    <n v="4496.2869207055746"/>
    <n v="4517.1643927453888"/>
    <n v="4538.8440324934627"/>
    <n v="4560.9149732351307"/>
    <n v="4582.9867873462963"/>
    <n v="4605.2753135544654"/>
    <n v="4628.0680631600208"/>
    <n v="4651.0380544322343"/>
    <n v="4673.9336166725288"/>
    <n v="4696.6751286349327"/>
    <n v="4719.2313304364579"/>
    <n v="4741.6208862653784"/>
    <n v="4763.9961153611803"/>
    <n v="4786.6641438820116"/>
    <n v="4810.1304967293554"/>
    <n v="4834.2302357193457"/>
    <n v="4858.1613717199143"/>
  </r>
  <r>
    <s v="BookDepr: Book Depreciation"/>
    <x v="4"/>
    <x v="29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67.256134616342"/>
    <n v="3283.4266664310944"/>
    <n v="3299.7229440228698"/>
    <n v="3315.9664172338871"/>
    <n v="3332.1005980180248"/>
    <n v="3348.1033087555948"/>
    <n v="3363.9877909315164"/>
    <n v="3379.8621088711052"/>
    <n v="3395.9441561325057"/>
    <n v="3412.5925821390701"/>
    <n v="3429.6903699360223"/>
    <n v="3446.6685407472341"/>
  </r>
  <r>
    <s v="BookDepr: Book Depreciation"/>
    <x v="4"/>
    <x v="30"/>
    <x v="0"/>
    <x v="0"/>
    <n v="3535.52"/>
    <n v="3535.52"/>
    <n v="3566.64"/>
    <n v="3603.12"/>
    <n v="3622.61"/>
    <n v="3766.23"/>
    <n v="4072.13"/>
    <n v="4254.67"/>
    <n v="4283.3999999999996"/>
    <n v="4314.9799999999996"/>
    <n v="4330.96"/>
    <n v="4368.34"/>
    <n v="4434.53"/>
    <n v="4478.0046338490301"/>
    <n v="4496.2084046544251"/>
    <n v="4520.6687996393866"/>
    <n v="4550.2645809861187"/>
    <n v="4583.5825655849567"/>
    <n v="4619.7627652715846"/>
    <n v="4658.4075562317985"/>
    <n v="4699.2437453377406"/>
    <n v="4742.2325252477776"/>
    <n v="4787.143132192482"/>
    <n v="4832.9912149548154"/>
    <n v="4878.8413901288714"/>
    <n v="4596.8633782647394"/>
    <n v="4641.2689391986096"/>
    <n v="4686.0708253667235"/>
    <n v="4730.7062828159696"/>
    <n v="4774.9972726599417"/>
    <n v="4818.8738955308354"/>
    <n v="4862.3778859086242"/>
    <n v="4905.8498406710505"/>
    <n v="4949.9765162048343"/>
    <n v="4995.8883028903656"/>
    <n v="5043.2163869741335"/>
    <n v="5090.1674625331234"/>
  </r>
  <r>
    <s v="BookDepr: Book Depreciation"/>
    <x v="4"/>
    <x v="30"/>
    <x v="0"/>
    <x v="1"/>
    <n v="3535.52"/>
    <n v="3535.52"/>
    <n v="3566.64"/>
    <n v="3603.12"/>
    <n v="3622.61"/>
    <n v="3766.23"/>
    <n v="4072.13"/>
    <n v="4254.67"/>
    <n v="4283.3999999999996"/>
    <n v="4314.9799999999996"/>
    <n v="4330.96"/>
    <n v="4368.34"/>
    <n v="4434.53"/>
    <n v="4478.0046338490292"/>
    <n v="4496.2084046544269"/>
    <n v="4520.6687996393866"/>
    <n v="4550.2645809861187"/>
    <n v="4583.5825655849576"/>
    <n v="4619.7627652715837"/>
    <n v="4658.4075562317985"/>
    <n v="4699.2437453377424"/>
    <n v="4742.2325252477785"/>
    <n v="4787.1431321924829"/>
    <n v="4832.9912149548154"/>
    <n v="4878.8413901288723"/>
    <n v="4925.2107624265054"/>
    <n v="4972.7881491413682"/>
    <n v="5020.7901700357725"/>
    <n v="5068.6138744456803"/>
    <n v="5116.0685064213703"/>
    <n v="5163.0791737830386"/>
    <n v="5209.6905920449508"/>
    <n v="5256.2676864332698"/>
    <n v="5303.5462673623215"/>
    <n v="5352.7374673825316"/>
    <n v="5403.4461289008577"/>
    <n v="5453.750852714059"/>
  </r>
  <r>
    <s v="BookDepr: Book Depreciation"/>
    <x v="4"/>
    <x v="30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28.3473841617668"/>
    <n v="-331.51920994275781"/>
    <n v="-334.719344669051"/>
    <n v="-337.90759162971176"/>
    <n v="-341.07123376142471"/>
    <n v="-344.20527825220211"/>
    <n v="-347.31270613632984"/>
    <n v="-350.41784576221806"/>
    <n v="-353.56975115748753"/>
    <n v="-356.8491644921686"/>
    <n v="-360.22974192672353"/>
    <n v="-363.58339018093636"/>
  </r>
  <r>
    <s v="BookDepr: Book Depreciation"/>
    <x v="5"/>
    <x v="3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234.786586360344"/>
    <n v="99018.199086360328"/>
    <n v="99566.824999999968"/>
    <n v="99566.824999999968"/>
    <n v="99566.824999999968"/>
    <n v="99566.824999999968"/>
    <n v="99566.824999999968"/>
    <n v="99566.824999999968"/>
    <n v="99566.824999999968"/>
    <n v="99566.824999999968"/>
  </r>
  <r>
    <s v="BookDepr: Book Depreciation"/>
    <x v="5"/>
    <x v="31"/>
    <x v="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234.786586360344"/>
    <n v="99018.199086360328"/>
    <n v="99566.824999999968"/>
    <n v="99566.824999999968"/>
    <n v="99566.824999999968"/>
    <n v="99566.824999999968"/>
    <n v="99566.824999999968"/>
    <n v="99566.824999999968"/>
    <n v="99566.824999999968"/>
    <n v="99566.82499999996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5075CF1-42A4-4EAB-8142-AD2116D9C3B3}" name="PivotTable1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BASE + CLAUSE BOOK DEPRECIATION - AT NEW RATES">
  <location ref="A6:N45" firstHeaderRow="0" firstDataRow="1" firstDataCol="1" rowPageCount="2" colPageCount="1"/>
  <pivotFields count="42">
    <pivotField showAll="0"/>
    <pivotField axis="axisRow"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33">
        <item x="0"/>
        <item x="1"/>
        <item x="31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2"/>
        <item x="3"/>
        <item x="4"/>
        <item x="5"/>
        <item x="6"/>
        <item x="11"/>
        <item x="12"/>
        <item x="13"/>
        <item x="14"/>
        <item x="7"/>
        <item x="8"/>
        <item x="15"/>
        <item x="9"/>
        <item x="10"/>
        <item t="default"/>
      </items>
    </pivotField>
    <pivotField axis="axisPage" multipleItemSelectionAllowed="1" showAll="0">
      <items count="3">
        <item x="0"/>
        <item x="1"/>
        <item t="default"/>
      </items>
    </pivotField>
    <pivotField axis="axisPage" multipleItemSelectionAllowed="1" showAll="0">
      <items count="4">
        <item h="1" x="1"/>
        <item x="0"/>
        <item h="1" x="2"/>
        <item t="default"/>
      </items>
    </pivotField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dataField="1" numFmtId="167" showAll="0"/>
    <pivotField dataField="1" numFmtId="167" showAll="0"/>
    <pivotField dataField="1" numFmtId="167" showAll="0"/>
    <pivotField dataField="1" numFmtId="167" showAll="0"/>
    <pivotField dataField="1" numFmtId="167" showAll="0"/>
    <pivotField dataField="1" numFmtId="167" showAll="0"/>
    <pivotField dataField="1" numFmtId="167" showAll="0"/>
    <pivotField dataField="1" numFmtId="167" showAll="0"/>
    <pivotField dataField="1" numFmtId="167" showAll="0"/>
    <pivotField dataField="1" numFmtId="167" showAll="0"/>
    <pivotField dataField="1" numFmtId="167" showAll="0"/>
    <pivotField dataField="1" numFmtId="167" showAll="0"/>
    <pivotField dataField="1" numFmtId="167" showAll="0"/>
  </pivotFields>
  <rowFields count="2">
    <field x="1"/>
    <field x="2"/>
  </rowFields>
  <rowItems count="39">
    <i>
      <x/>
    </i>
    <i r="1">
      <x/>
    </i>
    <i r="1">
      <x v="1"/>
    </i>
    <i>
      <x v="1"/>
    </i>
    <i r="1">
      <x v="18"/>
    </i>
    <i>
      <x v="2"/>
    </i>
    <i r="1">
      <x v="19"/>
    </i>
    <i r="1">
      <x v="20"/>
    </i>
    <i r="1">
      <x v="21"/>
    </i>
    <i r="1">
      <x v="22"/>
    </i>
    <i r="1">
      <x v="27"/>
    </i>
    <i r="1">
      <x v="28"/>
    </i>
    <i r="1">
      <x v="30"/>
    </i>
    <i r="1">
      <x v="31"/>
    </i>
    <i>
      <x v="3"/>
    </i>
    <i r="1">
      <x v="23"/>
    </i>
    <i r="1">
      <x v="24"/>
    </i>
    <i r="1">
      <x v="25"/>
    </i>
    <i r="1">
      <x v="26"/>
    </i>
    <i r="1">
      <x v="29"/>
    </i>
    <i>
      <x v="4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5"/>
    </i>
    <i r="1">
      <x v="2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pageFields count="2">
    <pageField fld="4" hier="-1"/>
    <pageField fld="3" hier="-1"/>
  </pageFields>
  <dataFields count="13">
    <dataField name="Sum of Dec - 2022" fld="29" baseField="0" baseItem="0"/>
    <dataField name="Sum of Jan - 2023" fld="30" baseField="0" baseItem="0"/>
    <dataField name="Sum of Feb - 2023" fld="31" baseField="0" baseItem="0"/>
    <dataField name="Sum of Mar - 2023" fld="32" baseField="0" baseItem="0"/>
    <dataField name="Sum of Apr - 2023" fld="33" baseField="0" baseItem="0"/>
    <dataField name="Sum of May - 2023" fld="34" baseField="0" baseItem="0"/>
    <dataField name="Sum of Jun - 2023" fld="35" baseField="0" baseItem="0"/>
    <dataField name="Sum of Jul - 2023" fld="36" baseField="0" baseItem="0"/>
    <dataField name="Sum of Aug - 2023" fld="37" baseField="0" baseItem="0"/>
    <dataField name="Sum of Sep - 2023" fld="38" baseField="0" baseItem="0"/>
    <dataField name="Sum of Oct - 2023" fld="39" baseField="0" baseItem="0"/>
    <dataField name="Sum of Nov - 2023" fld="40" baseField="0" baseItem="0"/>
    <dataField name="Sum of Dec - 2023" fld="41" baseField="0" baseItem="0"/>
  </dataFields>
  <formats count="3">
    <format dxfId="10">
      <pivotArea outline="0" collapsedLevelsAreSubtotals="1" fieldPosition="0"/>
    </format>
    <format dxfId="9">
      <pivotArea field="1" type="button" dataOnly="0" labelOnly="1" outline="0" axis="axisRow" fieldPosition="0"/>
    </format>
    <format dxfId="2">
      <pivotArea field="1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DE9BC9C-5B55-407F-BEE7-8900E8868BBA}" name="PivotTable1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CLAUSE BOOK DEPRECIATION - AT NEW RATES">
  <location ref="A6:N14" firstHeaderRow="0" firstDataRow="1" firstDataCol="1" rowPageCount="2" colPageCount="1"/>
  <pivotFields count="42">
    <pivotField showAll="0"/>
    <pivotField axis="axisRow"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33">
        <item x="0"/>
        <item x="1"/>
        <item x="31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2"/>
        <item x="3"/>
        <item x="4"/>
        <item x="5"/>
        <item x="6"/>
        <item x="11"/>
        <item x="12"/>
        <item x="13"/>
        <item x="14"/>
        <item x="7"/>
        <item x="8"/>
        <item x="15"/>
        <item x="9"/>
        <item x="10"/>
        <item t="default"/>
      </items>
    </pivotField>
    <pivotField axis="axisPage" multipleItemSelectionAllowed="1" showAll="0">
      <items count="3">
        <item h="1" x="0"/>
        <item x="1"/>
        <item t="default"/>
      </items>
    </pivotField>
    <pivotField axis="axisPage" multipleItemSelectionAllowed="1" showAll="0">
      <items count="4">
        <item h="1" x="1"/>
        <item x="0"/>
        <item h="1" x="2"/>
        <item t="default"/>
      </items>
    </pivotField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dataField="1" numFmtId="167" showAll="0"/>
    <pivotField dataField="1" numFmtId="167" showAll="0"/>
    <pivotField dataField="1" numFmtId="167" showAll="0"/>
    <pivotField dataField="1" numFmtId="167" showAll="0"/>
    <pivotField dataField="1" numFmtId="167" showAll="0"/>
    <pivotField dataField="1" numFmtId="167" showAll="0"/>
    <pivotField dataField="1" numFmtId="167" showAll="0"/>
    <pivotField dataField="1" numFmtId="167" showAll="0"/>
    <pivotField dataField="1" numFmtId="167" showAll="0"/>
    <pivotField dataField="1" numFmtId="167" showAll="0"/>
    <pivotField dataField="1" numFmtId="167" showAll="0"/>
    <pivotField dataField="1" numFmtId="167" showAll="0"/>
    <pivotField dataField="1" numFmtId="167" showAll="0"/>
  </pivotFields>
  <rowFields count="2">
    <field x="1"/>
    <field x="2"/>
  </rowFields>
  <rowItems count="8">
    <i>
      <x v="4"/>
    </i>
    <i r="1">
      <x v="4"/>
    </i>
    <i r="1">
      <x v="5"/>
    </i>
    <i r="1">
      <x v="8"/>
    </i>
    <i r="1">
      <x v="9"/>
    </i>
    <i r="1">
      <x v="10"/>
    </i>
    <i r="1">
      <x v="12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pageFields count="2">
    <pageField fld="4" hier="-1"/>
    <pageField fld="3" hier="-1"/>
  </pageFields>
  <dataFields count="13">
    <dataField name="Sum of Dec - 2022" fld="29" baseField="0" baseItem="0"/>
    <dataField name="Sum of Jan - 2023" fld="30" baseField="0" baseItem="0"/>
    <dataField name="Sum of Feb - 2023" fld="31" baseField="0" baseItem="0"/>
    <dataField name="Sum of Mar - 2023" fld="32" baseField="0" baseItem="0"/>
    <dataField name="Sum of Apr - 2023" fld="33" baseField="0" baseItem="0"/>
    <dataField name="Sum of May - 2023" fld="34" baseField="0" baseItem="0"/>
    <dataField name="Sum of Jun - 2023" fld="35" baseField="0" baseItem="0"/>
    <dataField name="Sum of Jul - 2023" fld="36" baseField="0" baseItem="0"/>
    <dataField name="Sum of Aug - 2023" fld="37" baseField="0" baseItem="0"/>
    <dataField name="Sum of Sep - 2023" fld="38" baseField="0" baseItem="0"/>
    <dataField name="Sum of Oct - 2023" fld="39" baseField="0" baseItem="0"/>
    <dataField name="Sum of Nov - 2023" fld="40" baseField="0" baseItem="0"/>
    <dataField name="Sum of Dec - 2023" fld="41" baseField="0" baseItem="0"/>
  </dataFields>
  <formats count="3">
    <format dxfId="8">
      <pivotArea outline="0" collapsedLevelsAreSubtotals="1" fieldPosition="0"/>
    </format>
    <format dxfId="7">
      <pivotArea field="1" type="button" dataOnly="0" labelOnly="1" outline="0" axis="axisRow" fieldPosition="0"/>
    </format>
    <format dxfId="1">
      <pivotArea field="1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16F7651-38F6-4ED8-BBB2-DC1B3476940F}" name="PivotTable1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A01 BOOK DEPRECIATION - ADJ">
  <location ref="A6:N33" firstHeaderRow="0" firstDataRow="1" firstDataCol="1" rowPageCount="2" colPageCount="1"/>
  <pivotFields count="42">
    <pivotField showAll="0"/>
    <pivotField axis="axisRow"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33">
        <item x="0"/>
        <item x="1"/>
        <item x="31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2"/>
        <item x="3"/>
        <item x="4"/>
        <item x="5"/>
        <item x="6"/>
        <item x="11"/>
        <item x="12"/>
        <item x="13"/>
        <item x="14"/>
        <item x="7"/>
        <item x="8"/>
        <item x="15"/>
        <item x="9"/>
        <item x="10"/>
        <item t="default"/>
      </items>
    </pivotField>
    <pivotField axis="axisPage" multipleItemSelectionAllowed="1" showAll="0">
      <items count="3">
        <item x="0"/>
        <item x="1"/>
        <item t="default"/>
      </items>
    </pivotField>
    <pivotField axis="axisPage" multipleItemSelectionAllowed="1" showAll="0">
      <items count="4">
        <item h="1" x="1"/>
        <item h="1" x="0"/>
        <item x="2"/>
        <item t="default"/>
      </items>
    </pivotField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dataField="1" numFmtId="167" showAll="0"/>
    <pivotField dataField="1" numFmtId="167" showAll="0"/>
    <pivotField dataField="1" numFmtId="167" showAll="0"/>
    <pivotField dataField="1" numFmtId="167" showAll="0"/>
    <pivotField dataField="1" numFmtId="167" showAll="0"/>
    <pivotField dataField="1" numFmtId="167" showAll="0"/>
    <pivotField dataField="1" numFmtId="167" showAll="0"/>
    <pivotField dataField="1" numFmtId="167" showAll="0"/>
    <pivotField dataField="1" numFmtId="167" showAll="0"/>
    <pivotField dataField="1" numFmtId="167" showAll="0"/>
    <pivotField dataField="1" numFmtId="167" showAll="0"/>
    <pivotField dataField="1" numFmtId="167" showAll="0"/>
    <pivotField dataField="1" numFmtId="167" showAll="0"/>
  </pivotFields>
  <rowFields count="2">
    <field x="1"/>
    <field x="2"/>
  </rowFields>
  <rowItems count="27">
    <i>
      <x v="1"/>
    </i>
    <i r="1">
      <x v="18"/>
    </i>
    <i>
      <x v="2"/>
    </i>
    <i r="1">
      <x v="28"/>
    </i>
    <i>
      <x v="3"/>
    </i>
    <i r="1">
      <x v="23"/>
    </i>
    <i r="1">
      <x v="24"/>
    </i>
    <i r="1">
      <x v="25"/>
    </i>
    <i r="1">
      <x v="26"/>
    </i>
    <i r="1">
      <x v="29"/>
    </i>
    <i>
      <x v="4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pageFields count="2">
    <pageField fld="4" hier="-1"/>
    <pageField fld="3" hier="-1"/>
  </pageFields>
  <dataFields count="13">
    <dataField name="Sum of Dec - 2022" fld="29" baseField="0" baseItem="0"/>
    <dataField name="Sum of Jan - 2023" fld="30" baseField="0" baseItem="0"/>
    <dataField name="Sum of Feb - 2023" fld="31" baseField="0" baseItem="0"/>
    <dataField name="Sum of Mar - 2023" fld="32" baseField="0" baseItem="0"/>
    <dataField name="Sum of Apr - 2023" fld="33" baseField="0" baseItem="0"/>
    <dataField name="Sum of May - 2023" fld="34" baseField="0" baseItem="0"/>
    <dataField name="Sum of Jun - 2023" fld="35" baseField="0" baseItem="0"/>
    <dataField name="Sum of Jul - 2023" fld="36" baseField="0" baseItem="0"/>
    <dataField name="Sum of Aug - 2023" fld="37" baseField="0" baseItem="0"/>
    <dataField name="Sum of Sep - 2023" fld="38" baseField="0" baseItem="0"/>
    <dataField name="Sum of Oct - 2023" fld="39" baseField="0" baseItem="0"/>
    <dataField name="Sum of Nov - 2023" fld="40" baseField="0" baseItem="0"/>
    <dataField name="Sum of Dec - 2023" fld="41" baseField="0" baseItem="0"/>
  </dataFields>
  <formats count="2">
    <format dxfId="6">
      <pivotArea outline="0" collapsedLevelsAreSubtotals="1" fieldPosition="0"/>
    </format>
    <format dxfId="5">
      <pivotArea field="1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A5BA71C-4F67-491B-A371-40E3A7F2A627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A01 BOOK DEPRECIATION - ADJ">
  <location ref="A6:N33" firstHeaderRow="0" firstDataRow="1" firstDataCol="1" rowPageCount="2" colPageCount="1"/>
  <pivotFields count="42">
    <pivotField showAll="0"/>
    <pivotField axis="axisRow"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33">
        <item x="0"/>
        <item x="1"/>
        <item x="31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2"/>
        <item x="3"/>
        <item x="4"/>
        <item x="5"/>
        <item x="6"/>
        <item x="11"/>
        <item x="12"/>
        <item x="13"/>
        <item x="14"/>
        <item x="7"/>
        <item x="8"/>
        <item x="15"/>
        <item x="9"/>
        <item x="10"/>
        <item t="default"/>
      </items>
    </pivotField>
    <pivotField axis="axisPage" multipleItemSelectionAllowed="1" showAll="0">
      <items count="3">
        <item x="0"/>
        <item h="1" x="1"/>
        <item t="default"/>
      </items>
    </pivotField>
    <pivotField axis="axisPage" multipleItemSelectionAllowed="1" showAll="0">
      <items count="4">
        <item h="1" x="1"/>
        <item h="1" x="0"/>
        <item x="2"/>
        <item t="default"/>
      </items>
    </pivotField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dataField="1" numFmtId="167" showAll="0"/>
    <pivotField dataField="1" numFmtId="167" showAll="0"/>
    <pivotField dataField="1" numFmtId="167" showAll="0"/>
    <pivotField dataField="1" numFmtId="167" showAll="0"/>
    <pivotField dataField="1" numFmtId="167" showAll="0"/>
    <pivotField dataField="1" numFmtId="167" showAll="0"/>
    <pivotField dataField="1" numFmtId="167" showAll="0"/>
    <pivotField dataField="1" numFmtId="167" showAll="0"/>
    <pivotField dataField="1" numFmtId="167" showAll="0"/>
    <pivotField dataField="1" numFmtId="167" showAll="0"/>
    <pivotField dataField="1" numFmtId="167" showAll="0"/>
    <pivotField dataField="1" numFmtId="167" showAll="0"/>
    <pivotField dataField="1" numFmtId="167" showAll="0"/>
  </pivotFields>
  <rowFields count="2">
    <field x="1"/>
    <field x="2"/>
  </rowFields>
  <rowItems count="27">
    <i>
      <x v="1"/>
    </i>
    <i r="1">
      <x v="18"/>
    </i>
    <i>
      <x v="2"/>
    </i>
    <i r="1">
      <x v="28"/>
    </i>
    <i>
      <x v="3"/>
    </i>
    <i r="1">
      <x v="23"/>
    </i>
    <i r="1">
      <x v="24"/>
    </i>
    <i r="1">
      <x v="25"/>
    </i>
    <i r="1">
      <x v="26"/>
    </i>
    <i r="1">
      <x v="29"/>
    </i>
    <i>
      <x v="4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pageFields count="2">
    <pageField fld="4" hier="-1"/>
    <pageField fld="3" hier="-1"/>
  </pageFields>
  <dataFields count="13">
    <dataField name="Sum of Dec - 2022" fld="29" baseField="0" baseItem="0"/>
    <dataField name="Sum of Jan - 2023" fld="30" baseField="0" baseItem="0"/>
    <dataField name="Sum of Feb - 2023" fld="31" baseField="0" baseItem="0"/>
    <dataField name="Sum of Mar - 2023" fld="32" baseField="0" baseItem="0"/>
    <dataField name="Sum of Apr - 2023" fld="33" baseField="0" baseItem="0"/>
    <dataField name="Sum of May - 2023" fld="34" baseField="0" baseItem="0"/>
    <dataField name="Sum of Jun - 2023" fld="35" baseField="0" baseItem="0"/>
    <dataField name="Sum of Jul - 2023" fld="36" baseField="0" baseItem="0"/>
    <dataField name="Sum of Aug - 2023" fld="37" baseField="0" baseItem="0"/>
    <dataField name="Sum of Sep - 2023" fld="38" baseField="0" baseItem="0"/>
    <dataField name="Sum of Oct - 2023" fld="39" baseField="0" baseItem="0"/>
    <dataField name="Sum of Nov - 2023" fld="40" baseField="0" baseItem="0"/>
    <dataField name="Sum of Dec - 2023" fld="41" baseField="0" baseItem="0"/>
  </dataFields>
  <formats count="3">
    <format dxfId="4">
      <pivotArea outline="0" collapsedLevelsAreSubtotals="1" fieldPosition="0"/>
    </format>
    <format dxfId="3">
      <pivotArea field="1" type="button" dataOnly="0" labelOnly="1" outline="0" axis="axisRow" fieldPosition="0"/>
    </format>
    <format dxfId="0">
      <pivotArea field="1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.bin"/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4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3AD9C-76D0-4EA0-8328-DCD02A3BF2C9}">
  <sheetPr>
    <pageSetUpPr fitToPage="1"/>
  </sheetPr>
  <dimension ref="A1:T57"/>
  <sheetViews>
    <sheetView zoomScaleNormal="70" zoomScalePageLayoutView="85" workbookViewId="0"/>
  </sheetViews>
  <sheetFormatPr defaultColWidth="9.140625" defaultRowHeight="12.75"/>
  <cols>
    <col min="1" max="1" width="4.85546875" style="73" customWidth="1"/>
    <col min="2" max="2" width="20.140625" style="74" bestFit="1" customWidth="1"/>
    <col min="3" max="3" width="16.42578125" style="73" customWidth="1"/>
    <col min="4" max="6" width="16.42578125" style="75" customWidth="1"/>
    <col min="7" max="7" width="2.42578125" style="75" customWidth="1"/>
    <col min="8" max="11" width="16.42578125" style="75" customWidth="1"/>
    <col min="12" max="12" width="2.140625" style="75" customWidth="1"/>
    <col min="13" max="13" width="16.42578125" style="75" customWidth="1"/>
    <col min="14" max="14" width="7.140625" style="75" customWidth="1"/>
    <col min="15" max="15" width="16.85546875" style="75" bestFit="1" customWidth="1"/>
    <col min="16" max="16" width="14.85546875" style="75" bestFit="1" customWidth="1"/>
    <col min="17" max="16384" width="9.140625" style="75"/>
  </cols>
  <sheetData>
    <row r="1" spans="1:20">
      <c r="A1" s="155" t="s">
        <v>511</v>
      </c>
      <c r="C1" s="143"/>
    </row>
    <row r="2" spans="1:20">
      <c r="A2" s="156" t="s">
        <v>510</v>
      </c>
      <c r="C2" s="143"/>
    </row>
    <row r="3" spans="1:20" ht="60" customHeight="1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76"/>
    </row>
    <row r="4" spans="1:20" ht="15.75">
      <c r="I4" s="76"/>
      <c r="J4" s="76"/>
      <c r="N4" s="76"/>
    </row>
    <row r="5" spans="1:20" ht="15.75">
      <c r="I5" s="76"/>
      <c r="J5" s="76"/>
      <c r="N5" s="76"/>
    </row>
    <row r="6" spans="1:20" ht="15.75">
      <c r="A6" s="147" t="s">
        <v>32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76"/>
    </row>
    <row r="7" spans="1:20">
      <c r="A7" s="147" t="s">
        <v>0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</row>
    <row r="8" spans="1:20">
      <c r="A8" s="147" t="s">
        <v>509</v>
      </c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</row>
    <row r="9" spans="1:20">
      <c r="A9" s="146" t="s">
        <v>1</v>
      </c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73"/>
      <c r="O9" s="73"/>
    </row>
    <row r="10" spans="1:20">
      <c r="A10" s="77"/>
      <c r="B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</row>
    <row r="11" spans="1:20">
      <c r="A11" s="77"/>
      <c r="B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</row>
    <row r="12" spans="1:20">
      <c r="A12" s="77"/>
      <c r="B12" s="73"/>
      <c r="C12" s="148" t="s">
        <v>2</v>
      </c>
      <c r="D12" s="149"/>
      <c r="E12" s="149"/>
      <c r="F12" s="150"/>
      <c r="G12" s="73"/>
      <c r="H12" s="148" t="s">
        <v>3</v>
      </c>
      <c r="I12" s="149"/>
      <c r="J12" s="149"/>
      <c r="K12" s="150"/>
      <c r="L12" s="73"/>
      <c r="M12" s="73"/>
      <c r="N12" s="73"/>
      <c r="O12" s="73"/>
    </row>
    <row r="13" spans="1:20">
      <c r="A13" s="77"/>
      <c r="B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</row>
    <row r="14" spans="1:20">
      <c r="B14" s="73"/>
      <c r="C14" s="75"/>
      <c r="H14" s="73"/>
      <c r="I14" s="73"/>
      <c r="J14" s="73"/>
      <c r="K14" s="73"/>
      <c r="M14" s="73"/>
      <c r="N14" s="73"/>
      <c r="O14" s="73"/>
    </row>
    <row r="15" spans="1:20">
      <c r="B15" s="73"/>
      <c r="D15" s="73">
        <v>2023</v>
      </c>
      <c r="E15" s="73">
        <v>2023</v>
      </c>
      <c r="F15" s="73"/>
      <c r="G15" s="73"/>
      <c r="H15" s="73"/>
      <c r="I15" s="73">
        <v>2023</v>
      </c>
      <c r="J15" s="73">
        <v>2023</v>
      </c>
      <c r="K15" s="73"/>
      <c r="L15" s="73"/>
      <c r="M15" s="73"/>
      <c r="N15" s="73"/>
    </row>
    <row r="16" spans="1:20">
      <c r="B16" s="73"/>
      <c r="C16" s="73">
        <v>2023</v>
      </c>
      <c r="D16" s="73" t="s">
        <v>4</v>
      </c>
      <c r="E16" s="73" t="s">
        <v>4</v>
      </c>
      <c r="F16" s="78">
        <v>2023</v>
      </c>
      <c r="G16" s="73"/>
      <c r="H16" s="73">
        <v>2023</v>
      </c>
      <c r="I16" s="73" t="s">
        <v>4</v>
      </c>
      <c r="J16" s="73" t="s">
        <v>4</v>
      </c>
      <c r="K16" s="78">
        <v>2023</v>
      </c>
      <c r="L16" s="73"/>
      <c r="M16" s="73"/>
      <c r="N16" s="73"/>
    </row>
    <row r="17" spans="1:16">
      <c r="C17" s="73" t="s">
        <v>5</v>
      </c>
      <c r="D17" s="78" t="s">
        <v>6</v>
      </c>
      <c r="E17" s="78" t="s">
        <v>6</v>
      </c>
      <c r="F17" s="78" t="s">
        <v>5</v>
      </c>
      <c r="G17" s="79"/>
      <c r="H17" s="73" t="s">
        <v>7</v>
      </c>
      <c r="I17" s="78" t="s">
        <v>6</v>
      </c>
      <c r="J17" s="78" t="s">
        <v>6</v>
      </c>
      <c r="K17" s="78" t="s">
        <v>7</v>
      </c>
      <c r="L17" s="79"/>
      <c r="M17" s="73">
        <v>2023</v>
      </c>
      <c r="N17" s="78"/>
    </row>
    <row r="18" spans="1:16">
      <c r="C18" s="73" t="s">
        <v>4</v>
      </c>
      <c r="D18" s="73" t="s">
        <v>8</v>
      </c>
      <c r="E18" s="73" t="s">
        <v>9</v>
      </c>
      <c r="F18" s="73" t="s">
        <v>10</v>
      </c>
      <c r="G18" s="80"/>
      <c r="H18" s="73" t="s">
        <v>4</v>
      </c>
      <c r="I18" s="73" t="s">
        <v>8</v>
      </c>
      <c r="J18" s="73" t="s">
        <v>9</v>
      </c>
      <c r="K18" s="73" t="s">
        <v>10</v>
      </c>
      <c r="L18" s="80"/>
      <c r="M18" s="73" t="s">
        <v>11</v>
      </c>
      <c r="N18" s="73"/>
    </row>
    <row r="19" spans="1:16">
      <c r="A19" s="73" t="s">
        <v>12</v>
      </c>
      <c r="C19" s="78" t="s">
        <v>6</v>
      </c>
      <c r="D19" s="73" t="s">
        <v>13</v>
      </c>
      <c r="E19" s="73" t="s">
        <v>14</v>
      </c>
      <c r="F19" s="73" t="s">
        <v>6</v>
      </c>
      <c r="G19" s="73"/>
      <c r="H19" s="78" t="s">
        <v>6</v>
      </c>
      <c r="I19" s="73" t="s">
        <v>13</v>
      </c>
      <c r="J19" s="73" t="s">
        <v>14</v>
      </c>
      <c r="K19" s="73" t="s">
        <v>6</v>
      </c>
      <c r="L19" s="73"/>
      <c r="M19" s="73" t="s">
        <v>15</v>
      </c>
      <c r="N19" s="73"/>
    </row>
    <row r="20" spans="1:16">
      <c r="A20" s="81" t="s">
        <v>16</v>
      </c>
      <c r="B20" s="82" t="s">
        <v>17</v>
      </c>
      <c r="C20" s="83" t="s">
        <v>18</v>
      </c>
      <c r="D20" s="83" t="s">
        <v>19</v>
      </c>
      <c r="E20" s="83" t="s">
        <v>20</v>
      </c>
      <c r="F20" s="81" t="s">
        <v>21</v>
      </c>
      <c r="G20" s="73"/>
      <c r="H20" s="83" t="s">
        <v>22</v>
      </c>
      <c r="I20" s="83" t="s">
        <v>23</v>
      </c>
      <c r="J20" s="83" t="s">
        <v>24</v>
      </c>
      <c r="K20" s="83" t="s">
        <v>25</v>
      </c>
      <c r="L20" s="77"/>
      <c r="M20" s="83" t="s">
        <v>26</v>
      </c>
      <c r="N20" s="77"/>
      <c r="P20" s="73"/>
    </row>
    <row r="21" spans="1:16">
      <c r="C21" s="84"/>
      <c r="D21" s="84"/>
      <c r="E21" s="84"/>
      <c r="F21" s="84"/>
      <c r="G21" s="84"/>
      <c r="K21" s="85"/>
      <c r="L21" s="84"/>
      <c r="M21" s="86"/>
    </row>
    <row r="22" spans="1:16">
      <c r="A22" s="136">
        <v>1</v>
      </c>
      <c r="B22" s="88" t="s">
        <v>27</v>
      </c>
      <c r="C22" s="89">
        <f>+SUM(NOI!X116:X126)</f>
        <v>13684113.646798618</v>
      </c>
      <c r="D22" s="90">
        <v>0</v>
      </c>
      <c r="E22" s="90">
        <v>0</v>
      </c>
      <c r="F22" s="89">
        <f>+D22+C22+E22</f>
        <v>13684113.646798618</v>
      </c>
      <c r="G22" s="103"/>
      <c r="H22" s="89">
        <f>+SUM(NOI!AG116:AG126)</f>
        <v>14845118.230866782</v>
      </c>
      <c r="I22" s="141">
        <v>0</v>
      </c>
      <c r="J22" s="90">
        <v>0</v>
      </c>
      <c r="K22" s="89">
        <f>(I22+H22+J22)</f>
        <v>14845118.230866782</v>
      </c>
      <c r="L22" s="89"/>
      <c r="M22" s="89">
        <f>+K22-F22</f>
        <v>1161004.5840681642</v>
      </c>
    </row>
    <row r="23" spans="1:16">
      <c r="A23" s="136">
        <f t="shared" ref="A23:A28" si="0">A22+1</f>
        <v>2</v>
      </c>
      <c r="B23" s="88" t="s">
        <v>28</v>
      </c>
      <c r="C23" s="91">
        <f>-NOI!Z132</f>
        <v>1273253.3162273802</v>
      </c>
      <c r="D23" s="91">
        <f>-C23</f>
        <v>-1273253.3162273802</v>
      </c>
      <c r="E23" s="91">
        <f>SUM('WP-SAFE'!G11:G14)</f>
        <v>1189567.6717692623</v>
      </c>
      <c r="F23" s="91">
        <f>+D23+C23+E23</f>
        <v>1189567.6717692623</v>
      </c>
      <c r="G23" s="104"/>
      <c r="H23" s="91">
        <f>'Depr. Study Clause'!O14</f>
        <v>1322375.4770816737</v>
      </c>
      <c r="I23" s="91">
        <f>-H23</f>
        <v>-1322375.4770816737</v>
      </c>
      <c r="J23" s="91">
        <f>E23+'Accum WP - Base'!O88</f>
        <v>1235437.7107619739</v>
      </c>
      <c r="K23" s="91">
        <f>(I23+H23+J23)</f>
        <v>1235437.7107619739</v>
      </c>
      <c r="L23" s="108"/>
      <c r="M23" s="91">
        <f>+K23-F23</f>
        <v>45870.038992711576</v>
      </c>
    </row>
    <row r="24" spans="1:16">
      <c r="A24" s="136">
        <f t="shared" si="0"/>
        <v>3</v>
      </c>
      <c r="B24" t="s">
        <v>29</v>
      </c>
      <c r="C24" s="89">
        <f t="shared" ref="C24:M24" si="1">+C22+C23</f>
        <v>14957366.963025998</v>
      </c>
      <c r="D24" s="89">
        <f t="shared" si="1"/>
        <v>-1273253.3162273802</v>
      </c>
      <c r="E24" s="89">
        <f t="shared" si="1"/>
        <v>1189567.6717692623</v>
      </c>
      <c r="F24" s="89">
        <f t="shared" si="1"/>
        <v>14873681.318567879</v>
      </c>
      <c r="G24" s="103"/>
      <c r="H24" s="89">
        <f t="shared" si="1"/>
        <v>16167493.707948456</v>
      </c>
      <c r="I24" s="89">
        <f t="shared" si="1"/>
        <v>-1322375.4770816737</v>
      </c>
      <c r="J24" s="89">
        <f t="shared" si="1"/>
        <v>1235437.7107619739</v>
      </c>
      <c r="K24" s="89">
        <f t="shared" si="1"/>
        <v>16080555.941628756</v>
      </c>
      <c r="L24" s="89"/>
      <c r="M24" s="89">
        <f t="shared" si="1"/>
        <v>1206874.6230608758</v>
      </c>
      <c r="O24" s="93"/>
    </row>
    <row r="25" spans="1:16">
      <c r="A25" s="136">
        <f t="shared" si="0"/>
        <v>4</v>
      </c>
      <c r="B25" s="75"/>
      <c r="C25" s="89"/>
      <c r="D25" s="89"/>
      <c r="E25" s="89"/>
      <c r="F25" s="89"/>
      <c r="G25" s="103"/>
      <c r="H25" s="89"/>
      <c r="I25" s="89"/>
      <c r="J25" s="94"/>
      <c r="K25" s="89"/>
      <c r="L25" s="89"/>
      <c r="M25" s="89"/>
      <c r="O25" s="95"/>
    </row>
    <row r="26" spans="1:16">
      <c r="A26" s="136">
        <f t="shared" si="0"/>
        <v>5</v>
      </c>
      <c r="B26" s="88" t="s">
        <v>30</v>
      </c>
      <c r="C26" s="92">
        <f>NOI!X135+NOI!X136</f>
        <v>1644482.5709063334</v>
      </c>
      <c r="D26" s="106">
        <f>D5</f>
        <v>0</v>
      </c>
      <c r="E26" s="106">
        <f>E5</f>
        <v>0</v>
      </c>
      <c r="F26" s="92">
        <f>+D26+C26+E26</f>
        <v>1644482.5709063334</v>
      </c>
      <c r="G26" s="89"/>
      <c r="H26" s="92">
        <f>'Depr. Study Base + Clause'!O10+'Depr. Study Base + Clause'!O12+'Depr. Study Base + Clause'!O21</f>
        <v>1424717.2199713332</v>
      </c>
      <c r="I26" s="142">
        <f>I5</f>
        <v>0</v>
      </c>
      <c r="J26" s="106">
        <f>J5</f>
        <v>0</v>
      </c>
      <c r="K26" s="92">
        <f>(I26+H26+J26)</f>
        <v>1424717.2199713332</v>
      </c>
      <c r="L26" s="89"/>
      <c r="M26" s="92">
        <f>+K26-F26</f>
        <v>-219765.35093500023</v>
      </c>
    </row>
    <row r="27" spans="1:16">
      <c r="A27" s="136">
        <f t="shared" si="0"/>
        <v>6</v>
      </c>
      <c r="C27" s="96"/>
      <c r="D27" s="84"/>
      <c r="E27" s="84"/>
      <c r="F27" s="84"/>
      <c r="G27" s="84"/>
      <c r="H27" s="97"/>
      <c r="J27" s="97"/>
      <c r="K27" s="97"/>
      <c r="L27" s="84"/>
      <c r="N27" s="87"/>
    </row>
    <row r="28" spans="1:16" ht="13.5" thickBot="1">
      <c r="A28" s="136">
        <f t="shared" si="0"/>
        <v>7</v>
      </c>
      <c r="B28" s="74" t="s">
        <v>31</v>
      </c>
      <c r="C28" s="98">
        <f>+C26+C24</f>
        <v>16601849.533932332</v>
      </c>
      <c r="D28" s="98">
        <f>+D26+D24</f>
        <v>-1273253.3162273802</v>
      </c>
      <c r="E28" s="98">
        <f>+E26+E24</f>
        <v>1189567.6717692623</v>
      </c>
      <c r="F28" s="98">
        <f>+F26+F24</f>
        <v>16518163.889474213</v>
      </c>
      <c r="G28" s="105"/>
      <c r="H28" s="98">
        <f>+H26+H24</f>
        <v>17592210.92791979</v>
      </c>
      <c r="I28" s="98">
        <f>+I26+I24</f>
        <v>-1322375.4770816737</v>
      </c>
      <c r="J28" s="98">
        <f>+J26+J24</f>
        <v>1235437.7107619739</v>
      </c>
      <c r="K28" s="98">
        <f>+K26+K24</f>
        <v>17505273.161600091</v>
      </c>
      <c r="L28" s="112"/>
      <c r="M28" s="98">
        <f>+M26+M24</f>
        <v>987109.27212587558</v>
      </c>
      <c r="O28" s="88"/>
      <c r="P28" s="87"/>
    </row>
    <row r="29" spans="1:16" ht="13.5" thickTop="1">
      <c r="A29" s="136"/>
      <c r="D29" s="110"/>
      <c r="E29" s="110"/>
      <c r="H29" s="110"/>
      <c r="I29" s="110"/>
      <c r="J29" s="110"/>
      <c r="K29" s="110"/>
      <c r="L29" s="111"/>
      <c r="M29" s="109"/>
      <c r="N29" s="99"/>
      <c r="O29" s="100"/>
      <c r="P29" s="101"/>
    </row>
    <row r="30" spans="1:16">
      <c r="A30" s="136"/>
      <c r="H30" s="94"/>
      <c r="J30" s="94"/>
      <c r="K30" s="94"/>
      <c r="O30" s="88"/>
      <c r="P30" s="102"/>
    </row>
    <row r="31" spans="1:16">
      <c r="A31" s="136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</row>
    <row r="32" spans="1:16">
      <c r="A32" s="136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</row>
    <row r="33" spans="1:15">
      <c r="A33" s="136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</row>
    <row r="34" spans="1:15">
      <c r="A34" s="136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</row>
    <row r="35" spans="1:15">
      <c r="A35" s="13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</row>
    <row r="36" spans="1:15">
      <c r="A36" s="136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</row>
    <row r="37" spans="1:15">
      <c r="A37" s="136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</row>
    <row r="38" spans="1:15">
      <c r="A38" s="136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</row>
    <row r="39" spans="1:15">
      <c r="A39" s="136"/>
      <c r="B39" s="137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</row>
    <row r="40" spans="1:15" ht="13.35" customHeight="1">
      <c r="A40" s="136"/>
      <c r="B40" s="151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86"/>
      <c r="O40" s="88"/>
    </row>
    <row r="41" spans="1:15">
      <c r="A41" s="136"/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86"/>
      <c r="O41" s="88"/>
    </row>
    <row r="42" spans="1:15">
      <c r="A42" s="136"/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86"/>
      <c r="O42" s="88"/>
    </row>
    <row r="43" spans="1:15">
      <c r="A43" s="136"/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O43" s="88"/>
    </row>
    <row r="44" spans="1:15">
      <c r="A44" s="136"/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O44" s="88"/>
    </row>
    <row r="45" spans="1:15">
      <c r="A45" s="136"/>
      <c r="B45" s="88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O45" s="88"/>
    </row>
    <row r="46" spans="1:15">
      <c r="A46" s="136"/>
      <c r="B46" s="88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</row>
    <row r="47" spans="1:15">
      <c r="A47" s="136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</row>
    <row r="48" spans="1:15"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</row>
    <row r="49" spans="3:13"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</row>
    <row r="50" spans="3:13"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</row>
    <row r="51" spans="3:13"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</row>
    <row r="52" spans="3:13"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</row>
    <row r="53" spans="3:13"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</row>
    <row r="54" spans="3:13"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</row>
    <row r="55" spans="3:13"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</row>
    <row r="56" spans="3:13"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</row>
    <row r="57" spans="3:13"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</row>
  </sheetData>
  <mergeCells count="12">
    <mergeCell ref="B43:M44"/>
    <mergeCell ref="A6:M6"/>
    <mergeCell ref="A7:M7"/>
    <mergeCell ref="N7:T7"/>
    <mergeCell ref="A8:M8"/>
    <mergeCell ref="N8:T8"/>
    <mergeCell ref="A3:M3"/>
    <mergeCell ref="B41:M42"/>
    <mergeCell ref="A9:M9"/>
    <mergeCell ref="C12:F12"/>
    <mergeCell ref="H12:K12"/>
    <mergeCell ref="B40:M40"/>
  </mergeCells>
  <printOptions horizontalCentered="1"/>
  <pageMargins left="0.75" right="0.75" top="1.25" bottom="1" header="0.71" footer="0.5"/>
  <pageSetup scale="59" orientation="landscape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T58"/>
  <sheetViews>
    <sheetView showGridLines="0" zoomScale="80" zoomScaleNormal="85" zoomScalePageLayoutView="80" workbookViewId="0"/>
  </sheetViews>
  <sheetFormatPr defaultColWidth="9.140625" defaultRowHeight="12.75"/>
  <cols>
    <col min="1" max="1" width="4.85546875" style="73" customWidth="1"/>
    <col min="2" max="2" width="21.42578125" style="74" customWidth="1"/>
    <col min="3" max="11" width="10.85546875" style="73" customWidth="1"/>
    <col min="12" max="12" width="10.85546875" style="75" customWidth="1"/>
    <col min="13" max="14" width="11.42578125" style="75" bestFit="1" customWidth="1"/>
    <col min="15" max="15" width="10.5703125" style="75" bestFit="1" customWidth="1"/>
    <col min="16" max="16" width="11.85546875" style="75" customWidth="1"/>
    <col min="17" max="17" width="15.85546875" style="75" customWidth="1"/>
    <col min="18" max="18" width="17.5703125" style="75" customWidth="1"/>
    <col min="19" max="19" width="8.140625" style="75" customWidth="1"/>
    <col min="20" max="16384" width="9.140625" style="75"/>
  </cols>
  <sheetData>
    <row r="1" spans="1:19">
      <c r="A1" s="155" t="s">
        <v>512</v>
      </c>
      <c r="C1" s="143"/>
      <c r="D1" s="143"/>
      <c r="E1" s="143"/>
      <c r="F1" s="143"/>
      <c r="G1" s="143"/>
      <c r="H1" s="143"/>
      <c r="I1" s="143"/>
      <c r="J1" s="143"/>
      <c r="K1" s="143"/>
    </row>
    <row r="2" spans="1:19">
      <c r="A2" s="156" t="s">
        <v>510</v>
      </c>
      <c r="C2" s="143"/>
      <c r="D2" s="143"/>
      <c r="E2" s="143"/>
      <c r="F2" s="143"/>
      <c r="G2" s="143"/>
      <c r="H2" s="143"/>
      <c r="I2" s="143"/>
      <c r="J2" s="143"/>
      <c r="K2" s="143"/>
    </row>
    <row r="3" spans="1:19" ht="61.35" customHeight="1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</row>
    <row r="7" spans="1:19">
      <c r="A7" s="147" t="s">
        <v>32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</row>
    <row r="8" spans="1:19">
      <c r="A8" s="147" t="s">
        <v>33</v>
      </c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</row>
    <row r="9" spans="1:19">
      <c r="A9" s="147" t="s">
        <v>34</v>
      </c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74"/>
      <c r="R9" s="74"/>
    </row>
    <row r="10" spans="1:19">
      <c r="A10" s="146" t="s">
        <v>1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73"/>
      <c r="R10" s="73"/>
    </row>
    <row r="11" spans="1:19">
      <c r="B11" s="73"/>
      <c r="L11" s="73"/>
      <c r="M11" s="73"/>
      <c r="N11" s="73"/>
      <c r="O11" s="73"/>
      <c r="P11" s="73"/>
      <c r="Q11" s="73"/>
    </row>
    <row r="12" spans="1:19">
      <c r="B12" s="73"/>
      <c r="L12" s="73"/>
      <c r="M12" s="73"/>
      <c r="N12" s="73"/>
      <c r="O12" s="78"/>
      <c r="P12" s="73"/>
      <c r="Q12" s="73"/>
    </row>
    <row r="13" spans="1:19">
      <c r="C13" s="78" t="s">
        <v>35</v>
      </c>
      <c r="D13" s="78" t="s">
        <v>35</v>
      </c>
      <c r="E13" s="78" t="s">
        <v>35</v>
      </c>
      <c r="F13" s="78" t="s">
        <v>35</v>
      </c>
      <c r="G13" s="78" t="s">
        <v>35</v>
      </c>
      <c r="H13" s="78" t="s">
        <v>35</v>
      </c>
      <c r="I13" s="78" t="s">
        <v>35</v>
      </c>
      <c r="J13" s="78" t="s">
        <v>35</v>
      </c>
      <c r="K13" s="78" t="s">
        <v>35</v>
      </c>
      <c r="L13" s="78" t="s">
        <v>35</v>
      </c>
      <c r="M13" s="78" t="s">
        <v>35</v>
      </c>
      <c r="N13" s="78" t="s">
        <v>35</v>
      </c>
      <c r="O13" s="78" t="s">
        <v>35</v>
      </c>
      <c r="P13" s="78" t="s">
        <v>36</v>
      </c>
      <c r="Q13" s="78"/>
    </row>
    <row r="14" spans="1:19">
      <c r="C14" s="73" t="s">
        <v>37</v>
      </c>
      <c r="D14" s="73" t="s">
        <v>37</v>
      </c>
      <c r="E14" s="73" t="s">
        <v>37</v>
      </c>
      <c r="F14" s="73" t="s">
        <v>37</v>
      </c>
      <c r="G14" s="73" t="s">
        <v>37</v>
      </c>
      <c r="H14" s="73" t="s">
        <v>37</v>
      </c>
      <c r="I14" s="73" t="s">
        <v>37</v>
      </c>
      <c r="J14" s="73" t="s">
        <v>37</v>
      </c>
      <c r="K14" s="73" t="s">
        <v>37</v>
      </c>
      <c r="L14" s="73" t="s">
        <v>37</v>
      </c>
      <c r="M14" s="73" t="s">
        <v>37</v>
      </c>
      <c r="N14" s="73" t="s">
        <v>37</v>
      </c>
      <c r="O14" s="73" t="s">
        <v>37</v>
      </c>
      <c r="P14" s="73" t="s">
        <v>38</v>
      </c>
      <c r="Q14" s="73"/>
    </row>
    <row r="15" spans="1:19">
      <c r="A15" s="73" t="s">
        <v>12</v>
      </c>
      <c r="C15" s="113">
        <v>44926</v>
      </c>
      <c r="D15" s="113">
        <v>44957</v>
      </c>
      <c r="E15" s="113">
        <v>44985</v>
      </c>
      <c r="F15" s="113">
        <v>45016</v>
      </c>
      <c r="G15" s="113">
        <v>45046</v>
      </c>
      <c r="H15" s="113">
        <v>45077</v>
      </c>
      <c r="I15" s="113">
        <v>45107</v>
      </c>
      <c r="J15" s="113">
        <v>45138</v>
      </c>
      <c r="K15" s="113">
        <v>45169</v>
      </c>
      <c r="L15" s="113">
        <v>45199</v>
      </c>
      <c r="M15" s="113">
        <v>45230</v>
      </c>
      <c r="N15" s="113">
        <v>45260</v>
      </c>
      <c r="O15" s="113">
        <v>45291</v>
      </c>
      <c r="P15" s="73">
        <v>2023</v>
      </c>
      <c r="Q15" s="73"/>
    </row>
    <row r="16" spans="1:19">
      <c r="A16" s="81" t="s">
        <v>16</v>
      </c>
      <c r="B16" s="82" t="s">
        <v>17</v>
      </c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1"/>
      <c r="N16" s="83"/>
      <c r="O16" s="83"/>
      <c r="P16" s="83"/>
      <c r="Q16" s="77"/>
      <c r="R16" s="84"/>
      <c r="S16" s="73"/>
    </row>
    <row r="17" spans="1:20"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</row>
    <row r="18" spans="1:20">
      <c r="A18" s="136">
        <v>1</v>
      </c>
      <c r="B18" s="88" t="s">
        <v>27</v>
      </c>
      <c r="C18" s="107">
        <v>0</v>
      </c>
      <c r="D18" s="107">
        <f>('Accum WP - Base'!C46/1000)*-1</f>
        <v>-94.549769618622946</v>
      </c>
      <c r="E18" s="107">
        <f>('Accum WP - Base'!D46/1000)*-1</f>
        <v>-189.55099962588389</v>
      </c>
      <c r="F18" s="107">
        <f>('Accum WP - Base'!E46/1000)*-1</f>
        <v>-284.97306016945362</v>
      </c>
      <c r="G18" s="107">
        <f>('Accum WP - Base'!F46/1000)*-1</f>
        <v>-380.78029478425145</v>
      </c>
      <c r="H18" s="107">
        <f>('Accum WP - Base'!G46/1000)*-1</f>
        <v>-476.969626627818</v>
      </c>
      <c r="I18" s="107">
        <f>('Accum WP - Base'!H46/1000)*-1</f>
        <v>-573.53735450480951</v>
      </c>
      <c r="J18" s="107">
        <f>('Accum WP - Base'!I46/1000)*-1</f>
        <v>-670.4801499992617</v>
      </c>
      <c r="K18" s="107">
        <f>('Accum WP - Base'!J46/1000)*-1</f>
        <v>-767.79772696368195</v>
      </c>
      <c r="L18" s="107">
        <f>('Accum WP - Base'!K46/1000)*-1</f>
        <v>-865.49593347387679</v>
      </c>
      <c r="M18" s="107">
        <f>('Accum WP - Base'!L46/1000)*-1</f>
        <v>-963.59071444223446</v>
      </c>
      <c r="N18" s="107">
        <f>('Accum WP - Base'!M46/1000)*-1</f>
        <v>-1062.0947204748022</v>
      </c>
      <c r="O18" s="107">
        <f>('Accum WP - Base'!N46/1000)*-1</f>
        <v>-1161.0045840681662</v>
      </c>
      <c r="P18" s="107">
        <f>SUM(C18:O18)/13</f>
        <v>-576.21730267329713</v>
      </c>
      <c r="Q18" s="87"/>
      <c r="R18" s="134"/>
    </row>
    <row r="19" spans="1:20">
      <c r="A19" s="136">
        <f>+A18+1</f>
        <v>2</v>
      </c>
      <c r="B19" s="88" t="s">
        <v>28</v>
      </c>
      <c r="C19" s="114">
        <f>(+'Accum WP - Base'!B75)*-1</f>
        <v>0</v>
      </c>
      <c r="D19" s="114">
        <f>(+'Accum WP - Base'!C75/1000)*-1</f>
        <v>-3.7286583050568587</v>
      </c>
      <c r="E19" s="114">
        <f>(+'Accum WP - Base'!D75/1000)*-1</f>
        <v>-7.4879865739806553</v>
      </c>
      <c r="F19" s="114">
        <f>(+'Accum WP - Base'!E75/1000)*-1</f>
        <v>-11.271850813996512</v>
      </c>
      <c r="G19" s="114">
        <f>(+'Accum WP - Base'!F75/1000)*-1</f>
        <v>-15.075343830887228</v>
      </c>
      <c r="H19" s="114">
        <f>(+'Accum WP - Base'!G75/1000)*-1</f>
        <v>-18.894539869277274</v>
      </c>
      <c r="I19" s="114">
        <f>(+'Accum WP - Base'!H75/1000)*-1</f>
        <v>-22.726298324867617</v>
      </c>
      <c r="J19" s="114">
        <f>(+'Accum WP - Base'!I75/1000)*-1</f>
        <v>-26.568106714216992</v>
      </c>
      <c r="K19" s="114">
        <f>(+'Accum WP - Base'!J75/1000)*-1</f>
        <v>-30.417955050573685</v>
      </c>
      <c r="L19" s="114">
        <f>(+'Accum WP - Base'!K75/1000)*-1</f>
        <v>-34.274235344537537</v>
      </c>
      <c r="M19" s="114">
        <f>(+'Accum WP - Base'!L75/1000)*-1</f>
        <v>-38.135661204585809</v>
      </c>
      <c r="N19" s="114">
        <f>(+'Accum WP - Base'!M75/1000)*-1</f>
        <v>-42.001203517502177</v>
      </c>
      <c r="O19" s="114">
        <f>(+'Accum WP - Base'!N75/1000)*-1</f>
        <v>-45.870038992712274</v>
      </c>
      <c r="P19" s="106">
        <f>SUM(C19:O19)/13</f>
        <v>-22.803990657091894</v>
      </c>
      <c r="Q19" s="87"/>
      <c r="R19" s="134"/>
    </row>
    <row r="20" spans="1:20">
      <c r="A20" s="136">
        <f t="shared" ref="A20:A24" si="0">+A19+1</f>
        <v>3</v>
      </c>
      <c r="B20" t="s">
        <v>29</v>
      </c>
      <c r="C20" s="86">
        <f>+C19+C18</f>
        <v>0</v>
      </c>
      <c r="D20" s="86">
        <f t="shared" ref="D20:P20" si="1">+D19+D18</f>
        <v>-98.2784279236798</v>
      </c>
      <c r="E20" s="86">
        <f t="shared" si="1"/>
        <v>-197.03898619986455</v>
      </c>
      <c r="F20" s="86">
        <f t="shared" si="1"/>
        <v>-296.24491098345015</v>
      </c>
      <c r="G20" s="86">
        <f t="shared" si="1"/>
        <v>-395.85563861513867</v>
      </c>
      <c r="H20" s="86">
        <f t="shared" si="1"/>
        <v>-495.86416649709525</v>
      </c>
      <c r="I20" s="86">
        <f t="shared" si="1"/>
        <v>-596.26365282967708</v>
      </c>
      <c r="J20" s="86">
        <f t="shared" si="1"/>
        <v>-697.04825671347874</v>
      </c>
      <c r="K20" s="86">
        <f t="shared" si="1"/>
        <v>-798.21568201425566</v>
      </c>
      <c r="L20" s="86">
        <f t="shared" si="1"/>
        <v>-899.77016881841428</v>
      </c>
      <c r="M20" s="86">
        <f t="shared" si="1"/>
        <v>-1001.7263756468203</v>
      </c>
      <c r="N20" s="86">
        <f t="shared" si="1"/>
        <v>-1104.0959239923045</v>
      </c>
      <c r="O20" s="86">
        <f t="shared" si="1"/>
        <v>-1206.8746230608785</v>
      </c>
      <c r="P20" s="86">
        <f t="shared" si="1"/>
        <v>-599.02129333038897</v>
      </c>
      <c r="Q20" s="87"/>
    </row>
    <row r="21" spans="1:20">
      <c r="A21" s="136">
        <f t="shared" si="0"/>
        <v>4</v>
      </c>
      <c r="B21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7"/>
    </row>
    <row r="22" spans="1:20">
      <c r="A22" s="136">
        <f t="shared" si="0"/>
        <v>5</v>
      </c>
      <c r="B22" s="88" t="s">
        <v>30</v>
      </c>
      <c r="C22" s="106">
        <v>0</v>
      </c>
      <c r="D22" s="106">
        <f>((+'Accum WP - ALL'!C36+'Accum WP - ALL'!C38+'Accum WP - ALL'!C40)/1000)*-1</f>
        <v>17.528537644583324</v>
      </c>
      <c r="E22" s="106">
        <f>((+'Accum WP - ALL'!D36+'Accum WP - ALL'!D38+'Accum WP - ALL'!D40)/1000)*-1</f>
        <v>35.199846489166653</v>
      </c>
      <c r="F22" s="106">
        <f>((+'Accum WP - ALL'!E36+'Accum WP - ALL'!E38+'Accum WP - ALL'!E40)/1000)*-1</f>
        <v>53.013926533749974</v>
      </c>
      <c r="G22" s="106">
        <f>((+'Accum WP - ALL'!F36+'Accum WP - ALL'!F38+'Accum WP - ALL'!F40)/1000)*-1</f>
        <v>70.9707777783333</v>
      </c>
      <c r="H22" s="106">
        <f>((+'Accum WP - ALL'!G36+'Accum WP - ALL'!G38+'Accum WP - ALL'!G40)/1000)*-1</f>
        <v>89.070400222916618</v>
      </c>
      <c r="I22" s="106">
        <f>((+'Accum WP - ALL'!H36+'Accum WP - ALL'!H38+'Accum WP - ALL'!H40)/1000)*-1</f>
        <v>107.31279386749996</v>
      </c>
      <c r="J22" s="106">
        <f>((+'Accum WP - ALL'!I36+'Accum WP - ALL'!I38+'Accum WP - ALL'!I40)/1000)*-1</f>
        <v>125.69795871208329</v>
      </c>
      <c r="K22" s="106">
        <f>((+'Accum WP - ALL'!J36+'Accum WP - ALL'!J38+'Accum WP - ALL'!J40)/1000)*-1</f>
        <v>144.22589475666661</v>
      </c>
      <c r="L22" s="106">
        <f>((+'Accum WP - ALL'!K36+'Accum WP - ALL'!K38+'Accum WP - ALL'!K40)/1000)*-1</f>
        <v>162.8966020012499</v>
      </c>
      <c r="M22" s="106">
        <f>((+'Accum WP - ALL'!L36+'Accum WP - ALL'!L38+'Accum WP - ALL'!L40)/1000)*-1</f>
        <v>181.71008044583326</v>
      </c>
      <c r="N22" s="106">
        <f>((+'Accum WP - ALL'!M36+'Accum WP - ALL'!M38+'Accum WP - ALL'!M40)/1000)*-1</f>
        <v>200.66633009041661</v>
      </c>
      <c r="O22" s="106">
        <f>((+'Accum WP - ALL'!N36+'Accum WP - ALL'!N38+'Accum WP - ALL'!N40)/1000)*-1</f>
        <v>219.76535093499987</v>
      </c>
      <c r="P22" s="106">
        <f>SUM(C22:O22)/13</f>
        <v>108.31219226749994</v>
      </c>
      <c r="Q22" s="87"/>
      <c r="R22" s="134"/>
    </row>
    <row r="23" spans="1:20">
      <c r="A23" s="136">
        <f t="shared" si="0"/>
        <v>6</v>
      </c>
      <c r="C23" s="96"/>
      <c r="D23" s="96"/>
      <c r="E23" s="96"/>
      <c r="F23" s="96"/>
      <c r="G23" s="96"/>
      <c r="H23" s="96"/>
      <c r="I23" s="96"/>
      <c r="J23" s="96"/>
      <c r="K23" s="96"/>
      <c r="L23" s="84"/>
      <c r="M23" s="84"/>
      <c r="N23" s="97"/>
      <c r="O23" s="97"/>
      <c r="P23" s="97"/>
    </row>
    <row r="24" spans="1:20" ht="13.5" thickBot="1">
      <c r="A24" s="136">
        <f t="shared" si="0"/>
        <v>7</v>
      </c>
      <c r="B24" s="74" t="s">
        <v>39</v>
      </c>
      <c r="C24" s="133">
        <f t="shared" ref="C24" si="2">+C22+C20</f>
        <v>0</v>
      </c>
      <c r="D24" s="115">
        <f>+D22+D20</f>
        <v>-80.749890279096476</v>
      </c>
      <c r="E24" s="115">
        <f t="shared" ref="E24:O24" si="3">+E22+E20</f>
        <v>-161.83913971069791</v>
      </c>
      <c r="F24" s="115">
        <f t="shared" si="3"/>
        <v>-243.23098444970017</v>
      </c>
      <c r="G24" s="115">
        <f t="shared" si="3"/>
        <v>-324.88486083680539</v>
      </c>
      <c r="H24" s="115">
        <f t="shared" si="3"/>
        <v>-406.79376627417867</v>
      </c>
      <c r="I24" s="115">
        <f t="shared" si="3"/>
        <v>-488.95085896217711</v>
      </c>
      <c r="J24" s="115">
        <f t="shared" si="3"/>
        <v>-571.35029800139546</v>
      </c>
      <c r="K24" s="115">
        <f t="shared" si="3"/>
        <v>-653.98978725758911</v>
      </c>
      <c r="L24" s="115">
        <f t="shared" si="3"/>
        <v>-736.87356681716437</v>
      </c>
      <c r="M24" s="115">
        <f t="shared" si="3"/>
        <v>-820.01629520098709</v>
      </c>
      <c r="N24" s="115">
        <f t="shared" si="3"/>
        <v>-903.42959390188787</v>
      </c>
      <c r="O24" s="115">
        <f t="shared" si="3"/>
        <v>-987.10927212587865</v>
      </c>
      <c r="P24" s="115">
        <f>SUM(C24:O24)/13</f>
        <v>-490.70910106288909</v>
      </c>
      <c r="R24" s="87"/>
    </row>
    <row r="25" spans="1:20" ht="13.5" thickTop="1">
      <c r="A25" s="136"/>
      <c r="C25" s="116"/>
      <c r="D25" s="116"/>
      <c r="E25" s="116"/>
      <c r="F25" s="116"/>
      <c r="G25" s="116"/>
      <c r="H25" s="116"/>
      <c r="I25" s="116"/>
      <c r="J25" s="116"/>
      <c r="K25" s="116"/>
      <c r="O25" s="117"/>
      <c r="P25" s="120"/>
      <c r="R25" s="134"/>
    </row>
    <row r="26" spans="1:20">
      <c r="A26" s="136"/>
    </row>
    <row r="27" spans="1:20">
      <c r="A27" s="136"/>
      <c r="E27" s="116"/>
    </row>
    <row r="28" spans="1:20">
      <c r="A28" s="136"/>
      <c r="P28" s="86"/>
      <c r="R28" s="118"/>
      <c r="S28" s="118"/>
      <c r="T28" s="100"/>
    </row>
    <row r="29" spans="1:20">
      <c r="A29" s="136"/>
      <c r="P29" s="121"/>
    </row>
    <row r="30" spans="1:20">
      <c r="A30" s="136"/>
      <c r="C30" s="116"/>
      <c r="D30" s="116"/>
      <c r="E30" s="116"/>
      <c r="F30" s="116"/>
      <c r="G30" s="116"/>
      <c r="H30" s="116"/>
      <c r="I30" s="116"/>
      <c r="J30" s="116"/>
      <c r="K30" s="116"/>
      <c r="L30" s="73"/>
      <c r="M30" s="73"/>
      <c r="N30" s="73"/>
      <c r="O30" s="73"/>
      <c r="P30" s="73"/>
    </row>
    <row r="31" spans="1:20">
      <c r="A31" s="136"/>
    </row>
    <row r="32" spans="1:20">
      <c r="A32" s="136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</row>
    <row r="33" spans="1:18">
      <c r="A33" s="136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</row>
    <row r="34" spans="1:18">
      <c r="A34" s="136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</row>
    <row r="35" spans="1:18">
      <c r="A35" s="13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1:18">
      <c r="A36" s="136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</row>
    <row r="37" spans="1:18">
      <c r="A37" s="136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</row>
    <row r="38" spans="1:18">
      <c r="A38" s="136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</row>
    <row r="39" spans="1:18">
      <c r="A39" s="136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</row>
    <row r="40" spans="1:18">
      <c r="A40" s="136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1:18">
      <c r="A41" s="136"/>
      <c r="B41" s="137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1:18">
      <c r="A42" s="136"/>
      <c r="B42" s="88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1:18" ht="18">
      <c r="B43" s="88"/>
      <c r="Q43" s="119"/>
      <c r="R43" s="152"/>
    </row>
    <row r="44" spans="1:18" ht="18">
      <c r="Q44" s="119"/>
      <c r="R44" s="152"/>
    </row>
    <row r="45" spans="1:18" ht="18">
      <c r="Q45" s="119"/>
      <c r="R45" s="152"/>
    </row>
    <row r="46" spans="1:18" ht="18">
      <c r="Q46" s="119"/>
      <c r="R46" s="152"/>
    </row>
    <row r="47" spans="1:18">
      <c r="R47" s="152"/>
    </row>
    <row r="48" spans="1:18">
      <c r="R48" s="152"/>
    </row>
    <row r="49" spans="18:18">
      <c r="R49" s="152"/>
    </row>
    <row r="50" spans="18:18">
      <c r="R50" s="152"/>
    </row>
    <row r="51" spans="18:18">
      <c r="R51" s="152"/>
    </row>
    <row r="52" spans="18:18">
      <c r="R52" s="152"/>
    </row>
    <row r="53" spans="18:18">
      <c r="R53" s="152"/>
    </row>
    <row r="54" spans="18:18">
      <c r="R54" s="152"/>
    </row>
    <row r="55" spans="18:18">
      <c r="R55" s="152"/>
    </row>
    <row r="56" spans="18:18">
      <c r="R56" s="152"/>
    </row>
    <row r="57" spans="18:18">
      <c r="R57" s="84"/>
    </row>
    <row r="58" spans="18:18">
      <c r="R58" s="84"/>
    </row>
  </sheetData>
  <mergeCells count="6">
    <mergeCell ref="R43:R56"/>
    <mergeCell ref="A3:P3"/>
    <mergeCell ref="A8:P8"/>
    <mergeCell ref="A10:P10"/>
    <mergeCell ref="A9:P9"/>
    <mergeCell ref="A7:P7"/>
  </mergeCells>
  <pageMargins left="0.5" right="0" top="1" bottom="0.5" header="0.3" footer="0.3"/>
  <pageSetup scale="74" orientation="landscape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1B25D-CCF4-4ED7-BF0C-BFE272392668}">
  <sheetPr>
    <pageSetUpPr autoPageBreaks="0"/>
  </sheetPr>
  <dimension ref="A1:AO171"/>
  <sheetViews>
    <sheetView showGridLines="0" zoomScale="85" zoomScaleNormal="85" workbookViewId="0">
      <pane xSplit="1" ySplit="7" topLeftCell="V8" activePane="bottomRight" state="frozen"/>
      <selection pane="topRight"/>
      <selection pane="bottomLeft"/>
      <selection pane="bottomRight"/>
    </sheetView>
  </sheetViews>
  <sheetFormatPr defaultColWidth="9.140625" defaultRowHeight="15"/>
  <cols>
    <col min="1" max="1" width="74.5703125" style="3" customWidth="1"/>
    <col min="2" max="41" width="17.5703125" style="3" customWidth="1"/>
    <col min="42" max="16384" width="9.140625" style="3"/>
  </cols>
  <sheetData>
    <row r="1" spans="1:41">
      <c r="A1" s="159" t="s">
        <v>513</v>
      </c>
    </row>
    <row r="2" spans="1:41">
      <c r="A2" s="160" t="s">
        <v>510</v>
      </c>
    </row>
    <row r="3" spans="1:41" ht="15.75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41" ht="15" customHeight="1">
      <c r="A4" s="4" t="s">
        <v>40</v>
      </c>
    </row>
    <row r="5" spans="1:41" ht="15.75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1:41" ht="15.75" thickBot="1">
      <c r="A6" s="153" t="s">
        <v>41</v>
      </c>
      <c r="B6" s="153" t="s">
        <v>42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 t="s">
        <v>43</v>
      </c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 t="s">
        <v>44</v>
      </c>
      <c r="Y6" s="153"/>
      <c r="Z6" s="153"/>
      <c r="AA6" s="153"/>
      <c r="AB6" s="153"/>
      <c r="AC6" s="153"/>
      <c r="AD6" s="153"/>
      <c r="AE6" s="153"/>
      <c r="AF6" s="153"/>
      <c r="AG6" s="153"/>
      <c r="AH6" s="153"/>
    </row>
    <row r="7" spans="1:41" ht="26.25" thickBot="1">
      <c r="A7" s="153"/>
      <c r="B7" s="5" t="s">
        <v>45</v>
      </c>
      <c r="C7" s="5" t="s">
        <v>46</v>
      </c>
      <c r="D7" s="5" t="s">
        <v>47</v>
      </c>
      <c r="E7" s="5" t="s">
        <v>48</v>
      </c>
      <c r="F7" s="5" t="s">
        <v>49</v>
      </c>
      <c r="G7" s="5" t="s">
        <v>50</v>
      </c>
      <c r="H7" s="5" t="s">
        <v>51</v>
      </c>
      <c r="I7" s="5" t="s">
        <v>52</v>
      </c>
      <c r="J7" s="5" t="s">
        <v>53</v>
      </c>
      <c r="K7" s="5" t="s">
        <v>54</v>
      </c>
      <c r="L7" s="5" t="s">
        <v>55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  <c r="U7" s="5" t="s">
        <v>53</v>
      </c>
      <c r="V7" s="5" t="s">
        <v>54</v>
      </c>
      <c r="W7" s="5" t="s">
        <v>55</v>
      </c>
      <c r="X7" s="5" t="s">
        <v>45</v>
      </c>
      <c r="Y7" s="5" t="s">
        <v>46</v>
      </c>
      <c r="Z7" s="5" t="s">
        <v>47</v>
      </c>
      <c r="AA7" s="5" t="s">
        <v>48</v>
      </c>
      <c r="AB7" s="5" t="s">
        <v>49</v>
      </c>
      <c r="AC7" s="5" t="s">
        <v>50</v>
      </c>
      <c r="AD7" s="5" t="s">
        <v>51</v>
      </c>
      <c r="AE7" s="5" t="s">
        <v>52</v>
      </c>
      <c r="AF7" s="5" t="s">
        <v>53</v>
      </c>
      <c r="AG7" s="5" t="s">
        <v>54</v>
      </c>
      <c r="AH7" s="5" t="s">
        <v>55</v>
      </c>
    </row>
    <row r="8" spans="1:41">
      <c r="A8" s="6" t="s">
        <v>56</v>
      </c>
      <c r="B8" s="7"/>
      <c r="C8" s="7"/>
      <c r="D8" s="7"/>
      <c r="E8" s="7"/>
      <c r="F8" s="7"/>
      <c r="G8" s="7"/>
      <c r="H8" s="7"/>
      <c r="I8" s="7"/>
      <c r="J8" s="7"/>
      <c r="K8" s="7"/>
      <c r="L8" s="8"/>
      <c r="M8" s="7"/>
      <c r="N8" s="7"/>
      <c r="O8" s="7"/>
      <c r="P8" s="7"/>
      <c r="Q8" s="7"/>
      <c r="R8" s="7"/>
      <c r="S8" s="7"/>
      <c r="T8" s="7"/>
      <c r="U8" s="7"/>
      <c r="V8" s="7"/>
      <c r="W8" s="8"/>
      <c r="X8" s="7"/>
      <c r="Y8" s="7"/>
      <c r="Z8" s="7"/>
      <c r="AA8" s="7"/>
      <c r="AB8" s="7"/>
      <c r="AC8" s="7"/>
      <c r="AD8" s="7"/>
      <c r="AE8" s="7"/>
      <c r="AF8" s="7"/>
      <c r="AG8" s="7"/>
      <c r="AH8" s="8"/>
    </row>
    <row r="9" spans="1:41">
      <c r="A9" s="9" t="s">
        <v>57</v>
      </c>
      <c r="B9" s="7"/>
      <c r="C9" s="7"/>
      <c r="D9" s="7"/>
      <c r="E9" s="7"/>
      <c r="F9" s="7"/>
      <c r="G9" s="7"/>
      <c r="H9" s="7"/>
      <c r="I9" s="7"/>
      <c r="J9" s="7"/>
      <c r="K9" s="7"/>
      <c r="L9" s="8"/>
      <c r="M9" s="7"/>
      <c r="N9" s="7"/>
      <c r="O9" s="7"/>
      <c r="P9" s="7"/>
      <c r="Q9" s="7"/>
      <c r="R9" s="7"/>
      <c r="S9" s="7"/>
      <c r="T9" s="7"/>
      <c r="U9" s="7"/>
      <c r="V9" s="7"/>
      <c r="W9" s="8"/>
      <c r="X9" s="7"/>
      <c r="Y9" s="7"/>
      <c r="Z9" s="7"/>
      <c r="AA9" s="7"/>
      <c r="AB9" s="7"/>
      <c r="AC9" s="7"/>
      <c r="AD9" s="7"/>
      <c r="AE9" s="7"/>
      <c r="AF9" s="7"/>
      <c r="AG9" s="7"/>
      <c r="AH9" s="8"/>
    </row>
    <row r="10" spans="1:41">
      <c r="A10" s="10" t="s">
        <v>58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8"/>
      <c r="M10" s="7"/>
      <c r="N10" s="7"/>
      <c r="O10" s="7"/>
      <c r="P10" s="7"/>
      <c r="Q10" s="7"/>
      <c r="R10" s="7"/>
      <c r="S10" s="7"/>
      <c r="T10" s="7"/>
      <c r="U10" s="7"/>
      <c r="V10" s="7"/>
      <c r="W10" s="8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8"/>
    </row>
    <row r="11" spans="1:41">
      <c r="A11" s="11" t="s">
        <v>59</v>
      </c>
      <c r="B11" s="8">
        <v>-25356902.210000001</v>
      </c>
      <c r="C11" s="8">
        <v>-25356902.210000001</v>
      </c>
      <c r="D11" s="8">
        <v>0</v>
      </c>
      <c r="E11" s="8">
        <v>0</v>
      </c>
      <c r="F11" s="8">
        <v>-25356902.210000001</v>
      </c>
      <c r="G11" s="8">
        <v>0</v>
      </c>
      <c r="H11" s="8">
        <v>-25356902.210000001</v>
      </c>
      <c r="I11" s="8">
        <v>0</v>
      </c>
      <c r="J11" s="8">
        <v>0</v>
      </c>
      <c r="K11" s="8">
        <v>-25356902.210000001</v>
      </c>
      <c r="L11" s="12">
        <v>1</v>
      </c>
      <c r="M11" s="8">
        <v>-25737227.225508481</v>
      </c>
      <c r="N11" s="8">
        <v>-25737227.225508481</v>
      </c>
      <c r="O11" s="8">
        <v>0</v>
      </c>
      <c r="P11" s="8">
        <v>0</v>
      </c>
      <c r="Q11" s="8">
        <v>-25737227.225508481</v>
      </c>
      <c r="R11" s="8">
        <v>0</v>
      </c>
      <c r="S11" s="8">
        <v>-25737227.225508481</v>
      </c>
      <c r="T11" s="8">
        <v>0</v>
      </c>
      <c r="U11" s="8">
        <v>0</v>
      </c>
      <c r="V11" s="8">
        <v>-25737227.225508481</v>
      </c>
      <c r="W11" s="12">
        <v>1</v>
      </c>
      <c r="X11" s="8">
        <v>-26057970.505970359</v>
      </c>
      <c r="Y11" s="8">
        <v>-26057970.505970359</v>
      </c>
      <c r="Z11" s="8">
        <v>0</v>
      </c>
      <c r="AA11" s="8">
        <v>0</v>
      </c>
      <c r="AB11" s="8">
        <v>-26057970.505970359</v>
      </c>
      <c r="AC11" s="8">
        <v>0</v>
      </c>
      <c r="AD11" s="8">
        <v>-26057970.505970359</v>
      </c>
      <c r="AE11" s="8">
        <v>0</v>
      </c>
      <c r="AF11" s="8">
        <v>0</v>
      </c>
      <c r="AG11" s="8">
        <v>-26057970.505970359</v>
      </c>
      <c r="AH11" s="12">
        <v>1</v>
      </c>
    </row>
    <row r="12" spans="1:41">
      <c r="A12" s="11" t="s">
        <v>60</v>
      </c>
      <c r="B12" s="8">
        <v>-9873565.7600000016</v>
      </c>
      <c r="C12" s="8">
        <v>-9873565.7600000016</v>
      </c>
      <c r="D12" s="8">
        <v>9873565.7600000016</v>
      </c>
      <c r="E12" s="8">
        <v>0</v>
      </c>
      <c r="F12" s="8">
        <v>0</v>
      </c>
      <c r="G12" s="8">
        <v>0</v>
      </c>
      <c r="H12" s="8">
        <v>-9873565.7600000016</v>
      </c>
      <c r="I12" s="8">
        <v>9873565.7600000016</v>
      </c>
      <c r="J12" s="8">
        <v>0</v>
      </c>
      <c r="K12" s="8">
        <v>0</v>
      </c>
      <c r="L12" s="12">
        <v>1</v>
      </c>
      <c r="M12" s="8">
        <v>-13695457.409999998</v>
      </c>
      <c r="N12" s="8">
        <v>-13695457.409999998</v>
      </c>
      <c r="O12" s="8">
        <v>13695457.409999998</v>
      </c>
      <c r="P12" s="8">
        <v>0</v>
      </c>
      <c r="Q12" s="8">
        <v>0</v>
      </c>
      <c r="R12" s="8">
        <v>0</v>
      </c>
      <c r="S12" s="8">
        <v>-13695457.409999998</v>
      </c>
      <c r="T12" s="8">
        <v>13695457.409999998</v>
      </c>
      <c r="U12" s="8">
        <v>0</v>
      </c>
      <c r="V12" s="8">
        <v>0</v>
      </c>
      <c r="W12" s="12">
        <v>1</v>
      </c>
      <c r="X12" s="8">
        <v>-13935947.259999998</v>
      </c>
      <c r="Y12" s="8">
        <v>-13935947.259999998</v>
      </c>
      <c r="Z12" s="8">
        <v>13935947.259999998</v>
      </c>
      <c r="AA12" s="8">
        <v>0</v>
      </c>
      <c r="AB12" s="8">
        <v>0</v>
      </c>
      <c r="AC12" s="8">
        <v>0</v>
      </c>
      <c r="AD12" s="8">
        <v>-13935947.259999998</v>
      </c>
      <c r="AE12" s="8">
        <v>13935947.259999998</v>
      </c>
      <c r="AF12" s="8">
        <v>0</v>
      </c>
      <c r="AG12" s="8">
        <v>0</v>
      </c>
      <c r="AH12" s="12">
        <v>1</v>
      </c>
    </row>
    <row r="13" spans="1:41">
      <c r="A13" s="11" t="s">
        <v>61</v>
      </c>
      <c r="B13" s="8">
        <v>-8956073.1900000013</v>
      </c>
      <c r="C13" s="8">
        <v>-8956073.1900000013</v>
      </c>
      <c r="D13" s="8">
        <v>0</v>
      </c>
      <c r="E13" s="8">
        <v>0</v>
      </c>
      <c r="F13" s="8">
        <v>-8956073.1900000013</v>
      </c>
      <c r="G13" s="8">
        <v>0</v>
      </c>
      <c r="H13" s="8">
        <v>-8956073.1900000013</v>
      </c>
      <c r="I13" s="8">
        <v>0</v>
      </c>
      <c r="J13" s="8">
        <v>0</v>
      </c>
      <c r="K13" s="8">
        <v>-8956073.1900000013</v>
      </c>
      <c r="L13" s="12">
        <v>1</v>
      </c>
      <c r="M13" s="8">
        <v>-10329982.062493827</v>
      </c>
      <c r="N13" s="8">
        <v>-10329982.062493827</v>
      </c>
      <c r="O13" s="8">
        <v>0</v>
      </c>
      <c r="P13" s="8">
        <v>0</v>
      </c>
      <c r="Q13" s="8">
        <v>-10329982.062493827</v>
      </c>
      <c r="R13" s="8">
        <v>0</v>
      </c>
      <c r="S13" s="8">
        <v>-10329982.062493827</v>
      </c>
      <c r="T13" s="8">
        <v>0</v>
      </c>
      <c r="U13" s="8">
        <v>0</v>
      </c>
      <c r="V13" s="8">
        <v>-10329982.062493827</v>
      </c>
      <c r="W13" s="12">
        <v>1</v>
      </c>
      <c r="X13" s="8">
        <v>-10427693.391673787</v>
      </c>
      <c r="Y13" s="8">
        <v>-10427693.391673787</v>
      </c>
      <c r="Z13" s="8">
        <v>0</v>
      </c>
      <c r="AA13" s="8">
        <v>0</v>
      </c>
      <c r="AB13" s="8">
        <v>-10427693.391673787</v>
      </c>
      <c r="AC13" s="8">
        <v>0</v>
      </c>
      <c r="AD13" s="8">
        <v>-10427693.391673787</v>
      </c>
      <c r="AE13" s="8">
        <v>0</v>
      </c>
      <c r="AF13" s="8">
        <v>0</v>
      </c>
      <c r="AG13" s="8">
        <v>-10427693.391673787</v>
      </c>
      <c r="AH13" s="12">
        <v>1</v>
      </c>
    </row>
    <row r="14" spans="1:41">
      <c r="A14" s="11" t="s">
        <v>62</v>
      </c>
      <c r="B14" s="8">
        <v>-13723422.509999998</v>
      </c>
      <c r="C14" s="8">
        <v>-13723422.509999998</v>
      </c>
      <c r="D14" s="8">
        <v>13723422.509999998</v>
      </c>
      <c r="E14" s="8">
        <v>0</v>
      </c>
      <c r="F14" s="8">
        <v>0</v>
      </c>
      <c r="G14" s="8">
        <v>0</v>
      </c>
      <c r="H14" s="8">
        <v>-13723422.509999998</v>
      </c>
      <c r="I14" s="8">
        <v>13723422.509999998</v>
      </c>
      <c r="J14" s="8">
        <v>0</v>
      </c>
      <c r="K14" s="8">
        <v>0</v>
      </c>
      <c r="L14" s="12">
        <v>1</v>
      </c>
      <c r="M14" s="8">
        <v>-19804188.379999999</v>
      </c>
      <c r="N14" s="8">
        <v>-19804188.379999999</v>
      </c>
      <c r="O14" s="8">
        <v>19804188.379999999</v>
      </c>
      <c r="P14" s="8">
        <v>0</v>
      </c>
      <c r="Q14" s="8">
        <v>0</v>
      </c>
      <c r="R14" s="8">
        <v>0</v>
      </c>
      <c r="S14" s="8">
        <v>-19804188.379999999</v>
      </c>
      <c r="T14" s="8">
        <v>19804188.379999999</v>
      </c>
      <c r="U14" s="8">
        <v>0</v>
      </c>
      <c r="V14" s="8">
        <v>0</v>
      </c>
      <c r="W14" s="12">
        <v>1</v>
      </c>
      <c r="X14" s="8">
        <v>-19931583.620000001</v>
      </c>
      <c r="Y14" s="8">
        <v>-19931583.620000001</v>
      </c>
      <c r="Z14" s="8">
        <v>19931583.620000001</v>
      </c>
      <c r="AA14" s="8">
        <v>0</v>
      </c>
      <c r="AB14" s="8">
        <v>0</v>
      </c>
      <c r="AC14" s="8">
        <v>0</v>
      </c>
      <c r="AD14" s="8">
        <v>-19931583.620000001</v>
      </c>
      <c r="AE14" s="8">
        <v>19931583.620000001</v>
      </c>
      <c r="AF14" s="8">
        <v>0</v>
      </c>
      <c r="AG14" s="8">
        <v>0</v>
      </c>
      <c r="AH14" s="12">
        <v>1</v>
      </c>
    </row>
    <row r="15" spans="1:41" ht="15.75" thickBot="1">
      <c r="A15" s="11" t="s">
        <v>63</v>
      </c>
      <c r="B15" s="8">
        <v>-26808548.499999996</v>
      </c>
      <c r="C15" s="8">
        <v>-26808548.499999996</v>
      </c>
      <c r="D15" s="8">
        <v>0</v>
      </c>
      <c r="E15" s="8">
        <v>0</v>
      </c>
      <c r="F15" s="8">
        <v>-26808548.499999996</v>
      </c>
      <c r="G15" s="8">
        <v>0</v>
      </c>
      <c r="H15" s="8">
        <v>-26808548.499999996</v>
      </c>
      <c r="I15" s="8">
        <v>0</v>
      </c>
      <c r="J15" s="8">
        <v>0</v>
      </c>
      <c r="K15" s="8">
        <v>-26808548.499999996</v>
      </c>
      <c r="L15" s="12">
        <v>1</v>
      </c>
      <c r="M15" s="8">
        <v>-25742439.222964913</v>
      </c>
      <c r="N15" s="8">
        <v>-25742439.222964913</v>
      </c>
      <c r="O15" s="8">
        <v>0</v>
      </c>
      <c r="P15" s="8">
        <v>0</v>
      </c>
      <c r="Q15" s="8">
        <v>-25742439.222964913</v>
      </c>
      <c r="R15" s="8">
        <v>0</v>
      </c>
      <c r="S15" s="8">
        <v>-25742439.222964913</v>
      </c>
      <c r="T15" s="8">
        <v>0</v>
      </c>
      <c r="U15" s="8">
        <v>0</v>
      </c>
      <c r="V15" s="8">
        <v>-25742439.222964913</v>
      </c>
      <c r="W15" s="12">
        <v>1</v>
      </c>
      <c r="X15" s="8">
        <v>-25736424.667426612</v>
      </c>
      <c r="Y15" s="8">
        <v>-25736424.667426612</v>
      </c>
      <c r="Z15" s="8">
        <v>0</v>
      </c>
      <c r="AA15" s="8">
        <v>0</v>
      </c>
      <c r="AB15" s="8">
        <v>-25736424.667426612</v>
      </c>
      <c r="AC15" s="8">
        <v>0</v>
      </c>
      <c r="AD15" s="8">
        <v>-25736424.667426612</v>
      </c>
      <c r="AE15" s="8">
        <v>0</v>
      </c>
      <c r="AF15" s="8">
        <v>0</v>
      </c>
      <c r="AG15" s="8">
        <v>-25736424.667426612</v>
      </c>
      <c r="AH15" s="12">
        <v>1</v>
      </c>
    </row>
    <row r="16" spans="1:41">
      <c r="A16" s="10" t="s">
        <v>58</v>
      </c>
      <c r="B16" s="13">
        <v>-84718512.169999987</v>
      </c>
      <c r="C16" s="13">
        <v>-84718512.169999987</v>
      </c>
      <c r="D16" s="13">
        <v>23596988.27</v>
      </c>
      <c r="E16" s="13">
        <v>0</v>
      </c>
      <c r="F16" s="13">
        <v>-61121523.900000006</v>
      </c>
      <c r="G16" s="13">
        <v>0</v>
      </c>
      <c r="H16" s="13">
        <v>-84718512.169999987</v>
      </c>
      <c r="I16" s="13">
        <v>23596988.27</v>
      </c>
      <c r="J16" s="13">
        <v>0</v>
      </c>
      <c r="K16" s="13">
        <v>-61121523.900000006</v>
      </c>
      <c r="L16" s="14" t="s">
        <v>64</v>
      </c>
      <c r="M16" s="13">
        <v>-95309294.300967216</v>
      </c>
      <c r="N16" s="13">
        <v>-95309294.300967216</v>
      </c>
      <c r="O16" s="13">
        <v>33499645.789999999</v>
      </c>
      <c r="P16" s="13">
        <v>0</v>
      </c>
      <c r="Q16" s="13">
        <v>-61809648.510967225</v>
      </c>
      <c r="R16" s="13">
        <v>0</v>
      </c>
      <c r="S16" s="13">
        <v>-95309294.300967216</v>
      </c>
      <c r="T16" s="13">
        <v>33499645.789999999</v>
      </c>
      <c r="U16" s="13">
        <v>0</v>
      </c>
      <c r="V16" s="13">
        <v>-61809648.510967225</v>
      </c>
      <c r="W16" s="14" t="s">
        <v>64</v>
      </c>
      <c r="X16" s="13">
        <v>-96089619.445070758</v>
      </c>
      <c r="Y16" s="13">
        <v>-96089619.445070758</v>
      </c>
      <c r="Z16" s="13">
        <v>33867530.879999995</v>
      </c>
      <c r="AA16" s="13">
        <v>0</v>
      </c>
      <c r="AB16" s="13">
        <v>-62222088.565070763</v>
      </c>
      <c r="AC16" s="13">
        <v>0</v>
      </c>
      <c r="AD16" s="13">
        <v>-96089619.445070758</v>
      </c>
      <c r="AE16" s="13">
        <v>33867530.879999995</v>
      </c>
      <c r="AF16" s="13">
        <v>0</v>
      </c>
      <c r="AG16" s="13">
        <v>-62222088.565070763</v>
      </c>
      <c r="AH16" s="14" t="s">
        <v>64</v>
      </c>
    </row>
    <row r="17" spans="1:34">
      <c r="B17" s="15"/>
      <c r="C17" s="15"/>
      <c r="D17" s="15"/>
      <c r="E17" s="15"/>
      <c r="F17" s="15"/>
      <c r="G17" s="15"/>
      <c r="H17" s="15"/>
      <c r="I17" s="15"/>
      <c r="J17" s="15"/>
      <c r="K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4">
      <c r="A18" s="10" t="s">
        <v>65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</row>
    <row r="19" spans="1:34">
      <c r="A19" s="11" t="s">
        <v>66</v>
      </c>
      <c r="B19" s="8">
        <v>-2733777.0200000005</v>
      </c>
      <c r="C19" s="8">
        <v>-2733777.0200000005</v>
      </c>
      <c r="D19" s="8">
        <v>2733777.0200000005</v>
      </c>
      <c r="E19" s="8">
        <v>0</v>
      </c>
      <c r="F19" s="8">
        <v>0</v>
      </c>
      <c r="G19" s="8">
        <v>0</v>
      </c>
      <c r="H19" s="8">
        <v>-2733777.0200000005</v>
      </c>
      <c r="I19" s="8">
        <v>2733777.0200000005</v>
      </c>
      <c r="J19" s="8">
        <v>0</v>
      </c>
      <c r="K19" s="8">
        <v>0</v>
      </c>
      <c r="L19" s="12">
        <v>1</v>
      </c>
      <c r="M19" s="8">
        <v>-1592521.0136391644</v>
      </c>
      <c r="N19" s="8">
        <v>-1592521.0136391644</v>
      </c>
      <c r="O19" s="8">
        <v>1592521.0136391644</v>
      </c>
      <c r="P19" s="8">
        <v>0</v>
      </c>
      <c r="Q19" s="8">
        <v>0</v>
      </c>
      <c r="R19" s="8">
        <v>0</v>
      </c>
      <c r="S19" s="8">
        <v>-1592521.0136391644</v>
      </c>
      <c r="T19" s="8">
        <v>1592521.0136391644</v>
      </c>
      <c r="U19" s="8">
        <v>0</v>
      </c>
      <c r="V19" s="8">
        <v>0</v>
      </c>
      <c r="W19" s="12">
        <v>1</v>
      </c>
      <c r="X19" s="8">
        <v>-1600252.4456987784</v>
      </c>
      <c r="Y19" s="8">
        <v>-1600252.4456987784</v>
      </c>
      <c r="Z19" s="8">
        <v>1600252.4456987784</v>
      </c>
      <c r="AA19" s="8">
        <v>0</v>
      </c>
      <c r="AB19" s="8">
        <v>0</v>
      </c>
      <c r="AC19" s="8">
        <v>0</v>
      </c>
      <c r="AD19" s="8">
        <v>-1600252.4456987784</v>
      </c>
      <c r="AE19" s="8">
        <v>1600252.4456987784</v>
      </c>
      <c r="AF19" s="8">
        <v>0</v>
      </c>
      <c r="AG19" s="8">
        <v>0</v>
      </c>
      <c r="AH19" s="12">
        <v>1</v>
      </c>
    </row>
    <row r="20" spans="1:34">
      <c r="A20" s="11" t="s">
        <v>67</v>
      </c>
      <c r="B20" s="8">
        <v>-2705398.73</v>
      </c>
      <c r="C20" s="8">
        <v>-2705398.73</v>
      </c>
      <c r="D20" s="8">
        <v>2705398.73</v>
      </c>
      <c r="E20" s="8">
        <v>0</v>
      </c>
      <c r="F20" s="8">
        <v>0</v>
      </c>
      <c r="G20" s="8">
        <v>0</v>
      </c>
      <c r="H20" s="8">
        <v>-2705398.73</v>
      </c>
      <c r="I20" s="8">
        <v>2705398.73</v>
      </c>
      <c r="J20" s="8">
        <v>0</v>
      </c>
      <c r="K20" s="8">
        <v>0</v>
      </c>
      <c r="L20" s="12">
        <v>1</v>
      </c>
      <c r="M20" s="8">
        <v>-1544012.8235637157</v>
      </c>
      <c r="N20" s="8">
        <v>-1544012.8235637157</v>
      </c>
      <c r="O20" s="8">
        <v>1544012.8235637157</v>
      </c>
      <c r="P20" s="8">
        <v>0</v>
      </c>
      <c r="Q20" s="8">
        <v>0</v>
      </c>
      <c r="R20" s="8">
        <v>0</v>
      </c>
      <c r="S20" s="8">
        <v>-1544012.8235637157</v>
      </c>
      <c r="T20" s="8">
        <v>1544012.8235637157</v>
      </c>
      <c r="U20" s="8">
        <v>0</v>
      </c>
      <c r="V20" s="8">
        <v>0</v>
      </c>
      <c r="W20" s="12">
        <v>1</v>
      </c>
      <c r="X20" s="8">
        <v>-1558373.8391948412</v>
      </c>
      <c r="Y20" s="8">
        <v>-1558373.8391948412</v>
      </c>
      <c r="Z20" s="8">
        <v>1558373.8391948412</v>
      </c>
      <c r="AA20" s="8">
        <v>0</v>
      </c>
      <c r="AB20" s="8">
        <v>0</v>
      </c>
      <c r="AC20" s="8">
        <v>0</v>
      </c>
      <c r="AD20" s="8">
        <v>-1558373.8391948412</v>
      </c>
      <c r="AE20" s="8">
        <v>1558373.8391948412</v>
      </c>
      <c r="AF20" s="8">
        <v>0</v>
      </c>
      <c r="AG20" s="8">
        <v>0</v>
      </c>
      <c r="AH20" s="12">
        <v>1</v>
      </c>
    </row>
    <row r="21" spans="1:34">
      <c r="A21" s="11" t="s">
        <v>68</v>
      </c>
      <c r="B21" s="8">
        <v>-1194277.6000000001</v>
      </c>
      <c r="C21" s="8">
        <v>-1194277.6000000001</v>
      </c>
      <c r="D21" s="8">
        <v>0</v>
      </c>
      <c r="E21" s="8">
        <v>0</v>
      </c>
      <c r="F21" s="8">
        <v>-1194277.6000000001</v>
      </c>
      <c r="G21" s="8">
        <v>0</v>
      </c>
      <c r="H21" s="8">
        <v>-1194277.6000000001</v>
      </c>
      <c r="I21" s="8">
        <v>0</v>
      </c>
      <c r="J21" s="8">
        <v>0</v>
      </c>
      <c r="K21" s="8">
        <v>-1194277.6000000001</v>
      </c>
      <c r="L21" s="12">
        <v>1</v>
      </c>
      <c r="M21" s="8">
        <v>-1237062.3999999999</v>
      </c>
      <c r="N21" s="8">
        <v>-1237062.3999999999</v>
      </c>
      <c r="O21" s="8">
        <v>0</v>
      </c>
      <c r="P21" s="8">
        <v>0</v>
      </c>
      <c r="Q21" s="8">
        <v>-1237062.3999999999</v>
      </c>
      <c r="R21" s="8">
        <v>0</v>
      </c>
      <c r="S21" s="8">
        <v>-1237062.3999999999</v>
      </c>
      <c r="T21" s="8">
        <v>0</v>
      </c>
      <c r="U21" s="8">
        <v>0</v>
      </c>
      <c r="V21" s="8">
        <v>-1237062.3999999999</v>
      </c>
      <c r="W21" s="12">
        <v>1</v>
      </c>
      <c r="X21" s="8">
        <v>-1244657.47</v>
      </c>
      <c r="Y21" s="8">
        <v>-1244657.47</v>
      </c>
      <c r="Z21" s="8">
        <v>0</v>
      </c>
      <c r="AA21" s="8">
        <v>0</v>
      </c>
      <c r="AB21" s="8">
        <v>-1244657.47</v>
      </c>
      <c r="AC21" s="8">
        <v>0</v>
      </c>
      <c r="AD21" s="8">
        <v>-1244657.47</v>
      </c>
      <c r="AE21" s="8">
        <v>0</v>
      </c>
      <c r="AF21" s="8">
        <v>0</v>
      </c>
      <c r="AG21" s="8">
        <v>-1244657.47</v>
      </c>
      <c r="AH21" s="12">
        <v>1</v>
      </c>
    </row>
    <row r="22" spans="1:34">
      <c r="A22" s="11" t="s">
        <v>69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12">
        <v>1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12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12">
        <v>0</v>
      </c>
    </row>
    <row r="23" spans="1:34">
      <c r="A23" s="11" t="s">
        <v>70</v>
      </c>
      <c r="B23" s="8">
        <v>-555632.10999999987</v>
      </c>
      <c r="C23" s="8">
        <v>-555632.10999999987</v>
      </c>
      <c r="D23" s="8">
        <v>555632.10999999987</v>
      </c>
      <c r="E23" s="8">
        <v>0</v>
      </c>
      <c r="F23" s="8">
        <v>0</v>
      </c>
      <c r="G23" s="8">
        <v>0</v>
      </c>
      <c r="H23" s="8">
        <v>-555632.10999999987</v>
      </c>
      <c r="I23" s="8">
        <v>555632.10999999987</v>
      </c>
      <c r="J23" s="8">
        <v>0</v>
      </c>
      <c r="K23" s="8">
        <v>0</v>
      </c>
      <c r="L23" s="12">
        <v>1</v>
      </c>
      <c r="M23" s="8">
        <v>-61429</v>
      </c>
      <c r="N23" s="8">
        <v>-61429</v>
      </c>
      <c r="O23" s="8">
        <v>61429</v>
      </c>
      <c r="P23" s="8">
        <v>0</v>
      </c>
      <c r="Q23" s="8">
        <v>0</v>
      </c>
      <c r="R23" s="8">
        <v>0</v>
      </c>
      <c r="S23" s="8">
        <v>-61429</v>
      </c>
      <c r="T23" s="8">
        <v>61429</v>
      </c>
      <c r="U23" s="8">
        <v>0</v>
      </c>
      <c r="V23" s="8">
        <v>0</v>
      </c>
      <c r="W23" s="12">
        <v>1</v>
      </c>
      <c r="X23" s="8">
        <v>-2164752</v>
      </c>
      <c r="Y23" s="8">
        <v>-2164752</v>
      </c>
      <c r="Z23" s="8">
        <v>2164752</v>
      </c>
      <c r="AA23" s="8">
        <v>0</v>
      </c>
      <c r="AB23" s="8">
        <v>0</v>
      </c>
      <c r="AC23" s="8">
        <v>0</v>
      </c>
      <c r="AD23" s="8">
        <v>-2164752</v>
      </c>
      <c r="AE23" s="8">
        <v>2164752</v>
      </c>
      <c r="AF23" s="8">
        <v>0</v>
      </c>
      <c r="AG23" s="8">
        <v>0</v>
      </c>
      <c r="AH23" s="12">
        <v>1</v>
      </c>
    </row>
    <row r="24" spans="1:34">
      <c r="A24" s="11" t="s">
        <v>71</v>
      </c>
      <c r="B24" s="8">
        <v>-2615882.0300000003</v>
      </c>
      <c r="C24" s="8">
        <v>-2615882.0300000003</v>
      </c>
      <c r="D24" s="8">
        <v>2615882.0300000003</v>
      </c>
      <c r="E24" s="8">
        <v>0</v>
      </c>
      <c r="F24" s="8">
        <v>0</v>
      </c>
      <c r="G24" s="8">
        <v>0</v>
      </c>
      <c r="H24" s="8">
        <v>-2615882.0300000003</v>
      </c>
      <c r="I24" s="8">
        <v>2615882.0300000003</v>
      </c>
      <c r="J24" s="8">
        <v>0</v>
      </c>
      <c r="K24" s="8">
        <v>0</v>
      </c>
      <c r="L24" s="12">
        <v>1</v>
      </c>
      <c r="M24" s="8">
        <v>-4540038.208988172</v>
      </c>
      <c r="N24" s="8">
        <v>-4540038.208988172</v>
      </c>
      <c r="O24" s="8">
        <v>4540038.208988172</v>
      </c>
      <c r="P24" s="8">
        <v>0</v>
      </c>
      <c r="Q24" s="8">
        <v>0</v>
      </c>
      <c r="R24" s="8">
        <v>0</v>
      </c>
      <c r="S24" s="8">
        <v>-4540038.208988172</v>
      </c>
      <c r="T24" s="8">
        <v>4540038.208988172</v>
      </c>
      <c r="U24" s="8">
        <v>0</v>
      </c>
      <c r="V24" s="8">
        <v>0</v>
      </c>
      <c r="W24" s="12">
        <v>1</v>
      </c>
      <c r="X24" s="8">
        <v>-4571352.2488332344</v>
      </c>
      <c r="Y24" s="8">
        <v>-4571352.2488332344</v>
      </c>
      <c r="Z24" s="8">
        <v>4571352.2488332344</v>
      </c>
      <c r="AA24" s="8">
        <v>0</v>
      </c>
      <c r="AB24" s="8">
        <v>0</v>
      </c>
      <c r="AC24" s="8">
        <v>0</v>
      </c>
      <c r="AD24" s="8">
        <v>-4571352.2488332344</v>
      </c>
      <c r="AE24" s="8">
        <v>4571352.2488332344</v>
      </c>
      <c r="AF24" s="8">
        <v>0</v>
      </c>
      <c r="AG24" s="8">
        <v>0</v>
      </c>
      <c r="AH24" s="12">
        <v>1</v>
      </c>
    </row>
    <row r="25" spans="1:34">
      <c r="A25" s="11" t="s">
        <v>72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12">
        <v>1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12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12">
        <v>0</v>
      </c>
    </row>
    <row r="26" spans="1:34">
      <c r="A26" s="11" t="s">
        <v>73</v>
      </c>
      <c r="B26" s="8">
        <v>-879677.26000000117</v>
      </c>
      <c r="C26" s="8">
        <v>-879677.26000000117</v>
      </c>
      <c r="D26" s="8">
        <v>0</v>
      </c>
      <c r="E26" s="8">
        <v>0</v>
      </c>
      <c r="F26" s="8">
        <v>-879677.26000000117</v>
      </c>
      <c r="G26" s="8">
        <v>0</v>
      </c>
      <c r="H26" s="8">
        <v>-879677.26000000117</v>
      </c>
      <c r="I26" s="8">
        <v>0</v>
      </c>
      <c r="J26" s="8">
        <v>0</v>
      </c>
      <c r="K26" s="8">
        <v>-879677.26000000117</v>
      </c>
      <c r="L26" s="12">
        <v>1</v>
      </c>
      <c r="M26" s="8">
        <v>-1110346.0799999998</v>
      </c>
      <c r="N26" s="8">
        <v>-1110346.0799999998</v>
      </c>
      <c r="O26" s="8">
        <v>0</v>
      </c>
      <c r="P26" s="8">
        <v>0</v>
      </c>
      <c r="Q26" s="8">
        <v>-1110346.0799999998</v>
      </c>
      <c r="R26" s="8">
        <v>0</v>
      </c>
      <c r="S26" s="8">
        <v>-1110346.0799999998</v>
      </c>
      <c r="T26" s="8">
        <v>0</v>
      </c>
      <c r="U26" s="8">
        <v>0</v>
      </c>
      <c r="V26" s="8">
        <v>-1110346.0799999998</v>
      </c>
      <c r="W26" s="12">
        <v>1</v>
      </c>
      <c r="X26" s="8">
        <v>-1118698.45</v>
      </c>
      <c r="Y26" s="8">
        <v>-1118698.45</v>
      </c>
      <c r="Z26" s="8">
        <v>0</v>
      </c>
      <c r="AA26" s="8">
        <v>0</v>
      </c>
      <c r="AB26" s="8">
        <v>-1118698.45</v>
      </c>
      <c r="AC26" s="8">
        <v>0</v>
      </c>
      <c r="AD26" s="8">
        <v>-1118698.45</v>
      </c>
      <c r="AE26" s="8">
        <v>0</v>
      </c>
      <c r="AF26" s="8">
        <v>0</v>
      </c>
      <c r="AG26" s="8">
        <v>-1118698.45</v>
      </c>
      <c r="AH26" s="12">
        <v>1</v>
      </c>
    </row>
    <row r="27" spans="1:34">
      <c r="A27" s="11" t="s">
        <v>74</v>
      </c>
      <c r="B27" s="8">
        <v>-6421892.6900000004</v>
      </c>
      <c r="C27" s="8">
        <v>-6421892.6900000004</v>
      </c>
      <c r="D27" s="8">
        <v>6421892.6900000004</v>
      </c>
      <c r="E27" s="8">
        <v>0</v>
      </c>
      <c r="F27" s="8">
        <v>0</v>
      </c>
      <c r="G27" s="8">
        <v>0</v>
      </c>
      <c r="H27" s="8">
        <v>-6421892.6900000004</v>
      </c>
      <c r="I27" s="8">
        <v>6421892.6900000004</v>
      </c>
      <c r="J27" s="8">
        <v>0</v>
      </c>
      <c r="K27" s="8">
        <v>0</v>
      </c>
      <c r="L27" s="12">
        <v>1</v>
      </c>
      <c r="M27" s="8">
        <v>-7175137.4487915616</v>
      </c>
      <c r="N27" s="8">
        <v>-7175137.4487915616</v>
      </c>
      <c r="O27" s="8">
        <v>7175137.4487915616</v>
      </c>
      <c r="P27" s="8">
        <v>0</v>
      </c>
      <c r="Q27" s="8">
        <v>0</v>
      </c>
      <c r="R27" s="8">
        <v>0</v>
      </c>
      <c r="S27" s="8">
        <v>-7175137.4487915616</v>
      </c>
      <c r="T27" s="8">
        <v>7175137.4487915616</v>
      </c>
      <c r="U27" s="8">
        <v>0</v>
      </c>
      <c r="V27" s="8">
        <v>0</v>
      </c>
      <c r="W27" s="12">
        <v>1</v>
      </c>
      <c r="X27" s="8">
        <v>-7237444.7294377368</v>
      </c>
      <c r="Y27" s="8">
        <v>-7237444.7294377368</v>
      </c>
      <c r="Z27" s="8">
        <v>7237444.7294377368</v>
      </c>
      <c r="AA27" s="8">
        <v>0</v>
      </c>
      <c r="AB27" s="8">
        <v>0</v>
      </c>
      <c r="AC27" s="8">
        <v>0</v>
      </c>
      <c r="AD27" s="8">
        <v>-7237444.7294377368</v>
      </c>
      <c r="AE27" s="8">
        <v>7237444.7294377368</v>
      </c>
      <c r="AF27" s="8">
        <v>0</v>
      </c>
      <c r="AG27" s="8">
        <v>0</v>
      </c>
      <c r="AH27" s="12">
        <v>1</v>
      </c>
    </row>
    <row r="28" spans="1:34">
      <c r="A28" s="11" t="s">
        <v>75</v>
      </c>
      <c r="B28" s="8">
        <v>-7449311.25</v>
      </c>
      <c r="C28" s="8">
        <v>-7449311.25</v>
      </c>
      <c r="D28" s="8">
        <v>7449311.25</v>
      </c>
      <c r="E28" s="8">
        <v>0</v>
      </c>
      <c r="F28" s="8">
        <v>0</v>
      </c>
      <c r="G28" s="8">
        <v>0</v>
      </c>
      <c r="H28" s="8">
        <v>-7449311.25</v>
      </c>
      <c r="I28" s="8">
        <v>7449311.25</v>
      </c>
      <c r="J28" s="8">
        <v>0</v>
      </c>
      <c r="K28" s="8">
        <v>0</v>
      </c>
      <c r="L28" s="12">
        <v>1</v>
      </c>
      <c r="M28" s="8">
        <v>-750275.76003534999</v>
      </c>
      <c r="N28" s="8">
        <v>-750275.76003534999</v>
      </c>
      <c r="O28" s="8">
        <v>750275.76003534999</v>
      </c>
      <c r="P28" s="8">
        <v>0</v>
      </c>
      <c r="Q28" s="8">
        <v>0</v>
      </c>
      <c r="R28" s="8">
        <v>0</v>
      </c>
      <c r="S28" s="8">
        <v>-750275.76003534999</v>
      </c>
      <c r="T28" s="8">
        <v>750275.76003534999</v>
      </c>
      <c r="U28" s="8">
        <v>0</v>
      </c>
      <c r="V28" s="8">
        <v>0</v>
      </c>
      <c r="W28" s="12">
        <v>1</v>
      </c>
      <c r="X28" s="8">
        <v>-726068.72316975996</v>
      </c>
      <c r="Y28" s="8">
        <v>-726068.72316975996</v>
      </c>
      <c r="Z28" s="8">
        <v>726068.72316975996</v>
      </c>
      <c r="AA28" s="8">
        <v>0</v>
      </c>
      <c r="AB28" s="8">
        <v>0</v>
      </c>
      <c r="AC28" s="8">
        <v>0</v>
      </c>
      <c r="AD28" s="8">
        <v>-726068.72316975996</v>
      </c>
      <c r="AE28" s="8">
        <v>726068.72316975996</v>
      </c>
      <c r="AF28" s="8">
        <v>0</v>
      </c>
      <c r="AG28" s="8">
        <v>0</v>
      </c>
      <c r="AH28" s="12">
        <v>1</v>
      </c>
    </row>
    <row r="29" spans="1:34">
      <c r="A29" s="11" t="s">
        <v>76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12">
        <v>0</v>
      </c>
      <c r="M29" s="8">
        <v>344153</v>
      </c>
      <c r="N29" s="8">
        <v>344153</v>
      </c>
      <c r="O29" s="8">
        <v>-344153</v>
      </c>
      <c r="P29" s="8">
        <v>0</v>
      </c>
      <c r="Q29" s="8">
        <v>0</v>
      </c>
      <c r="R29" s="8">
        <v>0</v>
      </c>
      <c r="S29" s="8">
        <v>344153</v>
      </c>
      <c r="T29" s="8">
        <v>-344153</v>
      </c>
      <c r="U29" s="8">
        <v>0</v>
      </c>
      <c r="V29" s="8">
        <v>0</v>
      </c>
      <c r="W29" s="12">
        <v>1</v>
      </c>
      <c r="X29" s="8">
        <v>240291</v>
      </c>
      <c r="Y29" s="8">
        <v>240291</v>
      </c>
      <c r="Z29" s="8">
        <v>-240291</v>
      </c>
      <c r="AA29" s="8">
        <v>0</v>
      </c>
      <c r="AB29" s="8">
        <v>0</v>
      </c>
      <c r="AC29" s="8">
        <v>0</v>
      </c>
      <c r="AD29" s="8">
        <v>240291</v>
      </c>
      <c r="AE29" s="8">
        <v>-240291</v>
      </c>
      <c r="AF29" s="8">
        <v>0</v>
      </c>
      <c r="AG29" s="8">
        <v>0</v>
      </c>
      <c r="AH29" s="12">
        <v>1</v>
      </c>
    </row>
    <row r="30" spans="1:34" ht="15.75" thickBot="1">
      <c r="A30" s="11" t="s">
        <v>77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12">
        <v>0</v>
      </c>
      <c r="M30" s="8">
        <v>4545809</v>
      </c>
      <c r="N30" s="8">
        <v>4545809</v>
      </c>
      <c r="O30" s="8">
        <v>-4545809</v>
      </c>
      <c r="P30" s="8">
        <v>0</v>
      </c>
      <c r="Q30" s="8">
        <v>0</v>
      </c>
      <c r="R30" s="8">
        <v>0</v>
      </c>
      <c r="S30" s="8">
        <v>4545809</v>
      </c>
      <c r="T30" s="8">
        <v>-4545809</v>
      </c>
      <c r="U30" s="8">
        <v>0</v>
      </c>
      <c r="V30" s="8">
        <v>0</v>
      </c>
      <c r="W30" s="12">
        <v>1</v>
      </c>
      <c r="X30" s="8">
        <v>-186211</v>
      </c>
      <c r="Y30" s="8">
        <v>-186211</v>
      </c>
      <c r="Z30" s="8">
        <v>186211</v>
      </c>
      <c r="AA30" s="8">
        <v>0</v>
      </c>
      <c r="AB30" s="8">
        <v>0</v>
      </c>
      <c r="AC30" s="8">
        <v>0</v>
      </c>
      <c r="AD30" s="8">
        <v>-186211</v>
      </c>
      <c r="AE30" s="8">
        <v>186211</v>
      </c>
      <c r="AF30" s="8">
        <v>0</v>
      </c>
      <c r="AG30" s="8">
        <v>0</v>
      </c>
      <c r="AH30" s="12">
        <v>1</v>
      </c>
    </row>
    <row r="31" spans="1:34">
      <c r="A31" s="10" t="s">
        <v>65</v>
      </c>
      <c r="B31" s="13">
        <v>-24555848.690000001</v>
      </c>
      <c r="C31" s="13">
        <v>-24555848.690000001</v>
      </c>
      <c r="D31" s="13">
        <v>22481893.830000002</v>
      </c>
      <c r="E31" s="13">
        <v>0</v>
      </c>
      <c r="F31" s="13">
        <v>-2073954.8600000013</v>
      </c>
      <c r="G31" s="13">
        <v>0</v>
      </c>
      <c r="H31" s="13">
        <v>-24555848.690000001</v>
      </c>
      <c r="I31" s="13">
        <v>22481893.830000002</v>
      </c>
      <c r="J31" s="13">
        <v>0</v>
      </c>
      <c r="K31" s="13">
        <v>-2073954.8600000013</v>
      </c>
      <c r="L31" s="14" t="s">
        <v>64</v>
      </c>
      <c r="M31" s="13">
        <v>-13120860.735017963</v>
      </c>
      <c r="N31" s="13">
        <v>-13120860.735017963</v>
      </c>
      <c r="O31" s="13">
        <v>10773452.255017962</v>
      </c>
      <c r="P31" s="13">
        <v>0</v>
      </c>
      <c r="Q31" s="13">
        <v>-2347408.4799999995</v>
      </c>
      <c r="R31" s="13">
        <v>0</v>
      </c>
      <c r="S31" s="13">
        <v>-13120860.735017963</v>
      </c>
      <c r="T31" s="13">
        <v>10773452.255017962</v>
      </c>
      <c r="U31" s="13">
        <v>0</v>
      </c>
      <c r="V31" s="13">
        <v>-2347408.4799999995</v>
      </c>
      <c r="W31" s="14" t="s">
        <v>64</v>
      </c>
      <c r="X31" s="13">
        <v>-20167519.906334348</v>
      </c>
      <c r="Y31" s="13">
        <v>-20167519.906334348</v>
      </c>
      <c r="Z31" s="13">
        <v>17804163.98633435</v>
      </c>
      <c r="AA31" s="13">
        <v>0</v>
      </c>
      <c r="AB31" s="13">
        <v>-2363355.92</v>
      </c>
      <c r="AC31" s="13">
        <v>0</v>
      </c>
      <c r="AD31" s="13">
        <v>-20167519.906334348</v>
      </c>
      <c r="AE31" s="13">
        <v>17804163.98633435</v>
      </c>
      <c r="AF31" s="13">
        <v>0</v>
      </c>
      <c r="AG31" s="13">
        <v>-2363355.92</v>
      </c>
      <c r="AH31" s="14" t="s">
        <v>64</v>
      </c>
    </row>
    <row r="32" spans="1:34" ht="15.75" thickBot="1">
      <c r="B32" s="15"/>
      <c r="C32" s="15"/>
      <c r="D32" s="15"/>
      <c r="E32" s="15"/>
      <c r="F32" s="15"/>
      <c r="G32" s="15"/>
      <c r="H32" s="15"/>
      <c r="I32" s="15"/>
      <c r="J32" s="15"/>
      <c r="K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4">
      <c r="A33" s="9" t="s">
        <v>57</v>
      </c>
      <c r="B33" s="13">
        <v>-109274360.85999998</v>
      </c>
      <c r="C33" s="13">
        <v>-109274360.85999998</v>
      </c>
      <c r="D33" s="13">
        <v>46078882.100000001</v>
      </c>
      <c r="E33" s="13">
        <v>0</v>
      </c>
      <c r="F33" s="13">
        <v>-63195478.760000005</v>
      </c>
      <c r="G33" s="13">
        <v>0</v>
      </c>
      <c r="H33" s="13">
        <v>-109274360.85999998</v>
      </c>
      <c r="I33" s="13">
        <v>46078882.100000001</v>
      </c>
      <c r="J33" s="13">
        <v>0</v>
      </c>
      <c r="K33" s="13">
        <v>-63195478.760000005</v>
      </c>
      <c r="L33" s="14" t="s">
        <v>64</v>
      </c>
      <c r="M33" s="13">
        <v>-108430155.03598517</v>
      </c>
      <c r="N33" s="13">
        <v>-108430155.03598517</v>
      </c>
      <c r="O33" s="13">
        <v>44273098.045017958</v>
      </c>
      <c r="P33" s="13">
        <v>0</v>
      </c>
      <c r="Q33" s="13">
        <v>-64157056.990967222</v>
      </c>
      <c r="R33" s="13">
        <v>0</v>
      </c>
      <c r="S33" s="13">
        <v>-108430155.03598517</v>
      </c>
      <c r="T33" s="13">
        <v>44273098.045017958</v>
      </c>
      <c r="U33" s="13">
        <v>0</v>
      </c>
      <c r="V33" s="13">
        <v>-64157056.990967222</v>
      </c>
      <c r="W33" s="14" t="s">
        <v>64</v>
      </c>
      <c r="X33" s="13">
        <v>-116257139.35140511</v>
      </c>
      <c r="Y33" s="13">
        <v>-116257139.35140511</v>
      </c>
      <c r="Z33" s="13">
        <v>51671694.866334349</v>
      </c>
      <c r="AA33" s="13">
        <v>0</v>
      </c>
      <c r="AB33" s="13">
        <v>-64585444.485070765</v>
      </c>
      <c r="AC33" s="13">
        <v>0</v>
      </c>
      <c r="AD33" s="13">
        <v>-116257139.35140511</v>
      </c>
      <c r="AE33" s="13">
        <v>51671694.866334349</v>
      </c>
      <c r="AF33" s="13">
        <v>0</v>
      </c>
      <c r="AG33" s="13">
        <v>-64585444.485070765</v>
      </c>
      <c r="AH33" s="14" t="s">
        <v>64</v>
      </c>
    </row>
    <row r="34" spans="1:34">
      <c r="B34" s="15"/>
      <c r="C34" s="15"/>
      <c r="D34" s="15"/>
      <c r="E34" s="15"/>
      <c r="F34" s="15"/>
      <c r="G34" s="15"/>
      <c r="H34" s="15"/>
      <c r="I34" s="15"/>
      <c r="J34" s="15"/>
      <c r="K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4">
      <c r="A35" s="9" t="s">
        <v>78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</row>
    <row r="36" spans="1:34">
      <c r="A36" s="10" t="s">
        <v>79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</row>
    <row r="37" spans="1:34">
      <c r="A37" s="11" t="s">
        <v>80</v>
      </c>
      <c r="B37" s="8">
        <v>-122.69</v>
      </c>
      <c r="C37" s="8">
        <v>-122.69</v>
      </c>
      <c r="D37" s="8">
        <v>0</v>
      </c>
      <c r="E37" s="8">
        <v>0</v>
      </c>
      <c r="F37" s="8">
        <v>-122.69</v>
      </c>
      <c r="G37" s="8">
        <v>0</v>
      </c>
      <c r="H37" s="8">
        <v>-122.69</v>
      </c>
      <c r="I37" s="8">
        <v>0</v>
      </c>
      <c r="J37" s="8">
        <v>0</v>
      </c>
      <c r="K37" s="8">
        <v>-122.69</v>
      </c>
      <c r="L37" s="12">
        <v>1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12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  <c r="AH37" s="12">
        <v>0</v>
      </c>
    </row>
    <row r="38" spans="1:34" ht="15.75" thickBot="1">
      <c r="A38" s="11" t="s">
        <v>81</v>
      </c>
      <c r="B38" s="8">
        <v>0.01</v>
      </c>
      <c r="C38" s="8">
        <v>0.01</v>
      </c>
      <c r="D38" s="8">
        <v>0</v>
      </c>
      <c r="E38" s="8">
        <v>0</v>
      </c>
      <c r="F38" s="8">
        <v>0.01</v>
      </c>
      <c r="G38" s="8">
        <v>0</v>
      </c>
      <c r="H38" s="8">
        <v>0.01</v>
      </c>
      <c r="I38" s="8">
        <v>0</v>
      </c>
      <c r="J38" s="8">
        <v>0</v>
      </c>
      <c r="K38" s="8">
        <v>0.01</v>
      </c>
      <c r="L38" s="12">
        <v>1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12">
        <v>1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12">
        <v>1</v>
      </c>
    </row>
    <row r="39" spans="1:34">
      <c r="A39" s="10" t="s">
        <v>79</v>
      </c>
      <c r="B39" s="13">
        <v>-122.67999999999999</v>
      </c>
      <c r="C39" s="13">
        <v>-122.67999999999999</v>
      </c>
      <c r="D39" s="13">
        <v>0</v>
      </c>
      <c r="E39" s="13">
        <v>0</v>
      </c>
      <c r="F39" s="13">
        <v>-122.67999999999999</v>
      </c>
      <c r="G39" s="13">
        <v>0</v>
      </c>
      <c r="H39" s="13">
        <v>-122.67999999999999</v>
      </c>
      <c r="I39" s="13">
        <v>0</v>
      </c>
      <c r="J39" s="13">
        <v>0</v>
      </c>
      <c r="K39" s="13">
        <v>-122.67999999999999</v>
      </c>
      <c r="L39" s="14" t="s">
        <v>64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4" t="s">
        <v>64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13">
        <v>0</v>
      </c>
      <c r="AG39" s="13">
        <v>0</v>
      </c>
      <c r="AH39" s="14" t="s">
        <v>64</v>
      </c>
    </row>
    <row r="40" spans="1:34">
      <c r="B40" s="15"/>
      <c r="C40" s="15"/>
      <c r="D40" s="15"/>
      <c r="E40" s="15"/>
      <c r="F40" s="15"/>
      <c r="G40" s="15"/>
      <c r="H40" s="15"/>
      <c r="I40" s="15"/>
      <c r="J40" s="15"/>
      <c r="K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4">
      <c r="A41" s="10" t="s">
        <v>82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</row>
    <row r="42" spans="1:34">
      <c r="A42" s="11" t="s">
        <v>83</v>
      </c>
      <c r="B42" s="8">
        <v>2528.75</v>
      </c>
      <c r="C42" s="8">
        <v>2528.75</v>
      </c>
      <c r="D42" s="8">
        <v>0</v>
      </c>
      <c r="E42" s="8">
        <v>0</v>
      </c>
      <c r="F42" s="8">
        <v>2528.75</v>
      </c>
      <c r="G42" s="8">
        <v>0</v>
      </c>
      <c r="H42" s="8">
        <v>2528.75</v>
      </c>
      <c r="I42" s="8">
        <v>0</v>
      </c>
      <c r="J42" s="8">
        <v>0</v>
      </c>
      <c r="K42" s="8">
        <v>2528.75</v>
      </c>
      <c r="L42" s="12">
        <v>1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12">
        <v>1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8">
        <v>0</v>
      </c>
      <c r="AE42" s="8">
        <v>0</v>
      </c>
      <c r="AF42" s="8">
        <v>0</v>
      </c>
      <c r="AG42" s="8">
        <v>0</v>
      </c>
      <c r="AH42" s="12">
        <v>1</v>
      </c>
    </row>
    <row r="43" spans="1:34">
      <c r="A43" s="11" t="s">
        <v>84</v>
      </c>
      <c r="B43" s="8">
        <v>1100033.3</v>
      </c>
      <c r="C43" s="8">
        <v>1100033.3</v>
      </c>
      <c r="D43" s="8">
        <v>0</v>
      </c>
      <c r="E43" s="8">
        <v>0</v>
      </c>
      <c r="F43" s="8">
        <v>1100033.3</v>
      </c>
      <c r="G43" s="8">
        <v>0</v>
      </c>
      <c r="H43" s="8">
        <v>1100033.3</v>
      </c>
      <c r="I43" s="8">
        <v>0</v>
      </c>
      <c r="J43" s="8">
        <v>0</v>
      </c>
      <c r="K43" s="8">
        <v>1100033.3</v>
      </c>
      <c r="L43" s="12">
        <v>1</v>
      </c>
      <c r="M43" s="8">
        <v>1672753.97</v>
      </c>
      <c r="N43" s="8">
        <v>1672753.97</v>
      </c>
      <c r="O43" s="8">
        <v>0</v>
      </c>
      <c r="P43" s="8">
        <v>0</v>
      </c>
      <c r="Q43" s="8">
        <v>1672753.97</v>
      </c>
      <c r="R43" s="8">
        <v>0</v>
      </c>
      <c r="S43" s="8">
        <v>1672753.97</v>
      </c>
      <c r="T43" s="8">
        <v>0</v>
      </c>
      <c r="U43" s="8">
        <v>0</v>
      </c>
      <c r="V43" s="8">
        <v>1672753.97</v>
      </c>
      <c r="W43" s="12">
        <v>1</v>
      </c>
      <c r="X43" s="8">
        <v>1719151.95</v>
      </c>
      <c r="Y43" s="8">
        <v>1719151.95</v>
      </c>
      <c r="Z43" s="8">
        <v>0</v>
      </c>
      <c r="AA43" s="8">
        <v>0</v>
      </c>
      <c r="AB43" s="8">
        <v>1719151.95</v>
      </c>
      <c r="AC43" s="8">
        <v>0</v>
      </c>
      <c r="AD43" s="8">
        <v>1719151.95</v>
      </c>
      <c r="AE43" s="8">
        <v>0</v>
      </c>
      <c r="AF43" s="8">
        <v>0</v>
      </c>
      <c r="AG43" s="8">
        <v>1719151.95</v>
      </c>
      <c r="AH43" s="12">
        <v>1</v>
      </c>
    </row>
    <row r="44" spans="1:34">
      <c r="A44" s="11" t="s">
        <v>85</v>
      </c>
      <c r="B44" s="8">
        <v>967073.5</v>
      </c>
      <c r="C44" s="8">
        <v>967073.5</v>
      </c>
      <c r="D44" s="8">
        <v>0</v>
      </c>
      <c r="E44" s="8">
        <v>0</v>
      </c>
      <c r="F44" s="8">
        <v>967073.5</v>
      </c>
      <c r="G44" s="8">
        <v>0</v>
      </c>
      <c r="H44" s="8">
        <v>967073.5</v>
      </c>
      <c r="I44" s="8">
        <v>0</v>
      </c>
      <c r="J44" s="8">
        <v>0</v>
      </c>
      <c r="K44" s="8">
        <v>967073.5</v>
      </c>
      <c r="L44" s="12">
        <v>1</v>
      </c>
      <c r="M44" s="8">
        <v>950975.46000000008</v>
      </c>
      <c r="N44" s="8">
        <v>950975.46000000008</v>
      </c>
      <c r="O44" s="8">
        <v>0</v>
      </c>
      <c r="P44" s="8">
        <v>0</v>
      </c>
      <c r="Q44" s="8">
        <v>950975.46000000008</v>
      </c>
      <c r="R44" s="8">
        <v>0</v>
      </c>
      <c r="S44" s="8">
        <v>950975.46000000008</v>
      </c>
      <c r="T44" s="8">
        <v>0</v>
      </c>
      <c r="U44" s="8">
        <v>0</v>
      </c>
      <c r="V44" s="8">
        <v>950975.46000000008</v>
      </c>
      <c r="W44" s="12">
        <v>1</v>
      </c>
      <c r="X44" s="8">
        <v>980328.44</v>
      </c>
      <c r="Y44" s="8">
        <v>980328.44</v>
      </c>
      <c r="Z44" s="8">
        <v>0</v>
      </c>
      <c r="AA44" s="8">
        <v>0</v>
      </c>
      <c r="AB44" s="8">
        <v>980328.44</v>
      </c>
      <c r="AC44" s="8">
        <v>0</v>
      </c>
      <c r="AD44" s="8">
        <v>980328.44</v>
      </c>
      <c r="AE44" s="8">
        <v>0</v>
      </c>
      <c r="AF44" s="8">
        <v>0</v>
      </c>
      <c r="AG44" s="8">
        <v>980328.44</v>
      </c>
      <c r="AH44" s="12">
        <v>1</v>
      </c>
    </row>
    <row r="45" spans="1:34">
      <c r="A45" s="11" t="s">
        <v>86</v>
      </c>
      <c r="B45" s="8">
        <v>0.11</v>
      </c>
      <c r="C45" s="8">
        <v>0.11</v>
      </c>
      <c r="D45" s="8">
        <v>0</v>
      </c>
      <c r="E45" s="8">
        <v>0</v>
      </c>
      <c r="F45" s="8">
        <v>0.11</v>
      </c>
      <c r="G45" s="8">
        <v>0</v>
      </c>
      <c r="H45" s="8">
        <v>0.11</v>
      </c>
      <c r="I45" s="8">
        <v>0</v>
      </c>
      <c r="J45" s="8">
        <v>0</v>
      </c>
      <c r="K45" s="8">
        <v>0.11</v>
      </c>
      <c r="L45" s="12">
        <v>1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12">
        <v>1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12">
        <v>1</v>
      </c>
    </row>
    <row r="46" spans="1:34">
      <c r="A46" s="11" t="s">
        <v>87</v>
      </c>
      <c r="B46" s="8">
        <v>1130898.3500000001</v>
      </c>
      <c r="C46" s="8">
        <v>1130898.3500000001</v>
      </c>
      <c r="D46" s="8">
        <v>0</v>
      </c>
      <c r="E46" s="8">
        <v>0</v>
      </c>
      <c r="F46" s="8">
        <v>1130898.3500000001</v>
      </c>
      <c r="G46" s="8">
        <v>0</v>
      </c>
      <c r="H46" s="8">
        <v>1130898.3500000001</v>
      </c>
      <c r="I46" s="8">
        <v>0</v>
      </c>
      <c r="J46" s="8">
        <v>0</v>
      </c>
      <c r="K46" s="8">
        <v>1130898.3500000001</v>
      </c>
      <c r="L46" s="12">
        <v>1</v>
      </c>
      <c r="M46" s="8">
        <v>990469.29999999993</v>
      </c>
      <c r="N46" s="8">
        <v>990469.29999999993</v>
      </c>
      <c r="O46" s="8">
        <v>0</v>
      </c>
      <c r="P46" s="8">
        <v>0</v>
      </c>
      <c r="Q46" s="8">
        <v>990469.29999999993</v>
      </c>
      <c r="R46" s="8">
        <v>0</v>
      </c>
      <c r="S46" s="8">
        <v>990469.29999999993</v>
      </c>
      <c r="T46" s="8">
        <v>0</v>
      </c>
      <c r="U46" s="8">
        <v>0</v>
      </c>
      <c r="V46" s="8">
        <v>990469.29999999993</v>
      </c>
      <c r="W46" s="12">
        <v>1</v>
      </c>
      <c r="X46" s="8">
        <v>1011765.2000000001</v>
      </c>
      <c r="Y46" s="8">
        <v>1011765.2000000001</v>
      </c>
      <c r="Z46" s="8">
        <v>0</v>
      </c>
      <c r="AA46" s="8">
        <v>0</v>
      </c>
      <c r="AB46" s="8">
        <v>1011765.2000000001</v>
      </c>
      <c r="AC46" s="8">
        <v>0</v>
      </c>
      <c r="AD46" s="8">
        <v>1011765.2000000001</v>
      </c>
      <c r="AE46" s="8">
        <v>0</v>
      </c>
      <c r="AF46" s="8">
        <v>0</v>
      </c>
      <c r="AG46" s="8">
        <v>1011765.2000000001</v>
      </c>
      <c r="AH46" s="12">
        <v>1</v>
      </c>
    </row>
    <row r="47" spans="1:34">
      <c r="A47" s="11" t="s">
        <v>88</v>
      </c>
      <c r="B47" s="8">
        <v>391343.16</v>
      </c>
      <c r="C47" s="8">
        <v>391343.16</v>
      </c>
      <c r="D47" s="8">
        <v>0</v>
      </c>
      <c r="E47" s="8">
        <v>0</v>
      </c>
      <c r="F47" s="8">
        <v>391343.16</v>
      </c>
      <c r="G47" s="8">
        <v>0</v>
      </c>
      <c r="H47" s="8">
        <v>391343.16</v>
      </c>
      <c r="I47" s="8">
        <v>0</v>
      </c>
      <c r="J47" s="8">
        <v>0</v>
      </c>
      <c r="K47" s="8">
        <v>391343.16</v>
      </c>
      <c r="L47" s="12">
        <v>1</v>
      </c>
      <c r="M47" s="8">
        <v>462112.72000000003</v>
      </c>
      <c r="N47" s="8">
        <v>462112.72000000003</v>
      </c>
      <c r="O47" s="8">
        <v>0</v>
      </c>
      <c r="P47" s="8">
        <v>0</v>
      </c>
      <c r="Q47" s="8">
        <v>462112.72000000003</v>
      </c>
      <c r="R47" s="8">
        <v>0</v>
      </c>
      <c r="S47" s="8">
        <v>462112.72000000003</v>
      </c>
      <c r="T47" s="8">
        <v>0</v>
      </c>
      <c r="U47" s="8">
        <v>0</v>
      </c>
      <c r="V47" s="8">
        <v>462112.72000000003</v>
      </c>
      <c r="W47" s="12">
        <v>1</v>
      </c>
      <c r="X47" s="8">
        <v>466735.05999999994</v>
      </c>
      <c r="Y47" s="8">
        <v>466735.05999999994</v>
      </c>
      <c r="Z47" s="8">
        <v>0</v>
      </c>
      <c r="AA47" s="8">
        <v>0</v>
      </c>
      <c r="AB47" s="8">
        <v>466735.05999999994</v>
      </c>
      <c r="AC47" s="8">
        <v>0</v>
      </c>
      <c r="AD47" s="8">
        <v>466735.05999999994</v>
      </c>
      <c r="AE47" s="8">
        <v>0</v>
      </c>
      <c r="AF47" s="8">
        <v>0</v>
      </c>
      <c r="AG47" s="8">
        <v>466735.05999999994</v>
      </c>
      <c r="AH47" s="12">
        <v>1</v>
      </c>
    </row>
    <row r="48" spans="1:34">
      <c r="A48" s="11" t="s">
        <v>89</v>
      </c>
      <c r="B48" s="8">
        <v>16643.78</v>
      </c>
      <c r="C48" s="8">
        <v>16643.78</v>
      </c>
      <c r="D48" s="8">
        <v>0</v>
      </c>
      <c r="E48" s="8">
        <v>0</v>
      </c>
      <c r="F48" s="8">
        <v>16643.78</v>
      </c>
      <c r="G48" s="8">
        <v>0</v>
      </c>
      <c r="H48" s="8">
        <v>16643.78</v>
      </c>
      <c r="I48" s="8">
        <v>0</v>
      </c>
      <c r="J48" s="8">
        <v>0</v>
      </c>
      <c r="K48" s="8">
        <v>16643.78</v>
      </c>
      <c r="L48" s="12">
        <v>1</v>
      </c>
      <c r="M48" s="8">
        <v>16650</v>
      </c>
      <c r="N48" s="8">
        <v>16650</v>
      </c>
      <c r="O48" s="8">
        <v>0</v>
      </c>
      <c r="P48" s="8">
        <v>0</v>
      </c>
      <c r="Q48" s="8">
        <v>16650</v>
      </c>
      <c r="R48" s="8">
        <v>0</v>
      </c>
      <c r="S48" s="8">
        <v>16650</v>
      </c>
      <c r="T48" s="8">
        <v>0</v>
      </c>
      <c r="U48" s="8">
        <v>0</v>
      </c>
      <c r="V48" s="8">
        <v>16650</v>
      </c>
      <c r="W48" s="12">
        <v>1</v>
      </c>
      <c r="X48" s="8">
        <v>17066.280000000002</v>
      </c>
      <c r="Y48" s="8">
        <v>17066.280000000002</v>
      </c>
      <c r="Z48" s="8">
        <v>0</v>
      </c>
      <c r="AA48" s="8">
        <v>0</v>
      </c>
      <c r="AB48" s="8">
        <v>17066.280000000002</v>
      </c>
      <c r="AC48" s="8">
        <v>0</v>
      </c>
      <c r="AD48" s="8">
        <v>17066.280000000002</v>
      </c>
      <c r="AE48" s="8">
        <v>0</v>
      </c>
      <c r="AF48" s="8">
        <v>0</v>
      </c>
      <c r="AG48" s="8">
        <v>17066.280000000002</v>
      </c>
      <c r="AH48" s="12">
        <v>1</v>
      </c>
    </row>
    <row r="49" spans="1:34">
      <c r="A49" s="11" t="s">
        <v>90</v>
      </c>
      <c r="B49" s="8">
        <v>20340.319999999949</v>
      </c>
      <c r="C49" s="8">
        <v>20340.319999999949</v>
      </c>
      <c r="D49" s="8">
        <v>0</v>
      </c>
      <c r="E49" s="8">
        <v>0</v>
      </c>
      <c r="F49" s="8">
        <v>20340.319999999949</v>
      </c>
      <c r="G49" s="8">
        <v>0</v>
      </c>
      <c r="H49" s="8">
        <v>20340.319999999949</v>
      </c>
      <c r="I49" s="8">
        <v>0</v>
      </c>
      <c r="J49" s="8">
        <v>0</v>
      </c>
      <c r="K49" s="8">
        <v>20340.319999999949</v>
      </c>
      <c r="L49" s="12">
        <v>1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12">
        <v>1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12">
        <v>1</v>
      </c>
    </row>
    <row r="50" spans="1:34">
      <c r="A50" s="11" t="s">
        <v>91</v>
      </c>
      <c r="B50" s="8">
        <v>211857.30999999997</v>
      </c>
      <c r="C50" s="8">
        <v>211857.30999999997</v>
      </c>
      <c r="D50" s="8">
        <v>0</v>
      </c>
      <c r="E50" s="8">
        <v>0</v>
      </c>
      <c r="F50" s="8">
        <v>211857.30999999997</v>
      </c>
      <c r="G50" s="8">
        <v>0</v>
      </c>
      <c r="H50" s="8">
        <v>211857.30999999997</v>
      </c>
      <c r="I50" s="8">
        <v>0</v>
      </c>
      <c r="J50" s="8">
        <v>0</v>
      </c>
      <c r="K50" s="8">
        <v>211857.30999999997</v>
      </c>
      <c r="L50" s="12">
        <v>1</v>
      </c>
      <c r="M50" s="8">
        <v>224194.52999999997</v>
      </c>
      <c r="N50" s="8">
        <v>224194.52999999997</v>
      </c>
      <c r="O50" s="8">
        <v>0</v>
      </c>
      <c r="P50" s="8">
        <v>0</v>
      </c>
      <c r="Q50" s="8">
        <v>224194.52999999997</v>
      </c>
      <c r="R50" s="8">
        <v>0</v>
      </c>
      <c r="S50" s="8">
        <v>224194.52999999997</v>
      </c>
      <c r="T50" s="8">
        <v>0</v>
      </c>
      <c r="U50" s="8">
        <v>0</v>
      </c>
      <c r="V50" s="8">
        <v>224194.52999999997</v>
      </c>
      <c r="W50" s="12">
        <v>1</v>
      </c>
      <c r="X50" s="8">
        <v>230227.49999999997</v>
      </c>
      <c r="Y50" s="8">
        <v>230227.49999999997</v>
      </c>
      <c r="Z50" s="8">
        <v>0</v>
      </c>
      <c r="AA50" s="8">
        <v>0</v>
      </c>
      <c r="AB50" s="8">
        <v>230227.49999999997</v>
      </c>
      <c r="AC50" s="8">
        <v>0</v>
      </c>
      <c r="AD50" s="8">
        <v>230227.49999999997</v>
      </c>
      <c r="AE50" s="8">
        <v>0</v>
      </c>
      <c r="AF50" s="8">
        <v>0</v>
      </c>
      <c r="AG50" s="8">
        <v>230227.49999999997</v>
      </c>
      <c r="AH50" s="12">
        <v>1</v>
      </c>
    </row>
    <row r="51" spans="1:34">
      <c r="A51" s="11" t="s">
        <v>92</v>
      </c>
      <c r="B51" s="8">
        <v>252751.76</v>
      </c>
      <c r="C51" s="8">
        <v>252751.76</v>
      </c>
      <c r="D51" s="8">
        <v>0</v>
      </c>
      <c r="E51" s="8">
        <v>0</v>
      </c>
      <c r="F51" s="8">
        <v>252751.76</v>
      </c>
      <c r="G51" s="8">
        <v>0</v>
      </c>
      <c r="H51" s="8">
        <v>252751.76</v>
      </c>
      <c r="I51" s="8">
        <v>0</v>
      </c>
      <c r="J51" s="8">
        <v>0</v>
      </c>
      <c r="K51" s="8">
        <v>252751.76</v>
      </c>
      <c r="L51" s="12">
        <v>1</v>
      </c>
      <c r="M51" s="8">
        <v>275408.88</v>
      </c>
      <c r="N51" s="8">
        <v>275408.88</v>
      </c>
      <c r="O51" s="8">
        <v>0</v>
      </c>
      <c r="P51" s="8">
        <v>0</v>
      </c>
      <c r="Q51" s="8">
        <v>275408.88</v>
      </c>
      <c r="R51" s="8">
        <v>0</v>
      </c>
      <c r="S51" s="8">
        <v>275408.88</v>
      </c>
      <c r="T51" s="8">
        <v>0</v>
      </c>
      <c r="U51" s="8">
        <v>0</v>
      </c>
      <c r="V51" s="8">
        <v>275408.88</v>
      </c>
      <c r="W51" s="12">
        <v>1</v>
      </c>
      <c r="X51" s="8">
        <v>284017.33</v>
      </c>
      <c r="Y51" s="8">
        <v>284017.33</v>
      </c>
      <c r="Z51" s="8">
        <v>0</v>
      </c>
      <c r="AA51" s="8">
        <v>0</v>
      </c>
      <c r="AB51" s="8">
        <v>284017.33</v>
      </c>
      <c r="AC51" s="8">
        <v>0</v>
      </c>
      <c r="AD51" s="8">
        <v>284017.33</v>
      </c>
      <c r="AE51" s="8">
        <v>0</v>
      </c>
      <c r="AF51" s="8">
        <v>0</v>
      </c>
      <c r="AG51" s="8">
        <v>284017.33</v>
      </c>
      <c r="AH51" s="12">
        <v>1</v>
      </c>
    </row>
    <row r="52" spans="1:34" ht="15.75" thickBot="1">
      <c r="A52" s="11" t="s">
        <v>93</v>
      </c>
      <c r="B52" s="8">
        <v>63.58</v>
      </c>
      <c r="C52" s="8">
        <v>63.58</v>
      </c>
      <c r="D52" s="8">
        <v>0</v>
      </c>
      <c r="E52" s="8">
        <v>0</v>
      </c>
      <c r="F52" s="8">
        <v>63.58</v>
      </c>
      <c r="G52" s="8">
        <v>0</v>
      </c>
      <c r="H52" s="8">
        <v>63.58</v>
      </c>
      <c r="I52" s="8">
        <v>0</v>
      </c>
      <c r="J52" s="8">
        <v>0</v>
      </c>
      <c r="K52" s="8">
        <v>63.58</v>
      </c>
      <c r="L52" s="12">
        <v>1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12">
        <v>1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0</v>
      </c>
      <c r="AD52" s="8">
        <v>0</v>
      </c>
      <c r="AE52" s="8">
        <v>0</v>
      </c>
      <c r="AF52" s="8">
        <v>0</v>
      </c>
      <c r="AG52" s="8">
        <v>0</v>
      </c>
      <c r="AH52" s="12">
        <v>1</v>
      </c>
    </row>
    <row r="53" spans="1:34">
      <c r="A53" s="10" t="s">
        <v>82</v>
      </c>
      <c r="B53" s="13">
        <v>4093533.92</v>
      </c>
      <c r="C53" s="13">
        <v>4093533.92</v>
      </c>
      <c r="D53" s="13">
        <v>0</v>
      </c>
      <c r="E53" s="13">
        <v>0</v>
      </c>
      <c r="F53" s="13">
        <v>4093533.92</v>
      </c>
      <c r="G53" s="13">
        <v>0</v>
      </c>
      <c r="H53" s="13">
        <v>4093533.92</v>
      </c>
      <c r="I53" s="13">
        <v>0</v>
      </c>
      <c r="J53" s="13">
        <v>0</v>
      </c>
      <c r="K53" s="13">
        <v>4093533.92</v>
      </c>
      <c r="L53" s="14" t="s">
        <v>64</v>
      </c>
      <c r="M53" s="13">
        <v>4592564.8600000003</v>
      </c>
      <c r="N53" s="13">
        <v>4592564.8600000003</v>
      </c>
      <c r="O53" s="13">
        <v>0</v>
      </c>
      <c r="P53" s="13">
        <v>0</v>
      </c>
      <c r="Q53" s="13">
        <v>4592564.8600000003</v>
      </c>
      <c r="R53" s="13">
        <v>0</v>
      </c>
      <c r="S53" s="13">
        <v>4592564.8600000003</v>
      </c>
      <c r="T53" s="13">
        <v>0</v>
      </c>
      <c r="U53" s="13">
        <v>0</v>
      </c>
      <c r="V53" s="13">
        <v>4592564.8600000003</v>
      </c>
      <c r="W53" s="14" t="s">
        <v>64</v>
      </c>
      <c r="X53" s="13">
        <v>4709291.76</v>
      </c>
      <c r="Y53" s="13">
        <v>4709291.76</v>
      </c>
      <c r="Z53" s="13">
        <v>0</v>
      </c>
      <c r="AA53" s="13">
        <v>0</v>
      </c>
      <c r="AB53" s="13">
        <v>4709291.76</v>
      </c>
      <c r="AC53" s="13">
        <v>0</v>
      </c>
      <c r="AD53" s="13">
        <v>4709291.76</v>
      </c>
      <c r="AE53" s="13">
        <v>0</v>
      </c>
      <c r="AF53" s="13">
        <v>0</v>
      </c>
      <c r="AG53" s="13">
        <v>4709291.76</v>
      </c>
      <c r="AH53" s="14" t="s">
        <v>64</v>
      </c>
    </row>
    <row r="54" spans="1:34">
      <c r="B54" s="15"/>
      <c r="C54" s="15"/>
      <c r="D54" s="15"/>
      <c r="E54" s="15"/>
      <c r="F54" s="15"/>
      <c r="G54" s="15"/>
      <c r="H54" s="15"/>
      <c r="I54" s="15"/>
      <c r="J54" s="15"/>
      <c r="K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4">
      <c r="A55" s="10" t="s">
        <v>94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</row>
    <row r="56" spans="1:34">
      <c r="A56" s="11" t="s">
        <v>95</v>
      </c>
      <c r="B56" s="8">
        <v>3043706.55</v>
      </c>
      <c r="C56" s="8">
        <v>3043706.55</v>
      </c>
      <c r="D56" s="8">
        <v>0</v>
      </c>
      <c r="E56" s="8">
        <v>0</v>
      </c>
      <c r="F56" s="8">
        <v>3043706.55</v>
      </c>
      <c r="G56" s="8">
        <v>0</v>
      </c>
      <c r="H56" s="8">
        <v>3043706.55</v>
      </c>
      <c r="I56" s="8">
        <v>0</v>
      </c>
      <c r="J56" s="8">
        <v>0</v>
      </c>
      <c r="K56" s="8">
        <v>3043706.55</v>
      </c>
      <c r="L56" s="12">
        <v>1</v>
      </c>
      <c r="M56" s="8">
        <v>2567738.8899999997</v>
      </c>
      <c r="N56" s="8">
        <v>2567738.8899999997</v>
      </c>
      <c r="O56" s="8">
        <v>0</v>
      </c>
      <c r="P56" s="8">
        <v>0</v>
      </c>
      <c r="Q56" s="8">
        <v>2567738.8899999997</v>
      </c>
      <c r="R56" s="8">
        <v>0</v>
      </c>
      <c r="S56" s="8">
        <v>2567738.8899999997</v>
      </c>
      <c r="T56" s="8">
        <v>0</v>
      </c>
      <c r="U56" s="8">
        <v>0</v>
      </c>
      <c r="V56" s="8">
        <v>2567738.8899999997</v>
      </c>
      <c r="W56" s="12">
        <v>1</v>
      </c>
      <c r="X56" s="8">
        <v>2631932.41</v>
      </c>
      <c r="Y56" s="8">
        <v>2631932.41</v>
      </c>
      <c r="Z56" s="8">
        <v>0</v>
      </c>
      <c r="AA56" s="8">
        <v>0</v>
      </c>
      <c r="AB56" s="8">
        <v>2631932.41</v>
      </c>
      <c r="AC56" s="8">
        <v>0</v>
      </c>
      <c r="AD56" s="8">
        <v>2631932.41</v>
      </c>
      <c r="AE56" s="8">
        <v>0</v>
      </c>
      <c r="AF56" s="8">
        <v>0</v>
      </c>
      <c r="AG56" s="8">
        <v>2631932.41</v>
      </c>
      <c r="AH56" s="12">
        <v>1</v>
      </c>
    </row>
    <row r="57" spans="1:34">
      <c r="A57" s="11" t="s">
        <v>96</v>
      </c>
      <c r="B57" s="8">
        <v>615747.54</v>
      </c>
      <c r="C57" s="8">
        <v>615747.54</v>
      </c>
      <c r="D57" s="8">
        <v>0</v>
      </c>
      <c r="E57" s="8">
        <v>0</v>
      </c>
      <c r="F57" s="8">
        <v>615747.54</v>
      </c>
      <c r="G57" s="8">
        <v>0</v>
      </c>
      <c r="H57" s="8">
        <v>615747.54</v>
      </c>
      <c r="I57" s="8">
        <v>0</v>
      </c>
      <c r="J57" s="8">
        <v>0</v>
      </c>
      <c r="K57" s="8">
        <v>615747.54</v>
      </c>
      <c r="L57" s="12">
        <v>1</v>
      </c>
      <c r="M57" s="8">
        <v>674062.08700000006</v>
      </c>
      <c r="N57" s="8">
        <v>674062.08700000006</v>
      </c>
      <c r="O57" s="8">
        <v>0</v>
      </c>
      <c r="P57" s="8">
        <v>0</v>
      </c>
      <c r="Q57" s="8">
        <v>674062.08700000006</v>
      </c>
      <c r="R57" s="8">
        <v>0</v>
      </c>
      <c r="S57" s="8">
        <v>674062.08700000006</v>
      </c>
      <c r="T57" s="8">
        <v>0</v>
      </c>
      <c r="U57" s="8">
        <v>0</v>
      </c>
      <c r="V57" s="8">
        <v>674062.08700000006</v>
      </c>
      <c r="W57" s="12">
        <v>1</v>
      </c>
      <c r="X57" s="8">
        <v>328531.38100000005</v>
      </c>
      <c r="Y57" s="8">
        <v>328531.38100000005</v>
      </c>
      <c r="Z57" s="8">
        <v>0</v>
      </c>
      <c r="AA57" s="8">
        <v>0</v>
      </c>
      <c r="AB57" s="8">
        <v>328531.38100000005</v>
      </c>
      <c r="AC57" s="8">
        <v>0</v>
      </c>
      <c r="AD57" s="8">
        <v>328531.38100000005</v>
      </c>
      <c r="AE57" s="8">
        <v>0</v>
      </c>
      <c r="AF57" s="8">
        <v>0</v>
      </c>
      <c r="AG57" s="8">
        <v>328531.38100000005</v>
      </c>
      <c r="AH57" s="12">
        <v>1</v>
      </c>
    </row>
    <row r="58" spans="1:34" ht="15.75" thickBot="1">
      <c r="A58" s="11" t="s">
        <v>97</v>
      </c>
      <c r="B58" s="8">
        <v>988465.17</v>
      </c>
      <c r="C58" s="8">
        <v>988465.17</v>
      </c>
      <c r="D58" s="8">
        <v>0</v>
      </c>
      <c r="E58" s="8">
        <v>0</v>
      </c>
      <c r="F58" s="8">
        <v>988465.17</v>
      </c>
      <c r="G58" s="8">
        <v>0</v>
      </c>
      <c r="H58" s="8">
        <v>988465.17</v>
      </c>
      <c r="I58" s="8">
        <v>0</v>
      </c>
      <c r="J58" s="8">
        <v>0</v>
      </c>
      <c r="K58" s="8">
        <v>988465.17</v>
      </c>
      <c r="L58" s="12">
        <v>1</v>
      </c>
      <c r="M58" s="8">
        <v>1013176.8500000001</v>
      </c>
      <c r="N58" s="8">
        <v>1013176.8500000001</v>
      </c>
      <c r="O58" s="8">
        <v>0</v>
      </c>
      <c r="P58" s="8">
        <v>0</v>
      </c>
      <c r="Q58" s="8">
        <v>1013176.8500000001</v>
      </c>
      <c r="R58" s="8">
        <v>0</v>
      </c>
      <c r="S58" s="8">
        <v>1013176.8500000001</v>
      </c>
      <c r="T58" s="8">
        <v>0</v>
      </c>
      <c r="U58" s="8">
        <v>0</v>
      </c>
      <c r="V58" s="8">
        <v>1013176.8500000001</v>
      </c>
      <c r="W58" s="12">
        <v>1</v>
      </c>
      <c r="X58" s="8">
        <v>1038506.2</v>
      </c>
      <c r="Y58" s="8">
        <v>1038506.2</v>
      </c>
      <c r="Z58" s="8">
        <v>0</v>
      </c>
      <c r="AA58" s="8">
        <v>0</v>
      </c>
      <c r="AB58" s="8">
        <v>1038506.2</v>
      </c>
      <c r="AC58" s="8">
        <v>0</v>
      </c>
      <c r="AD58" s="8">
        <v>1038506.2</v>
      </c>
      <c r="AE58" s="8">
        <v>0</v>
      </c>
      <c r="AF58" s="8">
        <v>0</v>
      </c>
      <c r="AG58" s="8">
        <v>1038506.2</v>
      </c>
      <c r="AH58" s="12">
        <v>1</v>
      </c>
    </row>
    <row r="59" spans="1:34">
      <c r="A59" s="10" t="s">
        <v>94</v>
      </c>
      <c r="B59" s="13">
        <v>4647919.26</v>
      </c>
      <c r="C59" s="13">
        <v>4647919.26</v>
      </c>
      <c r="D59" s="13">
        <v>0</v>
      </c>
      <c r="E59" s="13">
        <v>0</v>
      </c>
      <c r="F59" s="13">
        <v>4647919.26</v>
      </c>
      <c r="G59" s="13">
        <v>0</v>
      </c>
      <c r="H59" s="13">
        <v>4647919.26</v>
      </c>
      <c r="I59" s="13">
        <v>0</v>
      </c>
      <c r="J59" s="13">
        <v>0</v>
      </c>
      <c r="K59" s="13">
        <v>4647919.26</v>
      </c>
      <c r="L59" s="14" t="s">
        <v>64</v>
      </c>
      <c r="M59" s="13">
        <v>4254977.8269999996</v>
      </c>
      <c r="N59" s="13">
        <v>4254977.8269999996</v>
      </c>
      <c r="O59" s="13">
        <v>0</v>
      </c>
      <c r="P59" s="13">
        <v>0</v>
      </c>
      <c r="Q59" s="13">
        <v>4254977.8269999996</v>
      </c>
      <c r="R59" s="13">
        <v>0</v>
      </c>
      <c r="S59" s="13">
        <v>4254977.8269999996</v>
      </c>
      <c r="T59" s="13">
        <v>0</v>
      </c>
      <c r="U59" s="13">
        <v>0</v>
      </c>
      <c r="V59" s="13">
        <v>4254977.8269999996</v>
      </c>
      <c r="W59" s="14" t="s">
        <v>64</v>
      </c>
      <c r="X59" s="13">
        <v>3998969.9910000004</v>
      </c>
      <c r="Y59" s="13">
        <v>3998969.9910000004</v>
      </c>
      <c r="Z59" s="13">
        <v>0</v>
      </c>
      <c r="AA59" s="13">
        <v>0</v>
      </c>
      <c r="AB59" s="13">
        <v>3998969.9910000004</v>
      </c>
      <c r="AC59" s="13">
        <v>0</v>
      </c>
      <c r="AD59" s="13">
        <v>3998969.9910000004</v>
      </c>
      <c r="AE59" s="13">
        <v>0</v>
      </c>
      <c r="AF59" s="13">
        <v>0</v>
      </c>
      <c r="AG59" s="13">
        <v>3998969.9910000004</v>
      </c>
      <c r="AH59" s="14" t="s">
        <v>64</v>
      </c>
    </row>
    <row r="60" spans="1:34">
      <c r="B60" s="15"/>
      <c r="C60" s="15"/>
      <c r="D60" s="15"/>
      <c r="E60" s="15"/>
      <c r="F60" s="15"/>
      <c r="G60" s="15"/>
      <c r="H60" s="15"/>
      <c r="I60" s="15"/>
      <c r="J60" s="15"/>
      <c r="K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4">
      <c r="A61" s="10" t="s">
        <v>98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</row>
    <row r="62" spans="1:34" ht="15.75" thickBot="1">
      <c r="A62" s="11" t="s">
        <v>99</v>
      </c>
      <c r="B62" s="8">
        <v>6262011.5100000007</v>
      </c>
      <c r="C62" s="8">
        <v>6262011.5100000007</v>
      </c>
      <c r="D62" s="8">
        <v>-6262011.5100000007</v>
      </c>
      <c r="E62" s="8">
        <v>0</v>
      </c>
      <c r="F62" s="8">
        <v>0</v>
      </c>
      <c r="G62" s="8">
        <v>0</v>
      </c>
      <c r="H62" s="8">
        <v>6262011.5100000007</v>
      </c>
      <c r="I62" s="8">
        <v>-6262011.5100000007</v>
      </c>
      <c r="J62" s="8">
        <v>0</v>
      </c>
      <c r="K62" s="8">
        <v>0</v>
      </c>
      <c r="L62" s="12">
        <v>1</v>
      </c>
      <c r="M62" s="8">
        <v>6659455.1999999983</v>
      </c>
      <c r="N62" s="8">
        <v>6659455.1999999983</v>
      </c>
      <c r="O62" s="8">
        <v>-6659455.1999999983</v>
      </c>
      <c r="P62" s="8">
        <v>0</v>
      </c>
      <c r="Q62" s="8">
        <v>0</v>
      </c>
      <c r="R62" s="8">
        <v>0</v>
      </c>
      <c r="S62" s="8">
        <v>6659455.1999999983</v>
      </c>
      <c r="T62" s="8">
        <v>-6659455.1999999983</v>
      </c>
      <c r="U62" s="8">
        <v>0</v>
      </c>
      <c r="V62" s="8">
        <v>0</v>
      </c>
      <c r="W62" s="12">
        <v>1</v>
      </c>
      <c r="X62" s="8">
        <v>6825941.4000000013</v>
      </c>
      <c r="Y62" s="8">
        <v>6825941.4000000013</v>
      </c>
      <c r="Z62" s="8">
        <v>-6825941.4000000013</v>
      </c>
      <c r="AA62" s="8">
        <v>0</v>
      </c>
      <c r="AB62" s="8">
        <v>0</v>
      </c>
      <c r="AC62" s="8">
        <v>0</v>
      </c>
      <c r="AD62" s="8">
        <v>6825941.4000000013</v>
      </c>
      <c r="AE62" s="8">
        <v>-6825941.4000000013</v>
      </c>
      <c r="AF62" s="8">
        <v>0</v>
      </c>
      <c r="AG62" s="8">
        <v>0</v>
      </c>
      <c r="AH62" s="12">
        <v>1</v>
      </c>
    </row>
    <row r="63" spans="1:34">
      <c r="A63" s="10" t="s">
        <v>98</v>
      </c>
      <c r="B63" s="13">
        <v>6262011.5100000007</v>
      </c>
      <c r="C63" s="13">
        <v>6262011.5100000007</v>
      </c>
      <c r="D63" s="13">
        <v>-6262011.5100000007</v>
      </c>
      <c r="E63" s="13">
        <v>0</v>
      </c>
      <c r="F63" s="13">
        <v>0</v>
      </c>
      <c r="G63" s="13">
        <v>0</v>
      </c>
      <c r="H63" s="13">
        <v>6262011.5100000007</v>
      </c>
      <c r="I63" s="13">
        <v>-6262011.5100000007</v>
      </c>
      <c r="J63" s="13">
        <v>0</v>
      </c>
      <c r="K63" s="13">
        <v>0</v>
      </c>
      <c r="L63" s="14" t="s">
        <v>64</v>
      </c>
      <c r="M63" s="13">
        <v>6659455.1999999983</v>
      </c>
      <c r="N63" s="13">
        <v>6659455.1999999983</v>
      </c>
      <c r="O63" s="13">
        <v>-6659455.1999999983</v>
      </c>
      <c r="P63" s="13">
        <v>0</v>
      </c>
      <c r="Q63" s="13">
        <v>0</v>
      </c>
      <c r="R63" s="13">
        <v>0</v>
      </c>
      <c r="S63" s="13">
        <v>6659455.1999999983</v>
      </c>
      <c r="T63" s="13">
        <v>-6659455.1999999983</v>
      </c>
      <c r="U63" s="13">
        <v>0</v>
      </c>
      <c r="V63" s="13">
        <v>0</v>
      </c>
      <c r="W63" s="14" t="s">
        <v>64</v>
      </c>
      <c r="X63" s="13">
        <v>6825941.4000000013</v>
      </c>
      <c r="Y63" s="13">
        <v>6825941.4000000013</v>
      </c>
      <c r="Z63" s="13">
        <v>-6825941.4000000013</v>
      </c>
      <c r="AA63" s="13">
        <v>0</v>
      </c>
      <c r="AB63" s="13">
        <v>0</v>
      </c>
      <c r="AC63" s="13">
        <v>0</v>
      </c>
      <c r="AD63" s="13">
        <v>6825941.4000000013</v>
      </c>
      <c r="AE63" s="13">
        <v>-6825941.4000000013</v>
      </c>
      <c r="AF63" s="13">
        <v>0</v>
      </c>
      <c r="AG63" s="13">
        <v>0</v>
      </c>
      <c r="AH63" s="14" t="s">
        <v>64</v>
      </c>
    </row>
    <row r="64" spans="1:34">
      <c r="B64" s="15"/>
      <c r="C64" s="15"/>
      <c r="D64" s="15"/>
      <c r="E64" s="15"/>
      <c r="F64" s="15"/>
      <c r="G64" s="15"/>
      <c r="H64" s="15"/>
      <c r="I64" s="15"/>
      <c r="J64" s="15"/>
      <c r="K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4">
      <c r="A65" s="10" t="s">
        <v>100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</row>
    <row r="66" spans="1:34">
      <c r="A66" s="11" t="s">
        <v>101</v>
      </c>
      <c r="B66" s="8">
        <v>-1368.5900000000001</v>
      </c>
      <c r="C66" s="8">
        <v>-1368.5900000000001</v>
      </c>
      <c r="D66" s="8">
        <v>0</v>
      </c>
      <c r="E66" s="8">
        <v>0</v>
      </c>
      <c r="F66" s="8">
        <v>-1368.5900000000001</v>
      </c>
      <c r="G66" s="8">
        <v>0</v>
      </c>
      <c r="H66" s="8">
        <v>-1368.5900000000001</v>
      </c>
      <c r="I66" s="8">
        <v>0</v>
      </c>
      <c r="J66" s="8">
        <v>0</v>
      </c>
      <c r="K66" s="8">
        <v>-1368.5900000000001</v>
      </c>
      <c r="L66" s="12">
        <v>1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12">
        <v>1</v>
      </c>
      <c r="X66" s="8">
        <v>0</v>
      </c>
      <c r="Y66" s="8">
        <v>0</v>
      </c>
      <c r="Z66" s="8">
        <v>0</v>
      </c>
      <c r="AA66" s="8">
        <v>0</v>
      </c>
      <c r="AB66" s="8">
        <v>0</v>
      </c>
      <c r="AC66" s="8">
        <v>0</v>
      </c>
      <c r="AD66" s="8">
        <v>0</v>
      </c>
      <c r="AE66" s="8">
        <v>0</v>
      </c>
      <c r="AF66" s="8">
        <v>0</v>
      </c>
      <c r="AG66" s="8">
        <v>0</v>
      </c>
      <c r="AH66" s="12">
        <v>1</v>
      </c>
    </row>
    <row r="67" spans="1:34" ht="15.75" thickBot="1">
      <c r="A67" s="11" t="s">
        <v>102</v>
      </c>
      <c r="B67" s="8">
        <v>259390.14999999997</v>
      </c>
      <c r="C67" s="8">
        <v>259390.14999999997</v>
      </c>
      <c r="D67" s="8">
        <v>0</v>
      </c>
      <c r="E67" s="8">
        <v>0</v>
      </c>
      <c r="F67" s="8">
        <v>259390.14999999997</v>
      </c>
      <c r="G67" s="8">
        <v>0</v>
      </c>
      <c r="H67" s="8">
        <v>259390.14999999997</v>
      </c>
      <c r="I67" s="8">
        <v>0</v>
      </c>
      <c r="J67" s="8">
        <v>0</v>
      </c>
      <c r="K67" s="8">
        <v>259390.14999999997</v>
      </c>
      <c r="L67" s="12">
        <v>1</v>
      </c>
      <c r="M67" s="8">
        <v>293355.81</v>
      </c>
      <c r="N67" s="8">
        <v>293355.81</v>
      </c>
      <c r="O67" s="8">
        <v>0</v>
      </c>
      <c r="P67" s="8">
        <v>0</v>
      </c>
      <c r="Q67" s="8">
        <v>293355.81</v>
      </c>
      <c r="R67" s="8">
        <v>0</v>
      </c>
      <c r="S67" s="8">
        <v>293355.81</v>
      </c>
      <c r="T67" s="8">
        <v>0</v>
      </c>
      <c r="U67" s="8">
        <v>0</v>
      </c>
      <c r="V67" s="8">
        <v>293355.81</v>
      </c>
      <c r="W67" s="12">
        <v>1</v>
      </c>
      <c r="X67" s="8">
        <v>302512.30000000005</v>
      </c>
      <c r="Y67" s="8">
        <v>302512.30000000005</v>
      </c>
      <c r="Z67" s="8">
        <v>0</v>
      </c>
      <c r="AA67" s="8">
        <v>0</v>
      </c>
      <c r="AB67" s="8">
        <v>302512.30000000005</v>
      </c>
      <c r="AC67" s="8">
        <v>0</v>
      </c>
      <c r="AD67" s="8">
        <v>302512.30000000005</v>
      </c>
      <c r="AE67" s="8">
        <v>0</v>
      </c>
      <c r="AF67" s="8">
        <v>0</v>
      </c>
      <c r="AG67" s="8">
        <v>302512.30000000005</v>
      </c>
      <c r="AH67" s="12">
        <v>1</v>
      </c>
    </row>
    <row r="68" spans="1:34">
      <c r="A68" s="10" t="s">
        <v>100</v>
      </c>
      <c r="B68" s="13">
        <v>258021.55999999997</v>
      </c>
      <c r="C68" s="13">
        <v>258021.55999999997</v>
      </c>
      <c r="D68" s="13">
        <v>0</v>
      </c>
      <c r="E68" s="13">
        <v>0</v>
      </c>
      <c r="F68" s="13">
        <v>258021.55999999997</v>
      </c>
      <c r="G68" s="13">
        <v>0</v>
      </c>
      <c r="H68" s="13">
        <v>258021.55999999997</v>
      </c>
      <c r="I68" s="13">
        <v>0</v>
      </c>
      <c r="J68" s="13">
        <v>0</v>
      </c>
      <c r="K68" s="13">
        <v>258021.55999999997</v>
      </c>
      <c r="L68" s="14" t="s">
        <v>64</v>
      </c>
      <c r="M68" s="13">
        <v>293355.81</v>
      </c>
      <c r="N68" s="13">
        <v>293355.81</v>
      </c>
      <c r="O68" s="13">
        <v>0</v>
      </c>
      <c r="P68" s="13">
        <v>0</v>
      </c>
      <c r="Q68" s="13">
        <v>293355.81</v>
      </c>
      <c r="R68" s="13">
        <v>0</v>
      </c>
      <c r="S68" s="13">
        <v>293355.81</v>
      </c>
      <c r="T68" s="13">
        <v>0</v>
      </c>
      <c r="U68" s="13">
        <v>0</v>
      </c>
      <c r="V68" s="13">
        <v>293355.81</v>
      </c>
      <c r="W68" s="14" t="s">
        <v>64</v>
      </c>
      <c r="X68" s="13">
        <v>302512.30000000005</v>
      </c>
      <c r="Y68" s="13">
        <v>302512.30000000005</v>
      </c>
      <c r="Z68" s="13">
        <v>0</v>
      </c>
      <c r="AA68" s="13">
        <v>0</v>
      </c>
      <c r="AB68" s="13">
        <v>302512.30000000005</v>
      </c>
      <c r="AC68" s="13">
        <v>0</v>
      </c>
      <c r="AD68" s="13">
        <v>302512.30000000005</v>
      </c>
      <c r="AE68" s="13">
        <v>0</v>
      </c>
      <c r="AF68" s="13">
        <v>0</v>
      </c>
      <c r="AG68" s="13">
        <v>302512.30000000005</v>
      </c>
      <c r="AH68" s="14" t="s">
        <v>64</v>
      </c>
    </row>
    <row r="69" spans="1:34">
      <c r="B69" s="15"/>
      <c r="C69" s="15"/>
      <c r="D69" s="15"/>
      <c r="E69" s="15"/>
      <c r="F69" s="15"/>
      <c r="G69" s="15"/>
      <c r="H69" s="15"/>
      <c r="I69" s="15"/>
      <c r="J69" s="15"/>
      <c r="K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4">
      <c r="A70" s="10" t="s">
        <v>103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</row>
    <row r="71" spans="1:34">
      <c r="A71" s="11" t="s">
        <v>104</v>
      </c>
      <c r="B71" s="8">
        <v>23787.43</v>
      </c>
      <c r="C71" s="8">
        <v>23787.43</v>
      </c>
      <c r="D71" s="8">
        <v>0</v>
      </c>
      <c r="E71" s="8">
        <v>0</v>
      </c>
      <c r="F71" s="8">
        <v>23787.43</v>
      </c>
      <c r="G71" s="8">
        <v>0</v>
      </c>
      <c r="H71" s="8">
        <v>23787.43</v>
      </c>
      <c r="I71" s="8">
        <v>0</v>
      </c>
      <c r="J71" s="8">
        <v>0</v>
      </c>
      <c r="K71" s="8">
        <v>23787.43</v>
      </c>
      <c r="L71" s="12">
        <v>1</v>
      </c>
      <c r="M71" s="8">
        <v>17548.320000000003</v>
      </c>
      <c r="N71" s="8">
        <v>17548.320000000003</v>
      </c>
      <c r="O71" s="8">
        <v>0</v>
      </c>
      <c r="P71" s="8">
        <v>0</v>
      </c>
      <c r="Q71" s="8">
        <v>17548.320000000003</v>
      </c>
      <c r="R71" s="8">
        <v>0</v>
      </c>
      <c r="S71" s="8">
        <v>17548.320000000003</v>
      </c>
      <c r="T71" s="8">
        <v>0</v>
      </c>
      <c r="U71" s="8">
        <v>0</v>
      </c>
      <c r="V71" s="8">
        <v>17548.320000000003</v>
      </c>
      <c r="W71" s="12">
        <v>1</v>
      </c>
      <c r="X71" s="8">
        <v>17987.04</v>
      </c>
      <c r="Y71" s="8">
        <v>17987.04</v>
      </c>
      <c r="Z71" s="8">
        <v>0</v>
      </c>
      <c r="AA71" s="8">
        <v>0</v>
      </c>
      <c r="AB71" s="8">
        <v>17987.04</v>
      </c>
      <c r="AC71" s="8">
        <v>0</v>
      </c>
      <c r="AD71" s="8">
        <v>17987.04</v>
      </c>
      <c r="AE71" s="8">
        <v>0</v>
      </c>
      <c r="AF71" s="8">
        <v>0</v>
      </c>
      <c r="AG71" s="8">
        <v>17987.04</v>
      </c>
      <c r="AH71" s="12">
        <v>1</v>
      </c>
    </row>
    <row r="72" spans="1:34">
      <c r="A72" s="11" t="s">
        <v>105</v>
      </c>
      <c r="B72" s="8">
        <v>7570326.0099999998</v>
      </c>
      <c r="C72" s="8">
        <v>7570326.0099999998</v>
      </c>
      <c r="D72" s="8">
        <v>0</v>
      </c>
      <c r="E72" s="8">
        <v>0</v>
      </c>
      <c r="F72" s="8">
        <v>7570326.0099999998</v>
      </c>
      <c r="G72" s="8">
        <v>0</v>
      </c>
      <c r="H72" s="8">
        <v>7570326.0099999998</v>
      </c>
      <c r="I72" s="8">
        <v>0</v>
      </c>
      <c r="J72" s="8">
        <v>0</v>
      </c>
      <c r="K72" s="8">
        <v>7570326.0099999998</v>
      </c>
      <c r="L72" s="12">
        <v>1</v>
      </c>
      <c r="M72" s="8">
        <v>8158205.7999999998</v>
      </c>
      <c r="N72" s="8">
        <v>8158205.7999999998</v>
      </c>
      <c r="O72" s="8">
        <v>0</v>
      </c>
      <c r="P72" s="8">
        <v>0</v>
      </c>
      <c r="Q72" s="8">
        <v>8158205.7999999998</v>
      </c>
      <c r="R72" s="8">
        <v>0</v>
      </c>
      <c r="S72" s="8">
        <v>8158205.7999999998</v>
      </c>
      <c r="T72" s="8">
        <v>0</v>
      </c>
      <c r="U72" s="8">
        <v>0</v>
      </c>
      <c r="V72" s="8">
        <v>8158205.7999999998</v>
      </c>
      <c r="W72" s="12">
        <v>1</v>
      </c>
      <c r="X72" s="8">
        <v>8431347.5</v>
      </c>
      <c r="Y72" s="8">
        <v>8431347.5</v>
      </c>
      <c r="Z72" s="8">
        <v>0</v>
      </c>
      <c r="AA72" s="8">
        <v>0</v>
      </c>
      <c r="AB72" s="8">
        <v>8431347.5</v>
      </c>
      <c r="AC72" s="8">
        <v>0</v>
      </c>
      <c r="AD72" s="8">
        <v>8431347.5</v>
      </c>
      <c r="AE72" s="8">
        <v>0</v>
      </c>
      <c r="AF72" s="8">
        <v>0</v>
      </c>
      <c r="AG72" s="8">
        <v>8431347.5</v>
      </c>
      <c r="AH72" s="12">
        <v>1</v>
      </c>
    </row>
    <row r="73" spans="1:34">
      <c r="A73" s="11" t="s">
        <v>106</v>
      </c>
      <c r="B73" s="8">
        <v>878657.8</v>
      </c>
      <c r="C73" s="8">
        <v>878657.8</v>
      </c>
      <c r="D73" s="8">
        <v>0</v>
      </c>
      <c r="E73" s="8">
        <v>0</v>
      </c>
      <c r="F73" s="8">
        <v>878657.8</v>
      </c>
      <c r="G73" s="8">
        <v>0</v>
      </c>
      <c r="H73" s="8">
        <v>878657.8</v>
      </c>
      <c r="I73" s="8">
        <v>0</v>
      </c>
      <c r="J73" s="8">
        <v>0</v>
      </c>
      <c r="K73" s="8">
        <v>878657.8</v>
      </c>
      <c r="L73" s="12">
        <v>1</v>
      </c>
      <c r="M73" s="8">
        <v>696175.63000000012</v>
      </c>
      <c r="N73" s="8">
        <v>696175.63000000012</v>
      </c>
      <c r="O73" s="8">
        <v>0</v>
      </c>
      <c r="P73" s="8">
        <v>0</v>
      </c>
      <c r="Q73" s="8">
        <v>696175.63000000012</v>
      </c>
      <c r="R73" s="8">
        <v>0</v>
      </c>
      <c r="S73" s="8">
        <v>696175.63000000012</v>
      </c>
      <c r="T73" s="8">
        <v>0</v>
      </c>
      <c r="U73" s="8">
        <v>0</v>
      </c>
      <c r="V73" s="8">
        <v>696175.63000000012</v>
      </c>
      <c r="W73" s="12">
        <v>1</v>
      </c>
      <c r="X73" s="8">
        <v>529993.39</v>
      </c>
      <c r="Y73" s="8">
        <v>529993.39</v>
      </c>
      <c r="Z73" s="8">
        <v>0</v>
      </c>
      <c r="AA73" s="8">
        <v>0</v>
      </c>
      <c r="AB73" s="8">
        <v>529993.39</v>
      </c>
      <c r="AC73" s="8">
        <v>0</v>
      </c>
      <c r="AD73" s="8">
        <v>529993.39</v>
      </c>
      <c r="AE73" s="8">
        <v>0</v>
      </c>
      <c r="AF73" s="8">
        <v>0</v>
      </c>
      <c r="AG73" s="8">
        <v>529993.39</v>
      </c>
      <c r="AH73" s="12">
        <v>1</v>
      </c>
    </row>
    <row r="74" spans="1:34">
      <c r="A74" s="11" t="s">
        <v>107</v>
      </c>
      <c r="B74" s="8">
        <v>0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12">
        <v>1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12">
        <v>1</v>
      </c>
      <c r="X74" s="8">
        <v>0</v>
      </c>
      <c r="Y74" s="8">
        <v>0</v>
      </c>
      <c r="Z74" s="8">
        <v>0</v>
      </c>
      <c r="AA74" s="8">
        <v>0</v>
      </c>
      <c r="AB74" s="8">
        <v>0</v>
      </c>
      <c r="AC74" s="8">
        <v>0</v>
      </c>
      <c r="AD74" s="8">
        <v>0</v>
      </c>
      <c r="AE74" s="8">
        <v>0</v>
      </c>
      <c r="AF74" s="8">
        <v>0</v>
      </c>
      <c r="AG74" s="8">
        <v>0</v>
      </c>
      <c r="AH74" s="12">
        <v>1</v>
      </c>
    </row>
    <row r="75" spans="1:34">
      <c r="A75" s="11" t="s">
        <v>108</v>
      </c>
      <c r="B75" s="8">
        <v>9782.23</v>
      </c>
      <c r="C75" s="8">
        <v>9782.23</v>
      </c>
      <c r="D75" s="8">
        <v>-9782.23</v>
      </c>
      <c r="E75" s="8">
        <v>0</v>
      </c>
      <c r="F75" s="8">
        <v>0</v>
      </c>
      <c r="G75" s="8">
        <v>0</v>
      </c>
      <c r="H75" s="8">
        <v>9782.23</v>
      </c>
      <c r="I75" s="8">
        <v>-9782.23</v>
      </c>
      <c r="J75" s="8">
        <v>0</v>
      </c>
      <c r="K75" s="8">
        <v>0</v>
      </c>
      <c r="L75" s="12">
        <v>1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12">
        <v>1</v>
      </c>
      <c r="X75" s="8">
        <v>0</v>
      </c>
      <c r="Y75" s="8">
        <v>0</v>
      </c>
      <c r="Z75" s="8">
        <v>0</v>
      </c>
      <c r="AA75" s="8">
        <v>0</v>
      </c>
      <c r="AB75" s="8">
        <v>0</v>
      </c>
      <c r="AC75" s="8">
        <v>0</v>
      </c>
      <c r="AD75" s="8">
        <v>0</v>
      </c>
      <c r="AE75" s="8">
        <v>0</v>
      </c>
      <c r="AF75" s="8">
        <v>0</v>
      </c>
      <c r="AG75" s="8">
        <v>0</v>
      </c>
      <c r="AH75" s="12">
        <v>1</v>
      </c>
    </row>
    <row r="76" spans="1:34">
      <c r="A76" s="11" t="s">
        <v>109</v>
      </c>
      <c r="B76" s="8">
        <v>3480616.49</v>
      </c>
      <c r="C76" s="8">
        <v>3480616.49</v>
      </c>
      <c r="D76" s="8">
        <v>0</v>
      </c>
      <c r="E76" s="8">
        <v>0</v>
      </c>
      <c r="F76" s="8">
        <v>3480616.49</v>
      </c>
      <c r="G76" s="8">
        <v>0</v>
      </c>
      <c r="H76" s="8">
        <v>3480616.49</v>
      </c>
      <c r="I76" s="8">
        <v>0</v>
      </c>
      <c r="J76" s="8">
        <v>0</v>
      </c>
      <c r="K76" s="8">
        <v>3480616.49</v>
      </c>
      <c r="L76" s="12">
        <v>1</v>
      </c>
      <c r="M76" s="8">
        <v>3826780.6</v>
      </c>
      <c r="N76" s="8">
        <v>3826780.6</v>
      </c>
      <c r="O76" s="8">
        <v>0</v>
      </c>
      <c r="P76" s="8">
        <v>0</v>
      </c>
      <c r="Q76" s="8">
        <v>3826780.6</v>
      </c>
      <c r="R76" s="8">
        <v>0</v>
      </c>
      <c r="S76" s="8">
        <v>3826780.6</v>
      </c>
      <c r="T76" s="8">
        <v>0</v>
      </c>
      <c r="U76" s="8">
        <v>0</v>
      </c>
      <c r="V76" s="8">
        <v>3826780.6</v>
      </c>
      <c r="W76" s="12">
        <v>1</v>
      </c>
      <c r="X76" s="8">
        <v>4050601.67</v>
      </c>
      <c r="Y76" s="8">
        <v>4050601.67</v>
      </c>
      <c r="Z76" s="8">
        <v>0</v>
      </c>
      <c r="AA76" s="8">
        <v>-57294.230799999968</v>
      </c>
      <c r="AB76" s="8">
        <v>3993307.4391999999</v>
      </c>
      <c r="AC76" s="8">
        <v>0</v>
      </c>
      <c r="AD76" s="8">
        <v>4050601.67</v>
      </c>
      <c r="AE76" s="8">
        <v>0</v>
      </c>
      <c r="AF76" s="8">
        <v>-57294.230799999968</v>
      </c>
      <c r="AG76" s="8">
        <v>3993307.4391999999</v>
      </c>
      <c r="AH76" s="12">
        <v>1</v>
      </c>
    </row>
    <row r="77" spans="1:34">
      <c r="A77" s="11" t="s">
        <v>110</v>
      </c>
      <c r="B77" s="8">
        <v>441754.49000000011</v>
      </c>
      <c r="C77" s="8">
        <v>441754.49000000011</v>
      </c>
      <c r="D77" s="8">
        <v>0</v>
      </c>
      <c r="E77" s="8">
        <v>0</v>
      </c>
      <c r="F77" s="8">
        <v>441754.49000000011</v>
      </c>
      <c r="G77" s="8">
        <v>0</v>
      </c>
      <c r="H77" s="8">
        <v>441754.49000000011</v>
      </c>
      <c r="I77" s="8">
        <v>0</v>
      </c>
      <c r="J77" s="8">
        <v>0</v>
      </c>
      <c r="K77" s="8">
        <v>441754.49000000011</v>
      </c>
      <c r="L77" s="12">
        <v>1</v>
      </c>
      <c r="M77" s="8">
        <v>491128.92000000016</v>
      </c>
      <c r="N77" s="8">
        <v>491128.92000000016</v>
      </c>
      <c r="O77" s="8">
        <v>0</v>
      </c>
      <c r="P77" s="8">
        <v>0</v>
      </c>
      <c r="Q77" s="8">
        <v>491128.92000000016</v>
      </c>
      <c r="R77" s="8">
        <v>0</v>
      </c>
      <c r="S77" s="8">
        <v>491128.92000000016</v>
      </c>
      <c r="T77" s="8">
        <v>0</v>
      </c>
      <c r="U77" s="8">
        <v>0</v>
      </c>
      <c r="V77" s="8">
        <v>491128.92000000016</v>
      </c>
      <c r="W77" s="12">
        <v>1</v>
      </c>
      <c r="X77" s="8">
        <v>503407.1999999999</v>
      </c>
      <c r="Y77" s="8">
        <v>503407.1999999999</v>
      </c>
      <c r="Z77" s="8">
        <v>0</v>
      </c>
      <c r="AA77" s="8">
        <v>0</v>
      </c>
      <c r="AB77" s="8">
        <v>503407.1999999999</v>
      </c>
      <c r="AC77" s="8">
        <v>0</v>
      </c>
      <c r="AD77" s="8">
        <v>503407.1999999999</v>
      </c>
      <c r="AE77" s="8">
        <v>0</v>
      </c>
      <c r="AF77" s="8">
        <v>0</v>
      </c>
      <c r="AG77" s="8">
        <v>503407.1999999999</v>
      </c>
      <c r="AH77" s="12">
        <v>1</v>
      </c>
    </row>
    <row r="78" spans="1:34">
      <c r="A78" s="11" t="s">
        <v>111</v>
      </c>
      <c r="B78" s="8">
        <v>552518.54</v>
      </c>
      <c r="C78" s="8">
        <v>552518.54</v>
      </c>
      <c r="D78" s="8">
        <v>0</v>
      </c>
      <c r="E78" s="8">
        <v>0</v>
      </c>
      <c r="F78" s="8">
        <v>552518.54</v>
      </c>
      <c r="G78" s="8">
        <v>0</v>
      </c>
      <c r="H78" s="8">
        <v>552518.54</v>
      </c>
      <c r="I78" s="8">
        <v>0</v>
      </c>
      <c r="J78" s="8">
        <v>0</v>
      </c>
      <c r="K78" s="8">
        <v>552518.54</v>
      </c>
      <c r="L78" s="12">
        <v>1</v>
      </c>
      <c r="M78" s="8">
        <v>502735.91999999987</v>
      </c>
      <c r="N78" s="8">
        <v>502735.91999999987</v>
      </c>
      <c r="O78" s="8">
        <v>0</v>
      </c>
      <c r="P78" s="8">
        <v>0</v>
      </c>
      <c r="Q78" s="8">
        <v>502735.91999999987</v>
      </c>
      <c r="R78" s="8">
        <v>0</v>
      </c>
      <c r="S78" s="8">
        <v>502735.91999999987</v>
      </c>
      <c r="T78" s="8">
        <v>0</v>
      </c>
      <c r="U78" s="8">
        <v>0</v>
      </c>
      <c r="V78" s="8">
        <v>502735.91999999987</v>
      </c>
      <c r="W78" s="12">
        <v>1</v>
      </c>
      <c r="X78" s="8">
        <v>515304.3600000001</v>
      </c>
      <c r="Y78" s="8">
        <v>515304.3600000001</v>
      </c>
      <c r="Z78" s="8">
        <v>0</v>
      </c>
      <c r="AA78" s="8">
        <v>0</v>
      </c>
      <c r="AB78" s="8">
        <v>515304.3600000001</v>
      </c>
      <c r="AC78" s="8">
        <v>0</v>
      </c>
      <c r="AD78" s="8">
        <v>515304.3600000001</v>
      </c>
      <c r="AE78" s="8">
        <v>0</v>
      </c>
      <c r="AF78" s="8">
        <v>0</v>
      </c>
      <c r="AG78" s="8">
        <v>515304.3600000001</v>
      </c>
      <c r="AH78" s="12">
        <v>1</v>
      </c>
    </row>
    <row r="79" spans="1:34">
      <c r="A79" s="11" t="s">
        <v>112</v>
      </c>
      <c r="B79" s="8">
        <v>1493.53</v>
      </c>
      <c r="C79" s="8">
        <v>1493.53</v>
      </c>
      <c r="D79" s="8">
        <v>-1493.53</v>
      </c>
      <c r="E79" s="8">
        <v>0</v>
      </c>
      <c r="F79" s="8">
        <v>0</v>
      </c>
      <c r="G79" s="8">
        <v>0</v>
      </c>
      <c r="H79" s="8">
        <v>1493.53</v>
      </c>
      <c r="I79" s="8">
        <v>-1493.53</v>
      </c>
      <c r="J79" s="8">
        <v>0</v>
      </c>
      <c r="K79" s="8">
        <v>0</v>
      </c>
      <c r="L79" s="12">
        <v>1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>
        <v>0</v>
      </c>
      <c r="W79" s="12">
        <v>1</v>
      </c>
      <c r="X79" s="8">
        <v>0</v>
      </c>
      <c r="Y79" s="8">
        <v>0</v>
      </c>
      <c r="Z79" s="8">
        <v>0</v>
      </c>
      <c r="AA79" s="8">
        <v>0</v>
      </c>
      <c r="AB79" s="8">
        <v>0</v>
      </c>
      <c r="AC79" s="8">
        <v>0</v>
      </c>
      <c r="AD79" s="8">
        <v>0</v>
      </c>
      <c r="AE79" s="8">
        <v>0</v>
      </c>
      <c r="AF79" s="8">
        <v>0</v>
      </c>
      <c r="AG79" s="8">
        <v>0</v>
      </c>
      <c r="AH79" s="12">
        <v>1</v>
      </c>
    </row>
    <row r="80" spans="1:34">
      <c r="A80" s="11" t="s">
        <v>113</v>
      </c>
      <c r="B80" s="8">
        <v>214.88</v>
      </c>
      <c r="C80" s="8">
        <v>214.88</v>
      </c>
      <c r="D80" s="8">
        <v>-214.88</v>
      </c>
      <c r="E80" s="8">
        <v>0</v>
      </c>
      <c r="F80" s="8">
        <v>0</v>
      </c>
      <c r="G80" s="8">
        <v>0</v>
      </c>
      <c r="H80" s="8">
        <v>214.88</v>
      </c>
      <c r="I80" s="8">
        <v>-214.88</v>
      </c>
      <c r="J80" s="8">
        <v>0</v>
      </c>
      <c r="K80" s="8">
        <v>0</v>
      </c>
      <c r="L80" s="12">
        <v>1</v>
      </c>
      <c r="M80" s="8">
        <v>0</v>
      </c>
      <c r="N80" s="8">
        <v>0</v>
      </c>
      <c r="O80" s="8">
        <v>0</v>
      </c>
      <c r="P80" s="8">
        <v>0</v>
      </c>
      <c r="Q80" s="8">
        <v>0</v>
      </c>
      <c r="R80" s="8">
        <v>0</v>
      </c>
      <c r="S80" s="8">
        <v>0</v>
      </c>
      <c r="T80" s="8">
        <v>0</v>
      </c>
      <c r="U80" s="8">
        <v>0</v>
      </c>
      <c r="V80" s="8">
        <v>0</v>
      </c>
      <c r="W80" s="12">
        <v>1</v>
      </c>
      <c r="X80" s="8">
        <v>0</v>
      </c>
      <c r="Y80" s="8">
        <v>0</v>
      </c>
      <c r="Z80" s="8">
        <v>0</v>
      </c>
      <c r="AA80" s="8">
        <v>0</v>
      </c>
      <c r="AB80" s="8">
        <v>0</v>
      </c>
      <c r="AC80" s="8">
        <v>0</v>
      </c>
      <c r="AD80" s="8">
        <v>0</v>
      </c>
      <c r="AE80" s="8">
        <v>0</v>
      </c>
      <c r="AF80" s="8">
        <v>0</v>
      </c>
      <c r="AG80" s="8">
        <v>0</v>
      </c>
      <c r="AH80" s="12">
        <v>1</v>
      </c>
    </row>
    <row r="81" spans="1:34">
      <c r="A81" s="11" t="s">
        <v>114</v>
      </c>
      <c r="B81" s="8">
        <v>977865.97000000009</v>
      </c>
      <c r="C81" s="8">
        <v>977865.97000000009</v>
      </c>
      <c r="D81" s="8">
        <v>0</v>
      </c>
      <c r="E81" s="8">
        <v>0</v>
      </c>
      <c r="F81" s="8">
        <v>977865.97000000009</v>
      </c>
      <c r="G81" s="8">
        <v>0</v>
      </c>
      <c r="H81" s="8">
        <v>977865.97000000009</v>
      </c>
      <c r="I81" s="8">
        <v>0</v>
      </c>
      <c r="J81" s="8">
        <v>0</v>
      </c>
      <c r="K81" s="8">
        <v>977865.97000000009</v>
      </c>
      <c r="L81" s="12">
        <v>1</v>
      </c>
      <c r="M81" s="8">
        <v>734748.73</v>
      </c>
      <c r="N81" s="8">
        <v>734748.73</v>
      </c>
      <c r="O81" s="8">
        <v>0</v>
      </c>
      <c r="P81" s="8">
        <v>0</v>
      </c>
      <c r="Q81" s="8">
        <v>734748.73</v>
      </c>
      <c r="R81" s="8">
        <v>0</v>
      </c>
      <c r="S81" s="8">
        <v>734748.73</v>
      </c>
      <c r="T81" s="8">
        <v>0</v>
      </c>
      <c r="U81" s="8">
        <v>0</v>
      </c>
      <c r="V81" s="8">
        <v>734748.73</v>
      </c>
      <c r="W81" s="12">
        <v>1</v>
      </c>
      <c r="X81" s="8">
        <v>661618.37999999989</v>
      </c>
      <c r="Y81" s="8">
        <v>661618.37999999989</v>
      </c>
      <c r="Z81" s="8">
        <v>0</v>
      </c>
      <c r="AA81" s="8">
        <v>0</v>
      </c>
      <c r="AB81" s="8">
        <v>661618.37999999989</v>
      </c>
      <c r="AC81" s="8">
        <v>0</v>
      </c>
      <c r="AD81" s="8">
        <v>661618.37999999989</v>
      </c>
      <c r="AE81" s="8">
        <v>0</v>
      </c>
      <c r="AF81" s="8">
        <v>0</v>
      </c>
      <c r="AG81" s="8">
        <v>661618.37999999989</v>
      </c>
      <c r="AH81" s="12">
        <v>1</v>
      </c>
    </row>
    <row r="82" spans="1:34">
      <c r="A82" s="11" t="s">
        <v>115</v>
      </c>
      <c r="B82" s="8">
        <v>78939.81</v>
      </c>
      <c r="C82" s="8">
        <v>78939.81</v>
      </c>
      <c r="D82" s="8">
        <v>-78939.81</v>
      </c>
      <c r="E82" s="8">
        <v>0</v>
      </c>
      <c r="F82" s="8">
        <v>0</v>
      </c>
      <c r="G82" s="8">
        <v>0</v>
      </c>
      <c r="H82" s="8">
        <v>78939.81</v>
      </c>
      <c r="I82" s="8">
        <v>-78939.81</v>
      </c>
      <c r="J82" s="8">
        <v>0</v>
      </c>
      <c r="K82" s="8">
        <v>0</v>
      </c>
      <c r="L82" s="12">
        <v>1</v>
      </c>
      <c r="M82" s="8">
        <v>85226.37999999999</v>
      </c>
      <c r="N82" s="8">
        <v>85226.37999999999</v>
      </c>
      <c r="O82" s="8">
        <v>-85226.37999999999</v>
      </c>
      <c r="P82" s="8">
        <v>0</v>
      </c>
      <c r="Q82" s="8">
        <v>0</v>
      </c>
      <c r="R82" s="8">
        <v>0</v>
      </c>
      <c r="S82" s="8">
        <v>85226.37999999999</v>
      </c>
      <c r="T82" s="8">
        <v>-85226.37999999999</v>
      </c>
      <c r="U82" s="8">
        <v>0</v>
      </c>
      <c r="V82" s="8">
        <v>0</v>
      </c>
      <c r="W82" s="12">
        <v>1</v>
      </c>
      <c r="X82" s="8">
        <v>75616.679999999993</v>
      </c>
      <c r="Y82" s="8">
        <v>75616.679999999993</v>
      </c>
      <c r="Z82" s="8">
        <v>-75616.679999999993</v>
      </c>
      <c r="AA82" s="8">
        <v>0</v>
      </c>
      <c r="AB82" s="8">
        <v>0</v>
      </c>
      <c r="AC82" s="8">
        <v>0</v>
      </c>
      <c r="AD82" s="8">
        <v>75616.679999999993</v>
      </c>
      <c r="AE82" s="8">
        <v>-75616.679999999993</v>
      </c>
      <c r="AF82" s="8">
        <v>0</v>
      </c>
      <c r="AG82" s="8">
        <v>0</v>
      </c>
      <c r="AH82" s="12">
        <v>1</v>
      </c>
    </row>
    <row r="83" spans="1:34">
      <c r="A83" s="11" t="s">
        <v>116</v>
      </c>
      <c r="B83" s="8">
        <v>7218.68</v>
      </c>
      <c r="C83" s="8">
        <v>7218.68</v>
      </c>
      <c r="D83" s="8">
        <v>-7218.68</v>
      </c>
      <c r="E83" s="8">
        <v>0</v>
      </c>
      <c r="F83" s="8">
        <v>0</v>
      </c>
      <c r="G83" s="8">
        <v>0</v>
      </c>
      <c r="H83" s="8">
        <v>7218.68</v>
      </c>
      <c r="I83" s="8">
        <v>-7218.68</v>
      </c>
      <c r="J83" s="8">
        <v>0</v>
      </c>
      <c r="K83" s="8">
        <v>0</v>
      </c>
      <c r="L83" s="12">
        <v>1</v>
      </c>
      <c r="M83" s="8">
        <v>0</v>
      </c>
      <c r="N83" s="8">
        <v>0</v>
      </c>
      <c r="O83" s="8">
        <v>0</v>
      </c>
      <c r="P83" s="8">
        <v>0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12">
        <v>1</v>
      </c>
      <c r="X83" s="8">
        <v>0</v>
      </c>
      <c r="Y83" s="8">
        <v>0</v>
      </c>
      <c r="Z83" s="8">
        <v>0</v>
      </c>
      <c r="AA83" s="8">
        <v>0</v>
      </c>
      <c r="AB83" s="8">
        <v>0</v>
      </c>
      <c r="AC83" s="8">
        <v>0</v>
      </c>
      <c r="AD83" s="8">
        <v>0</v>
      </c>
      <c r="AE83" s="8">
        <v>0</v>
      </c>
      <c r="AF83" s="8">
        <v>0</v>
      </c>
      <c r="AG83" s="8">
        <v>0</v>
      </c>
      <c r="AH83" s="12">
        <v>1</v>
      </c>
    </row>
    <row r="84" spans="1:34">
      <c r="A84" s="11" t="s">
        <v>117</v>
      </c>
      <c r="B84" s="8">
        <v>373299.11</v>
      </c>
      <c r="C84" s="8">
        <v>373299.11</v>
      </c>
      <c r="D84" s="8">
        <v>0</v>
      </c>
      <c r="E84" s="8">
        <v>0</v>
      </c>
      <c r="F84" s="8">
        <v>373299.11</v>
      </c>
      <c r="G84" s="8">
        <v>0</v>
      </c>
      <c r="H84" s="8">
        <v>373299.11</v>
      </c>
      <c r="I84" s="8">
        <v>0</v>
      </c>
      <c r="J84" s="8">
        <v>0</v>
      </c>
      <c r="K84" s="8">
        <v>373299.11</v>
      </c>
      <c r="L84" s="12">
        <v>1</v>
      </c>
      <c r="M84" s="8">
        <v>184765.03999999998</v>
      </c>
      <c r="N84" s="8">
        <v>184765.03999999998</v>
      </c>
      <c r="O84" s="8">
        <v>0</v>
      </c>
      <c r="P84" s="8">
        <v>0</v>
      </c>
      <c r="Q84" s="8">
        <v>184765.03999999998</v>
      </c>
      <c r="R84" s="8">
        <v>0</v>
      </c>
      <c r="S84" s="8">
        <v>184765.03999999998</v>
      </c>
      <c r="T84" s="8">
        <v>0</v>
      </c>
      <c r="U84" s="8">
        <v>0</v>
      </c>
      <c r="V84" s="8">
        <v>184765.03999999998</v>
      </c>
      <c r="W84" s="12">
        <v>1</v>
      </c>
      <c r="X84" s="8">
        <v>57500.039999999986</v>
      </c>
      <c r="Y84" s="8">
        <v>57500.039999999986</v>
      </c>
      <c r="Z84" s="8">
        <v>0</v>
      </c>
      <c r="AA84" s="8">
        <v>497779.14999999967</v>
      </c>
      <c r="AB84" s="8">
        <v>555279.18999999971</v>
      </c>
      <c r="AC84" s="8">
        <v>0</v>
      </c>
      <c r="AD84" s="8">
        <v>57500.039999999986</v>
      </c>
      <c r="AE84" s="8">
        <v>0</v>
      </c>
      <c r="AF84" s="8">
        <v>497779.14999999967</v>
      </c>
      <c r="AG84" s="8">
        <v>555279.18999999971</v>
      </c>
      <c r="AH84" s="12">
        <v>1</v>
      </c>
    </row>
    <row r="85" spans="1:34">
      <c r="A85" s="11" t="s">
        <v>118</v>
      </c>
      <c r="B85" s="8">
        <v>319352.66459999996</v>
      </c>
      <c r="C85" s="8">
        <v>319352.66459999996</v>
      </c>
      <c r="D85" s="8">
        <v>0</v>
      </c>
      <c r="E85" s="8">
        <v>0</v>
      </c>
      <c r="F85" s="8">
        <v>319352.66459999996</v>
      </c>
      <c r="G85" s="8">
        <v>0</v>
      </c>
      <c r="H85" s="8">
        <v>319352.66459999996</v>
      </c>
      <c r="I85" s="8">
        <v>0</v>
      </c>
      <c r="J85" s="8">
        <v>0</v>
      </c>
      <c r="K85" s="8">
        <v>319352.66459999996</v>
      </c>
      <c r="L85" s="12">
        <v>1</v>
      </c>
      <c r="M85" s="8">
        <v>290002.85292310599</v>
      </c>
      <c r="N85" s="8">
        <v>290002.85292310599</v>
      </c>
      <c r="O85" s="8">
        <v>0</v>
      </c>
      <c r="P85" s="8">
        <v>0</v>
      </c>
      <c r="Q85" s="8">
        <v>290002.85292310599</v>
      </c>
      <c r="R85" s="8">
        <v>0</v>
      </c>
      <c r="S85" s="8">
        <v>290002.85292310599</v>
      </c>
      <c r="T85" s="8">
        <v>0</v>
      </c>
      <c r="U85" s="8">
        <v>0</v>
      </c>
      <c r="V85" s="8">
        <v>290002.85292310599</v>
      </c>
      <c r="W85" s="12">
        <v>1</v>
      </c>
      <c r="X85" s="8">
        <v>272978.25989682216</v>
      </c>
      <c r="Y85" s="8">
        <v>272978.25989682216</v>
      </c>
      <c r="Z85" s="8">
        <v>0</v>
      </c>
      <c r="AA85" s="8">
        <v>0</v>
      </c>
      <c r="AB85" s="8">
        <v>272978.25989682216</v>
      </c>
      <c r="AC85" s="8">
        <v>0</v>
      </c>
      <c r="AD85" s="8">
        <v>272978.25989682216</v>
      </c>
      <c r="AE85" s="8">
        <v>0</v>
      </c>
      <c r="AF85" s="8">
        <v>0</v>
      </c>
      <c r="AG85" s="8">
        <v>272978.25989682216</v>
      </c>
      <c r="AH85" s="12">
        <v>1</v>
      </c>
    </row>
    <row r="86" spans="1:34">
      <c r="A86" s="11" t="s">
        <v>119</v>
      </c>
      <c r="B86" s="8">
        <v>13526.99365</v>
      </c>
      <c r="C86" s="8">
        <v>13526.99365</v>
      </c>
      <c r="D86" s="8">
        <v>-13526.99365</v>
      </c>
      <c r="E86" s="8">
        <v>0</v>
      </c>
      <c r="F86" s="8">
        <v>0</v>
      </c>
      <c r="G86" s="8">
        <v>0</v>
      </c>
      <c r="H86" s="8">
        <v>13526.99365</v>
      </c>
      <c r="I86" s="8">
        <v>-13526.99365</v>
      </c>
      <c r="J86" s="8">
        <v>0</v>
      </c>
      <c r="K86" s="8">
        <v>0</v>
      </c>
      <c r="L86" s="12">
        <v>1</v>
      </c>
      <c r="M86" s="8">
        <v>7720.0641178185779</v>
      </c>
      <c r="N86" s="8">
        <v>7720.0641178185779</v>
      </c>
      <c r="O86" s="8">
        <v>-7720.0641178185779</v>
      </c>
      <c r="P86" s="8">
        <v>0</v>
      </c>
      <c r="Q86" s="8">
        <v>0</v>
      </c>
      <c r="R86" s="8">
        <v>0</v>
      </c>
      <c r="S86" s="8">
        <v>7720.0641178185779</v>
      </c>
      <c r="T86" s="8">
        <v>-7720.0641178185779</v>
      </c>
      <c r="U86" s="8">
        <v>0</v>
      </c>
      <c r="V86" s="8">
        <v>0</v>
      </c>
      <c r="W86" s="12">
        <v>1</v>
      </c>
      <c r="X86" s="8">
        <v>7791.8691959742055</v>
      </c>
      <c r="Y86" s="8">
        <v>7791.8691959742055</v>
      </c>
      <c r="Z86" s="8">
        <v>-7791.8691959742055</v>
      </c>
      <c r="AA86" s="8">
        <v>0</v>
      </c>
      <c r="AB86" s="8">
        <v>0</v>
      </c>
      <c r="AC86" s="8">
        <v>0</v>
      </c>
      <c r="AD86" s="8">
        <v>7791.8691959742055</v>
      </c>
      <c r="AE86" s="8">
        <v>-7791.8691959742055</v>
      </c>
      <c r="AF86" s="8">
        <v>0</v>
      </c>
      <c r="AG86" s="8">
        <v>0</v>
      </c>
      <c r="AH86" s="12">
        <v>1</v>
      </c>
    </row>
    <row r="87" spans="1:34">
      <c r="A87" s="11" t="s">
        <v>120</v>
      </c>
      <c r="B87" s="8">
        <v>117984.94135000002</v>
      </c>
      <c r="C87" s="8">
        <v>117984.94135000002</v>
      </c>
      <c r="D87" s="8">
        <v>-117984.94135000002</v>
      </c>
      <c r="E87" s="8">
        <v>0</v>
      </c>
      <c r="F87" s="8">
        <v>0</v>
      </c>
      <c r="G87" s="8">
        <v>0</v>
      </c>
      <c r="H87" s="8">
        <v>117984.94135000002</v>
      </c>
      <c r="I87" s="8">
        <v>-117984.94135000002</v>
      </c>
      <c r="J87" s="8">
        <v>0</v>
      </c>
      <c r="K87" s="8">
        <v>0</v>
      </c>
      <c r="L87" s="12">
        <v>1</v>
      </c>
      <c r="M87" s="8">
        <v>167498.22895000002</v>
      </c>
      <c r="N87" s="8">
        <v>167498.22895000002</v>
      </c>
      <c r="O87" s="8">
        <v>-167498.22895000002</v>
      </c>
      <c r="P87" s="8">
        <v>0</v>
      </c>
      <c r="Q87" s="8">
        <v>0</v>
      </c>
      <c r="R87" s="8">
        <v>0</v>
      </c>
      <c r="S87" s="8">
        <v>167498.22895000002</v>
      </c>
      <c r="T87" s="8">
        <v>-167498.22895000002</v>
      </c>
      <c r="U87" s="8">
        <v>0</v>
      </c>
      <c r="V87" s="8">
        <v>0</v>
      </c>
      <c r="W87" s="12">
        <v>1</v>
      </c>
      <c r="X87" s="8">
        <v>169337.65439999997</v>
      </c>
      <c r="Y87" s="8">
        <v>169337.65439999997</v>
      </c>
      <c r="Z87" s="8">
        <v>-169337.65439999997</v>
      </c>
      <c r="AA87" s="8">
        <v>0</v>
      </c>
      <c r="AB87" s="8">
        <v>0</v>
      </c>
      <c r="AC87" s="8">
        <v>0</v>
      </c>
      <c r="AD87" s="8">
        <v>169337.65439999997</v>
      </c>
      <c r="AE87" s="8">
        <v>-169337.65439999997</v>
      </c>
      <c r="AF87" s="8">
        <v>0</v>
      </c>
      <c r="AG87" s="8">
        <v>0</v>
      </c>
      <c r="AH87" s="12">
        <v>1</v>
      </c>
    </row>
    <row r="88" spans="1:34">
      <c r="A88" s="11" t="s">
        <v>121</v>
      </c>
      <c r="B88" s="8">
        <v>15857.5707</v>
      </c>
      <c r="C88" s="8">
        <v>15857.5707</v>
      </c>
      <c r="D88" s="8">
        <v>-15857.5707</v>
      </c>
      <c r="E88" s="8">
        <v>0</v>
      </c>
      <c r="F88" s="8">
        <v>0</v>
      </c>
      <c r="G88" s="8">
        <v>0</v>
      </c>
      <c r="H88" s="8">
        <v>15857.5707</v>
      </c>
      <c r="I88" s="8">
        <v>-15857.5707</v>
      </c>
      <c r="J88" s="8">
        <v>0</v>
      </c>
      <c r="K88" s="8">
        <v>0</v>
      </c>
      <c r="L88" s="12">
        <v>1</v>
      </c>
      <c r="M88" s="8">
        <v>23007.336044940857</v>
      </c>
      <c r="N88" s="8">
        <v>23007.336044940857</v>
      </c>
      <c r="O88" s="8">
        <v>-23007.336044940857</v>
      </c>
      <c r="P88" s="8">
        <v>0</v>
      </c>
      <c r="Q88" s="8">
        <v>0</v>
      </c>
      <c r="R88" s="8">
        <v>0</v>
      </c>
      <c r="S88" s="8">
        <v>23007.336044940857</v>
      </c>
      <c r="T88" s="8">
        <v>-23007.336044940857</v>
      </c>
      <c r="U88" s="8">
        <v>0</v>
      </c>
      <c r="V88" s="8">
        <v>0</v>
      </c>
      <c r="W88" s="12">
        <v>1</v>
      </c>
      <c r="X88" s="8">
        <v>33680.521244166179</v>
      </c>
      <c r="Y88" s="8">
        <v>33680.521244166179</v>
      </c>
      <c r="Z88" s="8">
        <v>-33680.521244166179</v>
      </c>
      <c r="AA88" s="8">
        <v>0</v>
      </c>
      <c r="AB88" s="8">
        <v>0</v>
      </c>
      <c r="AC88" s="8">
        <v>0</v>
      </c>
      <c r="AD88" s="8">
        <v>33680.521244166179</v>
      </c>
      <c r="AE88" s="8">
        <v>-33680.521244166179</v>
      </c>
      <c r="AF88" s="8">
        <v>0</v>
      </c>
      <c r="AG88" s="8">
        <v>0</v>
      </c>
      <c r="AH88" s="12">
        <v>1</v>
      </c>
    </row>
    <row r="89" spans="1:34">
      <c r="A89" s="11" t="s">
        <v>122</v>
      </c>
      <c r="B89" s="8">
        <v>32109.463449999999</v>
      </c>
      <c r="C89" s="8">
        <v>32109.463449999999</v>
      </c>
      <c r="D89" s="8">
        <v>-32109.463449999999</v>
      </c>
      <c r="E89" s="8">
        <v>0</v>
      </c>
      <c r="F89" s="8">
        <v>0</v>
      </c>
      <c r="G89" s="8">
        <v>0</v>
      </c>
      <c r="H89" s="8">
        <v>32109.463449999999</v>
      </c>
      <c r="I89" s="8">
        <v>-32109.463449999999</v>
      </c>
      <c r="J89" s="8">
        <v>0</v>
      </c>
      <c r="K89" s="8">
        <v>0</v>
      </c>
      <c r="L89" s="12">
        <v>1</v>
      </c>
      <c r="M89" s="8">
        <v>35875.687243957807</v>
      </c>
      <c r="N89" s="8">
        <v>35875.687243957807</v>
      </c>
      <c r="O89" s="8">
        <v>-35875.687243957807</v>
      </c>
      <c r="P89" s="8">
        <v>0</v>
      </c>
      <c r="Q89" s="8">
        <v>0</v>
      </c>
      <c r="R89" s="8">
        <v>0</v>
      </c>
      <c r="S89" s="8">
        <v>35875.687243957807</v>
      </c>
      <c r="T89" s="8">
        <v>-35875.687243957807</v>
      </c>
      <c r="U89" s="8">
        <v>0</v>
      </c>
      <c r="V89" s="8">
        <v>0</v>
      </c>
      <c r="W89" s="12">
        <v>1</v>
      </c>
      <c r="X89" s="8">
        <v>36187.223647188686</v>
      </c>
      <c r="Y89" s="8">
        <v>36187.223647188686</v>
      </c>
      <c r="Z89" s="8">
        <v>-36187.223647188686</v>
      </c>
      <c r="AA89" s="8">
        <v>0</v>
      </c>
      <c r="AB89" s="8">
        <v>0</v>
      </c>
      <c r="AC89" s="8">
        <v>0</v>
      </c>
      <c r="AD89" s="8">
        <v>36187.223647188686</v>
      </c>
      <c r="AE89" s="8">
        <v>-36187.223647188686</v>
      </c>
      <c r="AF89" s="8">
        <v>0</v>
      </c>
      <c r="AG89" s="8">
        <v>0</v>
      </c>
      <c r="AH89" s="12">
        <v>1</v>
      </c>
    </row>
    <row r="90" spans="1:34">
      <c r="A90" s="11" t="s">
        <v>123</v>
      </c>
      <c r="B90" s="8">
        <v>37246.556250000001</v>
      </c>
      <c r="C90" s="8">
        <v>37246.556250000001</v>
      </c>
      <c r="D90" s="8">
        <v>-37246.556250000001</v>
      </c>
      <c r="E90" s="8">
        <v>0</v>
      </c>
      <c r="F90" s="8">
        <v>0</v>
      </c>
      <c r="G90" s="8">
        <v>0</v>
      </c>
      <c r="H90" s="8">
        <v>37246.556250000001</v>
      </c>
      <c r="I90" s="8">
        <v>-37246.556250000001</v>
      </c>
      <c r="J90" s="8">
        <v>0</v>
      </c>
      <c r="K90" s="8">
        <v>0</v>
      </c>
      <c r="L90" s="12">
        <v>1</v>
      </c>
      <c r="M90" s="8">
        <v>3751.3788001767502</v>
      </c>
      <c r="N90" s="8">
        <v>3751.3788001767502</v>
      </c>
      <c r="O90" s="8">
        <v>-3751.3788001767502</v>
      </c>
      <c r="P90" s="8">
        <v>0</v>
      </c>
      <c r="Q90" s="8">
        <v>0</v>
      </c>
      <c r="R90" s="8">
        <v>0</v>
      </c>
      <c r="S90" s="8">
        <v>3751.3788001767502</v>
      </c>
      <c r="T90" s="8">
        <v>-3751.3788001767502</v>
      </c>
      <c r="U90" s="8">
        <v>0</v>
      </c>
      <c r="V90" s="8">
        <v>0</v>
      </c>
      <c r="W90" s="12">
        <v>1</v>
      </c>
      <c r="X90" s="8">
        <v>3630.3436158488003</v>
      </c>
      <c r="Y90" s="8">
        <v>3630.3436158488003</v>
      </c>
      <c r="Z90" s="8">
        <v>-3630.3436158488003</v>
      </c>
      <c r="AA90" s="8">
        <v>0</v>
      </c>
      <c r="AB90" s="8">
        <v>0</v>
      </c>
      <c r="AC90" s="8">
        <v>0</v>
      </c>
      <c r="AD90" s="8">
        <v>3630.3436158488003</v>
      </c>
      <c r="AE90" s="8">
        <v>-3630.3436158488003</v>
      </c>
      <c r="AF90" s="8">
        <v>0</v>
      </c>
      <c r="AG90" s="8">
        <v>0</v>
      </c>
      <c r="AH90" s="12">
        <v>1</v>
      </c>
    </row>
    <row r="91" spans="1:34">
      <c r="A91" s="11" t="s">
        <v>124</v>
      </c>
      <c r="B91" s="8">
        <v>1225045.6199999999</v>
      </c>
      <c r="C91" s="8">
        <v>1225045.6199999999</v>
      </c>
      <c r="D91" s="8">
        <v>-28366.816500000001</v>
      </c>
      <c r="E91" s="8">
        <v>0</v>
      </c>
      <c r="F91" s="8">
        <v>1196678.8034999999</v>
      </c>
      <c r="G91" s="8">
        <v>0</v>
      </c>
      <c r="H91" s="8">
        <v>1225045.6199999999</v>
      </c>
      <c r="I91" s="8">
        <v>-28366.816500000001</v>
      </c>
      <c r="J91" s="8">
        <v>0</v>
      </c>
      <c r="K91" s="8">
        <v>1196678.8034999999</v>
      </c>
      <c r="L91" s="12">
        <v>1</v>
      </c>
      <c r="M91" s="8">
        <v>1147175.69</v>
      </c>
      <c r="N91" s="8">
        <v>1147175.69</v>
      </c>
      <c r="O91" s="8">
        <v>-28216.960000000003</v>
      </c>
      <c r="P91" s="8">
        <v>0</v>
      </c>
      <c r="Q91" s="8">
        <v>1118958.73</v>
      </c>
      <c r="R91" s="8">
        <v>0</v>
      </c>
      <c r="S91" s="8">
        <v>1147175.69</v>
      </c>
      <c r="T91" s="8">
        <v>-28216.960000000003</v>
      </c>
      <c r="U91" s="8">
        <v>0</v>
      </c>
      <c r="V91" s="8">
        <v>1118958.73</v>
      </c>
      <c r="W91" s="12">
        <v>1</v>
      </c>
      <c r="X91" s="8">
        <v>1175855.04</v>
      </c>
      <c r="Y91" s="8">
        <v>1175855.04</v>
      </c>
      <c r="Z91" s="8">
        <v>-28216.960000000003</v>
      </c>
      <c r="AA91" s="8">
        <v>0</v>
      </c>
      <c r="AB91" s="8">
        <v>1147638.08</v>
      </c>
      <c r="AC91" s="8">
        <v>0</v>
      </c>
      <c r="AD91" s="8">
        <v>1175855.04</v>
      </c>
      <c r="AE91" s="8">
        <v>-28216.960000000003</v>
      </c>
      <c r="AF91" s="8">
        <v>0</v>
      </c>
      <c r="AG91" s="8">
        <v>1147638.08</v>
      </c>
      <c r="AH91" s="12">
        <v>1</v>
      </c>
    </row>
    <row r="92" spans="1:34">
      <c r="A92" s="11" t="s">
        <v>125</v>
      </c>
      <c r="B92" s="8">
        <v>55223.049999999988</v>
      </c>
      <c r="C92" s="8">
        <v>55223.049999999988</v>
      </c>
      <c r="D92" s="8">
        <v>0</v>
      </c>
      <c r="E92" s="8">
        <v>0</v>
      </c>
      <c r="F92" s="8">
        <v>55223.049999999988</v>
      </c>
      <c r="G92" s="8">
        <v>0</v>
      </c>
      <c r="H92" s="8">
        <v>55223.049999999988</v>
      </c>
      <c r="I92" s="8">
        <v>0</v>
      </c>
      <c r="J92" s="8">
        <v>0</v>
      </c>
      <c r="K92" s="8">
        <v>55223.049999999988</v>
      </c>
      <c r="L92" s="12">
        <v>1</v>
      </c>
      <c r="M92" s="8">
        <v>53192.75999999998</v>
      </c>
      <c r="N92" s="8">
        <v>53192.75999999998</v>
      </c>
      <c r="O92" s="8">
        <v>0</v>
      </c>
      <c r="P92" s="8">
        <v>0</v>
      </c>
      <c r="Q92" s="8">
        <v>53192.75999999998</v>
      </c>
      <c r="R92" s="8">
        <v>0</v>
      </c>
      <c r="S92" s="8">
        <v>53192.75999999998</v>
      </c>
      <c r="T92" s="8">
        <v>0</v>
      </c>
      <c r="U92" s="8">
        <v>0</v>
      </c>
      <c r="V92" s="8">
        <v>53192.75999999998</v>
      </c>
      <c r="W92" s="12">
        <v>1</v>
      </c>
      <c r="X92" s="8">
        <v>53693.52</v>
      </c>
      <c r="Y92" s="8">
        <v>53693.52</v>
      </c>
      <c r="Z92" s="8">
        <v>0</v>
      </c>
      <c r="AA92" s="8">
        <v>0</v>
      </c>
      <c r="AB92" s="8">
        <v>53693.52</v>
      </c>
      <c r="AC92" s="8">
        <v>0</v>
      </c>
      <c r="AD92" s="8">
        <v>53693.52</v>
      </c>
      <c r="AE92" s="8">
        <v>0</v>
      </c>
      <c r="AF92" s="8">
        <v>0</v>
      </c>
      <c r="AG92" s="8">
        <v>53693.52</v>
      </c>
      <c r="AH92" s="12">
        <v>1</v>
      </c>
    </row>
    <row r="93" spans="1:34" ht="15.75" thickBot="1">
      <c r="A93" s="11" t="s">
        <v>126</v>
      </c>
      <c r="B93" s="8">
        <v>258586.34000000003</v>
      </c>
      <c r="C93" s="8">
        <v>258586.34000000003</v>
      </c>
      <c r="D93" s="8">
        <v>0</v>
      </c>
      <c r="E93" s="8">
        <v>0</v>
      </c>
      <c r="F93" s="8">
        <v>258586.34000000003</v>
      </c>
      <c r="G93" s="8">
        <v>0</v>
      </c>
      <c r="H93" s="8">
        <v>258586.34000000003</v>
      </c>
      <c r="I93" s="8">
        <v>0</v>
      </c>
      <c r="J93" s="8">
        <v>0</v>
      </c>
      <c r="K93" s="8">
        <v>258586.34000000003</v>
      </c>
      <c r="L93" s="12">
        <v>1</v>
      </c>
      <c r="M93" s="8">
        <v>285075.00000000006</v>
      </c>
      <c r="N93" s="8">
        <v>285075.00000000006</v>
      </c>
      <c r="O93" s="8">
        <v>0</v>
      </c>
      <c r="P93" s="8">
        <v>0</v>
      </c>
      <c r="Q93" s="8">
        <v>285075.00000000006</v>
      </c>
      <c r="R93" s="8">
        <v>0</v>
      </c>
      <c r="S93" s="8">
        <v>285075.00000000006</v>
      </c>
      <c r="T93" s="8">
        <v>0</v>
      </c>
      <c r="U93" s="8">
        <v>0</v>
      </c>
      <c r="V93" s="8">
        <v>285075.00000000006</v>
      </c>
      <c r="W93" s="12">
        <v>1</v>
      </c>
      <c r="X93" s="8">
        <v>287639</v>
      </c>
      <c r="Y93" s="8">
        <v>287639</v>
      </c>
      <c r="Z93" s="8">
        <v>0</v>
      </c>
      <c r="AA93" s="8">
        <v>0</v>
      </c>
      <c r="AB93" s="8">
        <v>287639</v>
      </c>
      <c r="AC93" s="8">
        <v>0</v>
      </c>
      <c r="AD93" s="8">
        <v>287639</v>
      </c>
      <c r="AE93" s="8">
        <v>0</v>
      </c>
      <c r="AF93" s="8">
        <v>0</v>
      </c>
      <c r="AG93" s="8">
        <v>287639</v>
      </c>
      <c r="AH93" s="12">
        <v>1</v>
      </c>
    </row>
    <row r="94" spans="1:34">
      <c r="A94" s="10" t="s">
        <v>103</v>
      </c>
      <c r="B94" s="13">
        <v>16471408.170000002</v>
      </c>
      <c r="C94" s="13">
        <v>16471408.170000002</v>
      </c>
      <c r="D94" s="13">
        <v>-342741.47190000006</v>
      </c>
      <c r="E94" s="13">
        <v>0</v>
      </c>
      <c r="F94" s="13">
        <v>16128666.698100002</v>
      </c>
      <c r="G94" s="13">
        <v>0</v>
      </c>
      <c r="H94" s="13">
        <v>16471408.170000002</v>
      </c>
      <c r="I94" s="13">
        <v>-342741.47190000006</v>
      </c>
      <c r="J94" s="13">
        <v>0</v>
      </c>
      <c r="K94" s="13">
        <v>16128666.698100002</v>
      </c>
      <c r="L94" s="14" t="s">
        <v>64</v>
      </c>
      <c r="M94" s="13">
        <v>16710614.338079998</v>
      </c>
      <c r="N94" s="13">
        <v>16710614.338079998</v>
      </c>
      <c r="O94" s="13">
        <v>-351296.03515689401</v>
      </c>
      <c r="P94" s="13">
        <v>0</v>
      </c>
      <c r="Q94" s="13">
        <v>16359318.302923106</v>
      </c>
      <c r="R94" s="13">
        <v>0</v>
      </c>
      <c r="S94" s="13">
        <v>16710614.338079998</v>
      </c>
      <c r="T94" s="13">
        <v>-351296.03515689401</v>
      </c>
      <c r="U94" s="13">
        <v>0</v>
      </c>
      <c r="V94" s="13">
        <v>16359318.302923106</v>
      </c>
      <c r="W94" s="14" t="s">
        <v>64</v>
      </c>
      <c r="X94" s="13">
        <v>16884169.691999998</v>
      </c>
      <c r="Y94" s="13">
        <v>16884169.691999998</v>
      </c>
      <c r="Z94" s="13">
        <v>-354461.25210317783</v>
      </c>
      <c r="AA94" s="13">
        <v>440484.91919999971</v>
      </c>
      <c r="AB94" s="13">
        <v>16970193.359096818</v>
      </c>
      <c r="AC94" s="13">
        <v>0</v>
      </c>
      <c r="AD94" s="13">
        <v>16884169.691999998</v>
      </c>
      <c r="AE94" s="13">
        <v>-354461.25210317783</v>
      </c>
      <c r="AF94" s="13">
        <v>440484.91919999971</v>
      </c>
      <c r="AG94" s="13">
        <v>16970193.359096818</v>
      </c>
      <c r="AH94" s="14" t="s">
        <v>64</v>
      </c>
    </row>
    <row r="95" spans="1:34">
      <c r="B95" s="15"/>
      <c r="C95" s="15"/>
      <c r="D95" s="15"/>
      <c r="E95" s="15"/>
      <c r="F95" s="15"/>
      <c r="G95" s="15"/>
      <c r="H95" s="15"/>
      <c r="I95" s="15"/>
      <c r="J95" s="15"/>
      <c r="K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4">
      <c r="A96" s="10" t="s">
        <v>127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</row>
    <row r="97" spans="1:34">
      <c r="A97" s="11" t="s">
        <v>128</v>
      </c>
      <c r="B97" s="8">
        <v>23349093.719999999</v>
      </c>
      <c r="C97" s="8">
        <v>23349093.719999999</v>
      </c>
      <c r="D97" s="8">
        <v>-23349093.719999999</v>
      </c>
      <c r="E97" s="8">
        <v>0</v>
      </c>
      <c r="F97" s="8">
        <v>0</v>
      </c>
      <c r="G97" s="8">
        <v>0</v>
      </c>
      <c r="H97" s="8">
        <v>23349093.719999999</v>
      </c>
      <c r="I97" s="8">
        <v>-23349093.719999999</v>
      </c>
      <c r="J97" s="8">
        <v>0</v>
      </c>
      <c r="K97" s="8">
        <v>0</v>
      </c>
      <c r="L97" s="12">
        <v>1</v>
      </c>
      <c r="M97" s="8">
        <v>28955184</v>
      </c>
      <c r="N97" s="8">
        <v>28955184</v>
      </c>
      <c r="O97" s="8">
        <v>-28955184</v>
      </c>
      <c r="P97" s="8">
        <v>0</v>
      </c>
      <c r="Q97" s="8">
        <v>0</v>
      </c>
      <c r="R97" s="8">
        <v>0</v>
      </c>
      <c r="S97" s="8">
        <v>28955184</v>
      </c>
      <c r="T97" s="8">
        <v>-28955184</v>
      </c>
      <c r="U97" s="8">
        <v>0</v>
      </c>
      <c r="V97" s="8">
        <v>0</v>
      </c>
      <c r="W97" s="12">
        <v>1</v>
      </c>
      <c r="X97" s="8">
        <v>34075912</v>
      </c>
      <c r="Y97" s="8">
        <v>34075912</v>
      </c>
      <c r="Z97" s="8">
        <v>-34075912</v>
      </c>
      <c r="AA97" s="8">
        <v>0</v>
      </c>
      <c r="AB97" s="8">
        <v>0</v>
      </c>
      <c r="AC97" s="8">
        <v>0</v>
      </c>
      <c r="AD97" s="8">
        <v>34075912</v>
      </c>
      <c r="AE97" s="8">
        <v>-34075912</v>
      </c>
      <c r="AF97" s="8">
        <v>0</v>
      </c>
      <c r="AG97" s="8">
        <v>0</v>
      </c>
      <c r="AH97" s="12">
        <v>1</v>
      </c>
    </row>
    <row r="98" spans="1:34">
      <c r="A98" s="11" t="s">
        <v>129</v>
      </c>
      <c r="B98" s="8">
        <v>-721320.98</v>
      </c>
      <c r="C98" s="8">
        <v>-721320.98</v>
      </c>
      <c r="D98" s="8">
        <v>0</v>
      </c>
      <c r="E98" s="8">
        <v>0</v>
      </c>
      <c r="F98" s="8">
        <v>-721320.98</v>
      </c>
      <c r="G98" s="8">
        <v>0</v>
      </c>
      <c r="H98" s="8">
        <v>-721320.98</v>
      </c>
      <c r="I98" s="8">
        <v>0</v>
      </c>
      <c r="J98" s="8">
        <v>0</v>
      </c>
      <c r="K98" s="8">
        <v>-721320.98</v>
      </c>
      <c r="L98" s="12">
        <v>1</v>
      </c>
      <c r="M98" s="8">
        <v>-500000.00000000006</v>
      </c>
      <c r="N98" s="8">
        <v>-500000.00000000006</v>
      </c>
      <c r="O98" s="8">
        <v>0</v>
      </c>
      <c r="P98" s="8">
        <v>0</v>
      </c>
      <c r="Q98" s="8">
        <v>-500000.00000000006</v>
      </c>
      <c r="R98" s="8">
        <v>0</v>
      </c>
      <c r="S98" s="8">
        <v>-500000.00000000006</v>
      </c>
      <c r="T98" s="8">
        <v>0</v>
      </c>
      <c r="U98" s="8">
        <v>0</v>
      </c>
      <c r="V98" s="8">
        <v>-500000.00000000006</v>
      </c>
      <c r="W98" s="12">
        <v>1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0</v>
      </c>
      <c r="AF98" s="8">
        <v>0</v>
      </c>
      <c r="AG98" s="8">
        <v>0</v>
      </c>
      <c r="AH98" s="12">
        <v>1</v>
      </c>
    </row>
    <row r="99" spans="1:34">
      <c r="A99" s="11" t="s">
        <v>130</v>
      </c>
      <c r="B99" s="8">
        <v>118418.73</v>
      </c>
      <c r="C99" s="8">
        <v>118418.73</v>
      </c>
      <c r="D99" s="8">
        <v>-118418.73</v>
      </c>
      <c r="E99" s="8">
        <v>0</v>
      </c>
      <c r="F99" s="8">
        <v>0</v>
      </c>
      <c r="G99" s="8">
        <v>0</v>
      </c>
      <c r="H99" s="8">
        <v>118418.73</v>
      </c>
      <c r="I99" s="8">
        <v>-118418.73</v>
      </c>
      <c r="J99" s="8">
        <v>0</v>
      </c>
      <c r="K99" s="8">
        <v>0</v>
      </c>
      <c r="L99" s="12">
        <v>1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12">
        <v>1</v>
      </c>
      <c r="X99" s="8">
        <v>0</v>
      </c>
      <c r="Y99" s="8">
        <v>0</v>
      </c>
      <c r="Z99" s="8">
        <v>0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12">
        <v>1</v>
      </c>
    </row>
    <row r="100" spans="1:34" ht="15.75" thickBot="1">
      <c r="A100" s="11" t="s">
        <v>131</v>
      </c>
      <c r="B100" s="8">
        <v>-11227.19</v>
      </c>
      <c r="C100" s="8">
        <v>-11227.19</v>
      </c>
      <c r="D100" s="8">
        <v>11227.19</v>
      </c>
      <c r="E100" s="8">
        <v>0</v>
      </c>
      <c r="F100" s="8">
        <v>0</v>
      </c>
      <c r="G100" s="8">
        <v>0</v>
      </c>
      <c r="H100" s="8">
        <v>-11227.19</v>
      </c>
      <c r="I100" s="8">
        <v>11227.19</v>
      </c>
      <c r="J100" s="8">
        <v>0</v>
      </c>
      <c r="K100" s="8">
        <v>0</v>
      </c>
      <c r="L100" s="12">
        <v>1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12">
        <v>1</v>
      </c>
      <c r="X100" s="8">
        <v>0</v>
      </c>
      <c r="Y100" s="8">
        <v>0</v>
      </c>
      <c r="Z100" s="8">
        <v>0</v>
      </c>
      <c r="AA100" s="8">
        <v>0</v>
      </c>
      <c r="AB100" s="8">
        <v>0</v>
      </c>
      <c r="AC100" s="8">
        <v>0</v>
      </c>
      <c r="AD100" s="8">
        <v>0</v>
      </c>
      <c r="AE100" s="8">
        <v>0</v>
      </c>
      <c r="AF100" s="8">
        <v>0</v>
      </c>
      <c r="AG100" s="8">
        <v>0</v>
      </c>
      <c r="AH100" s="12">
        <v>1</v>
      </c>
    </row>
    <row r="101" spans="1:34">
      <c r="A101" s="10" t="s">
        <v>127</v>
      </c>
      <c r="B101" s="13">
        <v>22734964.279999997</v>
      </c>
      <c r="C101" s="13">
        <v>22734964.279999997</v>
      </c>
      <c r="D101" s="13">
        <v>-23456285.259999998</v>
      </c>
      <c r="E101" s="13">
        <v>0</v>
      </c>
      <c r="F101" s="13">
        <v>-721320.98</v>
      </c>
      <c r="G101" s="13">
        <v>0</v>
      </c>
      <c r="H101" s="13">
        <v>22734964.279999997</v>
      </c>
      <c r="I101" s="13">
        <v>-23456285.259999998</v>
      </c>
      <c r="J101" s="13">
        <v>0</v>
      </c>
      <c r="K101" s="13">
        <v>-721320.98</v>
      </c>
      <c r="L101" s="14" t="s">
        <v>64</v>
      </c>
      <c r="M101" s="13">
        <v>28455184</v>
      </c>
      <c r="N101" s="13">
        <v>28455184</v>
      </c>
      <c r="O101" s="13">
        <v>-28955184</v>
      </c>
      <c r="P101" s="13">
        <v>0</v>
      </c>
      <c r="Q101" s="13">
        <v>-500000.00000000006</v>
      </c>
      <c r="R101" s="13">
        <v>0</v>
      </c>
      <c r="S101" s="13">
        <v>28455184</v>
      </c>
      <c r="T101" s="13">
        <v>-28955184</v>
      </c>
      <c r="U101" s="13">
        <v>0</v>
      </c>
      <c r="V101" s="13">
        <v>-500000.00000000006</v>
      </c>
      <c r="W101" s="14" t="s">
        <v>64</v>
      </c>
      <c r="X101" s="13">
        <v>34075912</v>
      </c>
      <c r="Y101" s="13">
        <v>34075912</v>
      </c>
      <c r="Z101" s="13">
        <v>-34075912</v>
      </c>
      <c r="AA101" s="13">
        <v>0</v>
      </c>
      <c r="AB101" s="13">
        <v>0</v>
      </c>
      <c r="AC101" s="13">
        <v>0</v>
      </c>
      <c r="AD101" s="13">
        <v>34075912</v>
      </c>
      <c r="AE101" s="13">
        <v>-34075912</v>
      </c>
      <c r="AF101" s="13">
        <v>0</v>
      </c>
      <c r="AG101" s="13">
        <v>0</v>
      </c>
      <c r="AH101" s="14" t="s">
        <v>64</v>
      </c>
    </row>
    <row r="102" spans="1:34"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4">
      <c r="A103" s="10" t="s">
        <v>132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</row>
    <row r="104" spans="1:34">
      <c r="A104" s="11" t="s">
        <v>133</v>
      </c>
      <c r="B104" s="8">
        <v>0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12">
        <v>1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12">
        <v>1</v>
      </c>
      <c r="X104" s="8">
        <v>0</v>
      </c>
      <c r="Y104" s="8">
        <v>0</v>
      </c>
      <c r="Z104" s="8">
        <v>0</v>
      </c>
      <c r="AA104" s="8">
        <v>0</v>
      </c>
      <c r="AB104" s="8">
        <v>0</v>
      </c>
      <c r="AC104" s="8">
        <v>0</v>
      </c>
      <c r="AD104" s="8">
        <v>0</v>
      </c>
      <c r="AE104" s="8">
        <v>0</v>
      </c>
      <c r="AF104" s="8">
        <v>0</v>
      </c>
      <c r="AG104" s="8">
        <v>0</v>
      </c>
      <c r="AH104" s="12">
        <v>1</v>
      </c>
    </row>
    <row r="105" spans="1:34" ht="15.75" thickBot="1">
      <c r="A105" s="11" t="s">
        <v>134</v>
      </c>
      <c r="B105" s="8">
        <v>728.76</v>
      </c>
      <c r="C105" s="8">
        <v>728.76</v>
      </c>
      <c r="D105" s="8">
        <v>0</v>
      </c>
      <c r="E105" s="8">
        <v>0</v>
      </c>
      <c r="F105" s="8">
        <v>728.76</v>
      </c>
      <c r="G105" s="8">
        <v>0</v>
      </c>
      <c r="H105" s="8">
        <v>728.76</v>
      </c>
      <c r="I105" s="8">
        <v>0</v>
      </c>
      <c r="J105" s="8">
        <v>0</v>
      </c>
      <c r="K105" s="8">
        <v>728.76</v>
      </c>
      <c r="L105" s="12">
        <v>1</v>
      </c>
      <c r="M105" s="8">
        <v>0</v>
      </c>
      <c r="N105" s="8">
        <v>0</v>
      </c>
      <c r="O105" s="8">
        <v>0</v>
      </c>
      <c r="P105" s="8">
        <v>0</v>
      </c>
      <c r="Q105" s="8">
        <v>0</v>
      </c>
      <c r="R105" s="8">
        <v>0</v>
      </c>
      <c r="S105" s="8">
        <v>0</v>
      </c>
      <c r="T105" s="8">
        <v>0</v>
      </c>
      <c r="U105" s="8">
        <v>0</v>
      </c>
      <c r="V105" s="8">
        <v>0</v>
      </c>
      <c r="W105" s="12">
        <v>1</v>
      </c>
      <c r="X105" s="8">
        <v>0</v>
      </c>
      <c r="Y105" s="8">
        <v>0</v>
      </c>
      <c r="Z105" s="8">
        <v>0</v>
      </c>
      <c r="AA105" s="8">
        <v>0</v>
      </c>
      <c r="AB105" s="8">
        <v>0</v>
      </c>
      <c r="AC105" s="8">
        <v>0</v>
      </c>
      <c r="AD105" s="8">
        <v>0</v>
      </c>
      <c r="AE105" s="8">
        <v>0</v>
      </c>
      <c r="AF105" s="8">
        <v>0</v>
      </c>
      <c r="AG105" s="8">
        <v>0</v>
      </c>
      <c r="AH105" s="12">
        <v>1</v>
      </c>
    </row>
    <row r="106" spans="1:34">
      <c r="A106" s="10" t="s">
        <v>132</v>
      </c>
      <c r="B106" s="13">
        <v>728.76</v>
      </c>
      <c r="C106" s="13">
        <v>728.76</v>
      </c>
      <c r="D106" s="13">
        <v>0</v>
      </c>
      <c r="E106" s="13">
        <v>0</v>
      </c>
      <c r="F106" s="13">
        <v>728.76</v>
      </c>
      <c r="G106" s="13">
        <v>0</v>
      </c>
      <c r="H106" s="13">
        <v>728.76</v>
      </c>
      <c r="I106" s="13">
        <v>0</v>
      </c>
      <c r="J106" s="13">
        <v>0</v>
      </c>
      <c r="K106" s="13">
        <v>728.76</v>
      </c>
      <c r="L106" s="14" t="s">
        <v>64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4" t="s">
        <v>64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13">
        <v>0</v>
      </c>
      <c r="AD106" s="13">
        <v>0</v>
      </c>
      <c r="AE106" s="13">
        <v>0</v>
      </c>
      <c r="AF106" s="13">
        <v>0</v>
      </c>
      <c r="AG106" s="13">
        <v>0</v>
      </c>
      <c r="AH106" s="14" t="s">
        <v>64</v>
      </c>
    </row>
    <row r="107" spans="1:34" ht="15.75" thickBot="1"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4">
      <c r="A108" s="9" t="s">
        <v>78</v>
      </c>
      <c r="B108" s="13">
        <v>54468464.779999994</v>
      </c>
      <c r="C108" s="13">
        <v>54468464.779999994</v>
      </c>
      <c r="D108" s="13">
        <v>-30061038.241899997</v>
      </c>
      <c r="E108" s="13">
        <v>0</v>
      </c>
      <c r="F108" s="13">
        <v>24407426.538100004</v>
      </c>
      <c r="G108" s="13">
        <v>0</v>
      </c>
      <c r="H108" s="13">
        <v>54468464.779999994</v>
      </c>
      <c r="I108" s="13">
        <v>-30061038.241899997</v>
      </c>
      <c r="J108" s="13">
        <v>0</v>
      </c>
      <c r="K108" s="13">
        <v>24407426.538100004</v>
      </c>
      <c r="L108" s="14" t="s">
        <v>64</v>
      </c>
      <c r="M108" s="13">
        <v>60966152.035080001</v>
      </c>
      <c r="N108" s="13">
        <v>60966152.035080001</v>
      </c>
      <c r="O108" s="13">
        <v>-35965935.235156894</v>
      </c>
      <c r="P108" s="13">
        <v>0</v>
      </c>
      <c r="Q108" s="13">
        <v>25000216.799923107</v>
      </c>
      <c r="R108" s="13">
        <v>0</v>
      </c>
      <c r="S108" s="13">
        <v>60966152.035080001</v>
      </c>
      <c r="T108" s="13">
        <v>-35965935.235156894</v>
      </c>
      <c r="U108" s="13">
        <v>0</v>
      </c>
      <c r="V108" s="13">
        <v>25000216.799923107</v>
      </c>
      <c r="W108" s="14" t="s">
        <v>64</v>
      </c>
      <c r="X108" s="13">
        <v>66796797.142999999</v>
      </c>
      <c r="Y108" s="13">
        <v>66796797.142999999</v>
      </c>
      <c r="Z108" s="13">
        <v>-41256314.652103178</v>
      </c>
      <c r="AA108" s="13">
        <v>440484.91919999971</v>
      </c>
      <c r="AB108" s="13">
        <v>25980967.410096817</v>
      </c>
      <c r="AC108" s="13">
        <v>0</v>
      </c>
      <c r="AD108" s="13">
        <v>66796797.142999999</v>
      </c>
      <c r="AE108" s="13">
        <v>-41256314.652103178</v>
      </c>
      <c r="AF108" s="13">
        <v>440484.91919999971</v>
      </c>
      <c r="AG108" s="13">
        <v>25980967.410096817</v>
      </c>
      <c r="AH108" s="14" t="s">
        <v>64</v>
      </c>
    </row>
    <row r="109" spans="1:34"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</row>
    <row r="110" spans="1:34">
      <c r="A110" s="9" t="s">
        <v>135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</row>
    <row r="111" spans="1:34">
      <c r="A111" s="10" t="s">
        <v>136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</row>
    <row r="112" spans="1:34" ht="15.75" thickBot="1">
      <c r="A112" s="11" t="s">
        <v>137</v>
      </c>
      <c r="B112" s="8">
        <v>920163.51</v>
      </c>
      <c r="C112" s="8">
        <v>920163.51</v>
      </c>
      <c r="D112" s="8">
        <v>0</v>
      </c>
      <c r="E112" s="8">
        <v>0</v>
      </c>
      <c r="F112" s="8">
        <v>920163.51</v>
      </c>
      <c r="G112" s="8">
        <v>0</v>
      </c>
      <c r="H112" s="8">
        <v>920163.51</v>
      </c>
      <c r="I112" s="8">
        <v>0</v>
      </c>
      <c r="J112" s="8">
        <v>0</v>
      </c>
      <c r="K112" s="8">
        <v>920163.51</v>
      </c>
      <c r="L112" s="12">
        <v>1</v>
      </c>
      <c r="M112" s="8">
        <v>1108035.6496849903</v>
      </c>
      <c r="N112" s="8">
        <v>1108035.6496849903</v>
      </c>
      <c r="O112" s="8">
        <v>0</v>
      </c>
      <c r="P112" s="8">
        <v>0</v>
      </c>
      <c r="Q112" s="8">
        <v>1108035.6496849903</v>
      </c>
      <c r="R112" s="8">
        <v>0</v>
      </c>
      <c r="S112" s="8">
        <v>1108035.6496849903</v>
      </c>
      <c r="T112" s="8">
        <v>0</v>
      </c>
      <c r="U112" s="8">
        <v>0</v>
      </c>
      <c r="V112" s="8">
        <v>1108035.6496849903</v>
      </c>
      <c r="W112" s="12">
        <v>1</v>
      </c>
      <c r="X112" s="8">
        <v>1329226.2198716332</v>
      </c>
      <c r="Y112" s="8">
        <v>1329226.2198716332</v>
      </c>
      <c r="Z112" s="8">
        <v>0</v>
      </c>
      <c r="AA112" s="8">
        <v>0</v>
      </c>
      <c r="AB112" s="8">
        <v>1329226.2198716332</v>
      </c>
      <c r="AC112" s="8">
        <v>0</v>
      </c>
      <c r="AD112" s="8">
        <v>1329226.2198716332</v>
      </c>
      <c r="AE112" s="8">
        <v>0</v>
      </c>
      <c r="AF112" s="8">
        <v>0</v>
      </c>
      <c r="AG112" s="8">
        <v>1329226.2198716332</v>
      </c>
      <c r="AH112" s="12">
        <v>1</v>
      </c>
    </row>
    <row r="113" spans="1:35">
      <c r="A113" s="10" t="s">
        <v>136</v>
      </c>
      <c r="B113" s="13">
        <v>920163.51</v>
      </c>
      <c r="C113" s="13">
        <v>920163.51</v>
      </c>
      <c r="D113" s="13">
        <v>0</v>
      </c>
      <c r="E113" s="13">
        <v>0</v>
      </c>
      <c r="F113" s="13">
        <v>920163.51</v>
      </c>
      <c r="G113" s="13">
        <v>0</v>
      </c>
      <c r="H113" s="13">
        <v>920163.51</v>
      </c>
      <c r="I113" s="13">
        <v>0</v>
      </c>
      <c r="J113" s="13">
        <v>0</v>
      </c>
      <c r="K113" s="13">
        <v>920163.51</v>
      </c>
      <c r="L113" s="14" t="s">
        <v>64</v>
      </c>
      <c r="M113" s="13">
        <v>1108035.6496849903</v>
      </c>
      <c r="N113" s="13">
        <v>1108035.6496849903</v>
      </c>
      <c r="O113" s="13">
        <v>0</v>
      </c>
      <c r="P113" s="13">
        <v>0</v>
      </c>
      <c r="Q113" s="13">
        <v>1108035.6496849903</v>
      </c>
      <c r="R113" s="13">
        <v>0</v>
      </c>
      <c r="S113" s="13">
        <v>1108035.6496849903</v>
      </c>
      <c r="T113" s="13">
        <v>0</v>
      </c>
      <c r="U113" s="13">
        <v>0</v>
      </c>
      <c r="V113" s="13">
        <v>1108035.6496849903</v>
      </c>
      <c r="W113" s="14" t="s">
        <v>64</v>
      </c>
      <c r="X113" s="13">
        <v>1329226.2198716332</v>
      </c>
      <c r="Y113" s="13">
        <v>1329226.2198716332</v>
      </c>
      <c r="Z113" s="13">
        <v>0</v>
      </c>
      <c r="AA113" s="13">
        <v>0</v>
      </c>
      <c r="AB113" s="13">
        <v>1329226.2198716332</v>
      </c>
      <c r="AC113" s="13">
        <v>0</v>
      </c>
      <c r="AD113" s="13">
        <v>1329226.2198716332</v>
      </c>
      <c r="AE113" s="13">
        <v>0</v>
      </c>
      <c r="AF113" s="13">
        <v>0</v>
      </c>
      <c r="AG113" s="13">
        <v>1329226.2198716332</v>
      </c>
      <c r="AH113" s="14" t="s">
        <v>64</v>
      </c>
    </row>
    <row r="114" spans="1:35"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</row>
    <row r="115" spans="1:35">
      <c r="A115" s="10" t="s">
        <v>138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</row>
    <row r="116" spans="1:35">
      <c r="A116" s="11" t="s">
        <v>139</v>
      </c>
      <c r="B116" s="8">
        <v>3598.46</v>
      </c>
      <c r="C116" s="23">
        <v>3598.46</v>
      </c>
      <c r="D116" s="8">
        <v>0</v>
      </c>
      <c r="E116" s="8">
        <v>0</v>
      </c>
      <c r="F116" s="8">
        <v>3598.46</v>
      </c>
      <c r="G116" s="8">
        <v>0</v>
      </c>
      <c r="H116" s="8">
        <v>3598.46</v>
      </c>
      <c r="I116" s="8">
        <v>0</v>
      </c>
      <c r="J116" s="8">
        <v>0</v>
      </c>
      <c r="K116" s="8">
        <v>3598.46</v>
      </c>
      <c r="L116" s="12">
        <v>1</v>
      </c>
      <c r="M116" s="8">
        <v>6130.2637822603838</v>
      </c>
      <c r="N116" s="8">
        <v>6130.2637822603838</v>
      </c>
      <c r="O116" s="8">
        <v>0</v>
      </c>
      <c r="P116" s="8">
        <v>0</v>
      </c>
      <c r="Q116" s="8">
        <v>6130.2637822603838</v>
      </c>
      <c r="R116" s="8">
        <v>0</v>
      </c>
      <c r="S116" s="8">
        <v>6130.2637822603838</v>
      </c>
      <c r="T116" s="8">
        <v>0</v>
      </c>
      <c r="U116" s="8">
        <v>0</v>
      </c>
      <c r="V116" s="8">
        <v>6130.2637822603838</v>
      </c>
      <c r="W116" s="12">
        <v>1</v>
      </c>
      <c r="X116" s="8">
        <v>6908.7303798738913</v>
      </c>
      <c r="Y116" s="8">
        <v>6908.7303798738913</v>
      </c>
      <c r="Z116" s="8">
        <v>0</v>
      </c>
      <c r="AA116" s="8">
        <v>-512.58476855856168</v>
      </c>
      <c r="AB116" s="8">
        <v>6396.1456113153299</v>
      </c>
      <c r="AC116" s="8">
        <v>0</v>
      </c>
      <c r="AD116" s="8">
        <v>6908.7303798738913</v>
      </c>
      <c r="AE116" s="8">
        <v>0</v>
      </c>
      <c r="AF116" s="8">
        <v>-512.58476855856168</v>
      </c>
      <c r="AG116" s="20">
        <v>6396.1456113153299</v>
      </c>
      <c r="AH116" s="12">
        <v>1</v>
      </c>
    </row>
    <row r="117" spans="1:35">
      <c r="A117" s="11" t="s">
        <v>140</v>
      </c>
      <c r="B117" s="8">
        <v>7254321.3700000001</v>
      </c>
      <c r="C117" s="23">
        <v>7254321.3700000001</v>
      </c>
      <c r="D117" s="8">
        <v>0</v>
      </c>
      <c r="E117" s="8">
        <v>0</v>
      </c>
      <c r="F117" s="8">
        <v>7254321.3700000001</v>
      </c>
      <c r="G117" s="8">
        <v>0</v>
      </c>
      <c r="H117" s="8">
        <v>7254321.3700000001</v>
      </c>
      <c r="I117" s="8">
        <v>0</v>
      </c>
      <c r="J117" s="8">
        <v>0</v>
      </c>
      <c r="K117" s="8">
        <v>7254321.3700000001</v>
      </c>
      <c r="L117" s="12">
        <v>1</v>
      </c>
      <c r="M117" s="8">
        <v>7497228.9331022482</v>
      </c>
      <c r="N117" s="8">
        <v>7497228.9331022482</v>
      </c>
      <c r="O117" s="8">
        <v>0</v>
      </c>
      <c r="P117" s="8">
        <v>0</v>
      </c>
      <c r="Q117" s="8">
        <v>7497228.9331022482</v>
      </c>
      <c r="R117" s="8">
        <v>0</v>
      </c>
      <c r="S117" s="8">
        <v>7497228.9331022482</v>
      </c>
      <c r="T117" s="8">
        <v>0</v>
      </c>
      <c r="U117" s="8">
        <v>0</v>
      </c>
      <c r="V117" s="8">
        <v>7497228.9331022482</v>
      </c>
      <c r="W117" s="12">
        <v>1</v>
      </c>
      <c r="X117" s="8">
        <v>7951551.3510643989</v>
      </c>
      <c r="Y117" s="8">
        <v>7951551.3510643989</v>
      </c>
      <c r="Z117" s="8">
        <v>0</v>
      </c>
      <c r="AA117" s="8">
        <v>114979.99768561099</v>
      </c>
      <c r="AB117" s="8">
        <v>8066531.3487500101</v>
      </c>
      <c r="AC117" s="8">
        <v>0</v>
      </c>
      <c r="AD117" s="8">
        <v>7951551.3510643989</v>
      </c>
      <c r="AE117" s="8">
        <v>0</v>
      </c>
      <c r="AF117" s="8">
        <v>114979.99768561099</v>
      </c>
      <c r="AG117" s="20">
        <v>8066531.3487500101</v>
      </c>
      <c r="AH117" s="12">
        <v>1</v>
      </c>
    </row>
    <row r="118" spans="1:35">
      <c r="A118" s="11" t="s">
        <v>141</v>
      </c>
      <c r="B118" s="8">
        <v>73070.739999999991</v>
      </c>
      <c r="C118" s="23">
        <v>73070.739999999991</v>
      </c>
      <c r="D118" s="8">
        <v>0</v>
      </c>
      <c r="E118" s="8">
        <v>0</v>
      </c>
      <c r="F118" s="8">
        <v>73070.739999999991</v>
      </c>
      <c r="G118" s="8">
        <v>0</v>
      </c>
      <c r="H118" s="8">
        <v>73070.739999999991</v>
      </c>
      <c r="I118" s="8">
        <v>0</v>
      </c>
      <c r="J118" s="8">
        <v>0</v>
      </c>
      <c r="K118" s="8">
        <v>73070.739999999991</v>
      </c>
      <c r="L118" s="12">
        <v>1</v>
      </c>
      <c r="M118" s="8">
        <v>89542.530863695065</v>
      </c>
      <c r="N118" s="8">
        <v>89542.530863695065</v>
      </c>
      <c r="O118" s="8">
        <v>0</v>
      </c>
      <c r="P118" s="8">
        <v>0</v>
      </c>
      <c r="Q118" s="8">
        <v>89542.530863695065</v>
      </c>
      <c r="R118" s="8">
        <v>0</v>
      </c>
      <c r="S118" s="8">
        <v>89542.530863695065</v>
      </c>
      <c r="T118" s="8">
        <v>0</v>
      </c>
      <c r="U118" s="8">
        <v>0</v>
      </c>
      <c r="V118" s="8">
        <v>89542.530863695065</v>
      </c>
      <c r="W118" s="12">
        <v>1</v>
      </c>
      <c r="X118" s="8">
        <v>101204.86829033308</v>
      </c>
      <c r="Y118" s="8">
        <v>101204.86829033308</v>
      </c>
      <c r="Z118" s="8">
        <v>0</v>
      </c>
      <c r="AA118" s="8">
        <v>-16192.827589918812</v>
      </c>
      <c r="AB118" s="8">
        <v>85012.040700414262</v>
      </c>
      <c r="AC118" s="8">
        <v>0</v>
      </c>
      <c r="AD118" s="8">
        <v>101204.86829033308</v>
      </c>
      <c r="AE118" s="8">
        <v>0</v>
      </c>
      <c r="AF118" s="8">
        <v>-16192.827589918812</v>
      </c>
      <c r="AG118" s="20">
        <v>85012.040700414262</v>
      </c>
      <c r="AH118" s="12">
        <v>1</v>
      </c>
    </row>
    <row r="119" spans="1:35">
      <c r="A119" s="11" t="s">
        <v>142</v>
      </c>
      <c r="B119" s="8">
        <v>444141.67</v>
      </c>
      <c r="C119" s="23">
        <v>444141.67</v>
      </c>
      <c r="D119" s="8">
        <v>0</v>
      </c>
      <c r="E119" s="8">
        <v>0</v>
      </c>
      <c r="F119" s="8">
        <v>444141.67</v>
      </c>
      <c r="G119" s="8">
        <v>0</v>
      </c>
      <c r="H119" s="8">
        <v>444141.67</v>
      </c>
      <c r="I119" s="8">
        <v>0</v>
      </c>
      <c r="J119" s="8">
        <v>0</v>
      </c>
      <c r="K119" s="8">
        <v>444141.67</v>
      </c>
      <c r="L119" s="12">
        <v>1</v>
      </c>
      <c r="M119" s="8">
        <v>498176.98337264999</v>
      </c>
      <c r="N119" s="8">
        <v>498176.98337264999</v>
      </c>
      <c r="O119" s="8">
        <v>0</v>
      </c>
      <c r="P119" s="8">
        <v>0</v>
      </c>
      <c r="Q119" s="8">
        <v>498176.98337264999</v>
      </c>
      <c r="R119" s="8">
        <v>0</v>
      </c>
      <c r="S119" s="8">
        <v>498176.98337264999</v>
      </c>
      <c r="T119" s="8">
        <v>0</v>
      </c>
      <c r="U119" s="8">
        <v>0</v>
      </c>
      <c r="V119" s="8">
        <v>498176.98337264999</v>
      </c>
      <c r="W119" s="12">
        <v>1</v>
      </c>
      <c r="X119" s="8">
        <v>564200.39010727673</v>
      </c>
      <c r="Y119" s="8">
        <v>564200.39010727673</v>
      </c>
      <c r="Z119" s="8">
        <v>0</v>
      </c>
      <c r="AA119" s="8">
        <v>68958.032149544932</v>
      </c>
      <c r="AB119" s="8">
        <v>633158.42225682165</v>
      </c>
      <c r="AC119" s="8">
        <v>0</v>
      </c>
      <c r="AD119" s="8">
        <v>564200.39010727673</v>
      </c>
      <c r="AE119" s="8">
        <v>0</v>
      </c>
      <c r="AF119" s="8">
        <v>68958.032149544932</v>
      </c>
      <c r="AG119" s="20">
        <v>633158.42225682165</v>
      </c>
      <c r="AH119" s="12">
        <v>1</v>
      </c>
    </row>
    <row r="120" spans="1:35">
      <c r="A120" s="11" t="s">
        <v>143</v>
      </c>
      <c r="B120" s="8">
        <v>2623408.9499999997</v>
      </c>
      <c r="C120" s="23">
        <v>2623408.9499999997</v>
      </c>
      <c r="D120" s="8">
        <v>0</v>
      </c>
      <c r="E120" s="8">
        <v>0</v>
      </c>
      <c r="F120" s="8">
        <v>2623408.9499999997</v>
      </c>
      <c r="G120" s="8">
        <v>0</v>
      </c>
      <c r="H120" s="8">
        <v>2623408.9499999997</v>
      </c>
      <c r="I120" s="8">
        <v>0</v>
      </c>
      <c r="J120" s="8">
        <v>0</v>
      </c>
      <c r="K120" s="8">
        <v>2623408.9499999997</v>
      </c>
      <c r="L120" s="12">
        <v>1</v>
      </c>
      <c r="M120" s="8">
        <v>2730977.3731104238</v>
      </c>
      <c r="N120" s="8">
        <v>2730977.3731104238</v>
      </c>
      <c r="O120" s="8">
        <v>0</v>
      </c>
      <c r="P120" s="8">
        <v>0</v>
      </c>
      <c r="Q120" s="8">
        <v>2730977.3731104238</v>
      </c>
      <c r="R120" s="8">
        <v>0</v>
      </c>
      <c r="S120" s="8">
        <v>2730977.3731104238</v>
      </c>
      <c r="T120" s="8">
        <v>0</v>
      </c>
      <c r="U120" s="8">
        <v>0</v>
      </c>
      <c r="V120" s="8">
        <v>2730977.3731104238</v>
      </c>
      <c r="W120" s="12">
        <v>1</v>
      </c>
      <c r="X120" s="8">
        <v>2909019.5222595269</v>
      </c>
      <c r="Y120" s="8">
        <v>2909019.5222595269</v>
      </c>
      <c r="Z120" s="8">
        <v>0</v>
      </c>
      <c r="AA120" s="8">
        <v>1121126.7355230332</v>
      </c>
      <c r="AB120" s="8">
        <v>4030146.2577825598</v>
      </c>
      <c r="AC120" s="8">
        <v>0</v>
      </c>
      <c r="AD120" s="8">
        <v>2909019.5222595269</v>
      </c>
      <c r="AE120" s="8">
        <v>0</v>
      </c>
      <c r="AF120" s="8">
        <v>1121126.7355230332</v>
      </c>
      <c r="AG120" s="20">
        <v>4030146.2577825598</v>
      </c>
      <c r="AH120" s="12">
        <v>1</v>
      </c>
    </row>
    <row r="121" spans="1:35">
      <c r="A121" s="11" t="s">
        <v>144</v>
      </c>
      <c r="B121" s="8">
        <v>1276120.7</v>
      </c>
      <c r="C121" s="138">
        <v>1276120.7</v>
      </c>
      <c r="D121" s="8">
        <v>0</v>
      </c>
      <c r="E121" s="8">
        <v>0</v>
      </c>
      <c r="F121" s="8">
        <v>1276120.7</v>
      </c>
      <c r="G121" s="8">
        <v>0</v>
      </c>
      <c r="H121" s="8">
        <v>1276120.7</v>
      </c>
      <c r="I121" s="8">
        <v>0</v>
      </c>
      <c r="J121" s="8">
        <v>0</v>
      </c>
      <c r="K121" s="8">
        <v>1276120.7</v>
      </c>
      <c r="L121" s="12">
        <v>1</v>
      </c>
      <c r="M121" s="8">
        <v>1351590.7615262442</v>
      </c>
      <c r="N121" s="8">
        <v>1351590.7615262442</v>
      </c>
      <c r="O121" s="8">
        <v>0</v>
      </c>
      <c r="P121" s="8">
        <v>0</v>
      </c>
      <c r="Q121" s="8">
        <v>1351590.7615262442</v>
      </c>
      <c r="R121" s="8">
        <v>0</v>
      </c>
      <c r="S121" s="8">
        <v>1351590.7615262442</v>
      </c>
      <c r="T121" s="8">
        <v>0</v>
      </c>
      <c r="U121" s="8">
        <v>0</v>
      </c>
      <c r="V121" s="8">
        <v>1351590.7615262442</v>
      </c>
      <c r="W121" s="12">
        <v>1</v>
      </c>
      <c r="X121" s="8">
        <v>1521271.0434177497</v>
      </c>
      <c r="Y121" s="8">
        <v>1521271.0434177497</v>
      </c>
      <c r="Z121" s="8">
        <v>0</v>
      </c>
      <c r="AA121" s="8">
        <v>-140886.35989593732</v>
      </c>
      <c r="AB121" s="8">
        <v>1380384.6835218123</v>
      </c>
      <c r="AC121" s="8">
        <v>0</v>
      </c>
      <c r="AD121" s="8">
        <v>1521271.0434177497</v>
      </c>
      <c r="AE121" s="8">
        <v>0</v>
      </c>
      <c r="AF121" s="8">
        <v>-140886.35989593732</v>
      </c>
      <c r="AG121" s="20">
        <v>1380384.6835218123</v>
      </c>
      <c r="AH121" s="12">
        <v>1</v>
      </c>
      <c r="AI121" s="3" t="s">
        <v>145</v>
      </c>
    </row>
    <row r="122" spans="1:35">
      <c r="A122" s="11" t="s">
        <v>146</v>
      </c>
      <c r="B122" s="8">
        <v>-3573.1399999999849</v>
      </c>
      <c r="C122" s="8">
        <v>-3573.1399999999849</v>
      </c>
      <c r="D122" s="8">
        <v>0</v>
      </c>
      <c r="E122" s="8">
        <v>0</v>
      </c>
      <c r="F122" s="8">
        <v>-3573.1399999999849</v>
      </c>
      <c r="G122" s="8">
        <v>0</v>
      </c>
      <c r="H122" s="8">
        <v>-3573.1399999999849</v>
      </c>
      <c r="I122" s="8">
        <v>0</v>
      </c>
      <c r="J122" s="8">
        <v>0</v>
      </c>
      <c r="K122" s="8">
        <v>-3573.1399999999849</v>
      </c>
      <c r="L122" s="12">
        <v>1</v>
      </c>
      <c r="M122" s="8">
        <v>196725.9659380856</v>
      </c>
      <c r="N122" s="8">
        <v>196725.9659380856</v>
      </c>
      <c r="O122" s="8">
        <v>0</v>
      </c>
      <c r="P122" s="8">
        <v>0</v>
      </c>
      <c r="Q122" s="8">
        <v>196725.9659380856</v>
      </c>
      <c r="R122" s="8">
        <v>0</v>
      </c>
      <c r="S122" s="8">
        <v>196725.9659380856</v>
      </c>
      <c r="T122" s="8">
        <v>0</v>
      </c>
      <c r="U122" s="8">
        <v>0</v>
      </c>
      <c r="V122" s="8">
        <v>196725.9659380856</v>
      </c>
      <c r="W122" s="12">
        <v>1</v>
      </c>
      <c r="X122" s="8">
        <v>201546.31973011669</v>
      </c>
      <c r="Y122" s="8">
        <v>201546.31973011669</v>
      </c>
      <c r="Z122" s="8">
        <v>0</v>
      </c>
      <c r="AA122" s="8">
        <v>-1592.2823132034423</v>
      </c>
      <c r="AB122" s="8">
        <v>199954.03741691326</v>
      </c>
      <c r="AC122" s="8">
        <v>0</v>
      </c>
      <c r="AD122" s="8">
        <v>201546.31973011669</v>
      </c>
      <c r="AE122" s="8">
        <v>0</v>
      </c>
      <c r="AF122" s="8">
        <v>-1592.2823132034423</v>
      </c>
      <c r="AG122" s="20">
        <v>199954.03741691326</v>
      </c>
      <c r="AH122" s="12">
        <v>1</v>
      </c>
    </row>
    <row r="123" spans="1:35">
      <c r="A123" s="11" t="s">
        <v>147</v>
      </c>
      <c r="B123" s="8">
        <v>165896.32999999999</v>
      </c>
      <c r="C123" s="8">
        <v>165896.32999999999</v>
      </c>
      <c r="D123" s="8">
        <v>0</v>
      </c>
      <c r="E123" s="8">
        <v>0</v>
      </c>
      <c r="F123" s="8">
        <v>165896.32999999999</v>
      </c>
      <c r="G123" s="8">
        <v>0</v>
      </c>
      <c r="H123" s="8">
        <v>165896.32999999999</v>
      </c>
      <c r="I123" s="8">
        <v>0</v>
      </c>
      <c r="J123" s="8">
        <v>0</v>
      </c>
      <c r="K123" s="8">
        <v>165896.32999999999</v>
      </c>
      <c r="L123" s="12">
        <v>1</v>
      </c>
      <c r="M123" s="8">
        <v>217524.90329459784</v>
      </c>
      <c r="N123" s="8">
        <v>217524.90329459784</v>
      </c>
      <c r="O123" s="8">
        <v>0</v>
      </c>
      <c r="P123" s="8">
        <v>0</v>
      </c>
      <c r="Q123" s="8">
        <v>217524.90329459784</v>
      </c>
      <c r="R123" s="8">
        <v>0</v>
      </c>
      <c r="S123" s="8">
        <v>217524.90329459784</v>
      </c>
      <c r="T123" s="8">
        <v>0</v>
      </c>
      <c r="U123" s="8">
        <v>0</v>
      </c>
      <c r="V123" s="8">
        <v>217524.90329459784</v>
      </c>
      <c r="W123" s="12">
        <v>1</v>
      </c>
      <c r="X123" s="8">
        <v>237506.3002697631</v>
      </c>
      <c r="Y123" s="8">
        <v>237506.3002697631</v>
      </c>
      <c r="Z123" s="8">
        <v>0</v>
      </c>
      <c r="AA123" s="8">
        <v>-32459.296850334864</v>
      </c>
      <c r="AB123" s="8">
        <v>205047.00341942825</v>
      </c>
      <c r="AC123" s="8">
        <v>0</v>
      </c>
      <c r="AD123" s="8">
        <v>237506.3002697631</v>
      </c>
      <c r="AE123" s="8">
        <v>0</v>
      </c>
      <c r="AF123" s="8">
        <v>-32459.296850334864</v>
      </c>
      <c r="AG123" s="20">
        <v>205047.00341942825</v>
      </c>
      <c r="AH123" s="12">
        <v>1</v>
      </c>
    </row>
    <row r="124" spans="1:35">
      <c r="A124" s="11" t="s">
        <v>148</v>
      </c>
      <c r="B124" s="8">
        <v>17961.91</v>
      </c>
      <c r="C124" s="8">
        <v>17961.91</v>
      </c>
      <c r="D124" s="8">
        <v>0</v>
      </c>
      <c r="E124" s="8">
        <v>0</v>
      </c>
      <c r="F124" s="8">
        <v>17961.91</v>
      </c>
      <c r="G124" s="8">
        <v>0</v>
      </c>
      <c r="H124" s="8">
        <v>17961.91</v>
      </c>
      <c r="I124" s="8">
        <v>0</v>
      </c>
      <c r="J124" s="8">
        <v>0</v>
      </c>
      <c r="K124" s="8">
        <v>17961.91</v>
      </c>
      <c r="L124" s="12">
        <v>1</v>
      </c>
      <c r="M124" s="8">
        <v>64344.246822364141</v>
      </c>
      <c r="N124" s="8">
        <v>64344.246822364141</v>
      </c>
      <c r="O124" s="8">
        <v>0</v>
      </c>
      <c r="P124" s="8">
        <v>0</v>
      </c>
      <c r="Q124" s="8">
        <v>64344.246822364141</v>
      </c>
      <c r="R124" s="8">
        <v>0</v>
      </c>
      <c r="S124" s="8">
        <v>64344.246822364141</v>
      </c>
      <c r="T124" s="8">
        <v>0</v>
      </c>
      <c r="U124" s="8">
        <v>0</v>
      </c>
      <c r="V124" s="8">
        <v>64344.246822364141</v>
      </c>
      <c r="W124" s="12">
        <v>1</v>
      </c>
      <c r="X124" s="8">
        <v>71890.485624537367</v>
      </c>
      <c r="Y124" s="8">
        <v>71890.485624537367</v>
      </c>
      <c r="Z124" s="8">
        <v>0</v>
      </c>
      <c r="AA124" s="8">
        <v>11457.581152167546</v>
      </c>
      <c r="AB124" s="8">
        <v>83348.066776704916</v>
      </c>
      <c r="AC124" s="8">
        <v>0</v>
      </c>
      <c r="AD124" s="8">
        <v>71890.485624537367</v>
      </c>
      <c r="AE124" s="8">
        <v>0</v>
      </c>
      <c r="AF124" s="8">
        <v>11457.581152167546</v>
      </c>
      <c r="AG124" s="20">
        <v>83348.066776704916</v>
      </c>
      <c r="AH124" s="12">
        <v>1</v>
      </c>
    </row>
    <row r="125" spans="1:35">
      <c r="A125" s="11" t="s">
        <v>149</v>
      </c>
      <c r="B125" s="8">
        <v>52476.460000000006</v>
      </c>
      <c r="C125" s="8">
        <v>52476.460000000006</v>
      </c>
      <c r="D125" s="8">
        <v>0</v>
      </c>
      <c r="E125" s="8">
        <v>0</v>
      </c>
      <c r="F125" s="8">
        <v>52476.460000000006</v>
      </c>
      <c r="G125" s="8">
        <v>0</v>
      </c>
      <c r="H125" s="8">
        <v>52476.460000000006</v>
      </c>
      <c r="I125" s="8">
        <v>0</v>
      </c>
      <c r="J125" s="8">
        <v>0</v>
      </c>
      <c r="K125" s="8">
        <v>52476.460000000006</v>
      </c>
      <c r="L125" s="12">
        <v>1</v>
      </c>
      <c r="M125" s="8">
        <v>53675.55646934914</v>
      </c>
      <c r="N125" s="8">
        <v>53675.55646934914</v>
      </c>
      <c r="O125" s="8">
        <v>0</v>
      </c>
      <c r="P125" s="8">
        <v>0</v>
      </c>
      <c r="Q125" s="8">
        <v>53675.55646934914</v>
      </c>
      <c r="R125" s="8">
        <v>0</v>
      </c>
      <c r="S125" s="8">
        <v>53675.55646934914</v>
      </c>
      <c r="T125" s="8">
        <v>0</v>
      </c>
      <c r="U125" s="8">
        <v>0</v>
      </c>
      <c r="V125" s="8">
        <v>53675.55646934914</v>
      </c>
      <c r="W125" s="12">
        <v>1</v>
      </c>
      <c r="X125" s="8">
        <v>56768.83735302397</v>
      </c>
      <c r="Y125" s="8">
        <v>56768.83735302397</v>
      </c>
      <c r="Z125" s="8">
        <v>0</v>
      </c>
      <c r="AA125" s="8">
        <v>40275.321617835267</v>
      </c>
      <c r="AB125" s="8">
        <v>97044.158970859236</v>
      </c>
      <c r="AC125" s="8">
        <v>0</v>
      </c>
      <c r="AD125" s="8">
        <v>56768.83735302397</v>
      </c>
      <c r="AE125" s="8">
        <v>0</v>
      </c>
      <c r="AF125" s="8">
        <v>40275.321617835267</v>
      </c>
      <c r="AG125" s="20">
        <v>97044.158970859236</v>
      </c>
      <c r="AH125" s="12">
        <v>1</v>
      </c>
    </row>
    <row r="126" spans="1:35">
      <c r="A126" s="11" t="s">
        <v>150</v>
      </c>
      <c r="B126" s="8">
        <v>48153.13</v>
      </c>
      <c r="C126" s="8">
        <v>48153.13</v>
      </c>
      <c r="D126" s="8">
        <v>0</v>
      </c>
      <c r="E126" s="8">
        <v>0</v>
      </c>
      <c r="F126" s="8">
        <v>48153.13</v>
      </c>
      <c r="G126" s="8">
        <v>0</v>
      </c>
      <c r="H126" s="8">
        <v>48153.13</v>
      </c>
      <c r="I126" s="8">
        <v>0</v>
      </c>
      <c r="J126" s="8">
        <v>0</v>
      </c>
      <c r="K126" s="8">
        <v>48153.13</v>
      </c>
      <c r="L126" s="12">
        <v>1</v>
      </c>
      <c r="M126" s="8">
        <v>55847.159985004757</v>
      </c>
      <c r="N126" s="8">
        <v>55847.159985004757</v>
      </c>
      <c r="O126" s="8">
        <v>0</v>
      </c>
      <c r="P126" s="8">
        <v>0</v>
      </c>
      <c r="Q126" s="8">
        <v>55847.159985004757</v>
      </c>
      <c r="R126" s="8">
        <v>0</v>
      </c>
      <c r="S126" s="8">
        <v>55847.159985004757</v>
      </c>
      <c r="T126" s="8">
        <v>0</v>
      </c>
      <c r="U126" s="8">
        <v>0</v>
      </c>
      <c r="V126" s="8">
        <v>55847.159985004757</v>
      </c>
      <c r="W126" s="12">
        <v>1</v>
      </c>
      <c r="X126" s="8">
        <v>62245.798302017509</v>
      </c>
      <c r="Y126" s="8">
        <v>62245.798302017509</v>
      </c>
      <c r="Z126" s="8">
        <v>0</v>
      </c>
      <c r="AA126" s="8">
        <v>-4149.7326420727804</v>
      </c>
      <c r="AB126" s="8">
        <v>58096.065659944725</v>
      </c>
      <c r="AC126" s="8">
        <v>0</v>
      </c>
      <c r="AD126" s="8">
        <v>62245.798302017509</v>
      </c>
      <c r="AE126" s="8">
        <v>0</v>
      </c>
      <c r="AF126" s="8">
        <v>-4149.7326420727804</v>
      </c>
      <c r="AG126" s="20">
        <v>58096.065659944725</v>
      </c>
      <c r="AH126" s="12">
        <v>1</v>
      </c>
    </row>
    <row r="127" spans="1:35">
      <c r="A127" s="11" t="s">
        <v>151</v>
      </c>
      <c r="B127" s="8">
        <v>509461.18999999994</v>
      </c>
      <c r="C127" s="23">
        <v>509461.18999999994</v>
      </c>
      <c r="D127" s="8">
        <v>-509461.18999999994</v>
      </c>
      <c r="E127" s="8">
        <v>0</v>
      </c>
      <c r="F127" s="8">
        <v>0</v>
      </c>
      <c r="G127" s="8">
        <v>0</v>
      </c>
      <c r="H127" s="8">
        <v>509461.18999999994</v>
      </c>
      <c r="I127" s="8">
        <v>-509461.18999999994</v>
      </c>
      <c r="J127" s="8">
        <v>0</v>
      </c>
      <c r="K127" s="8">
        <v>0</v>
      </c>
      <c r="L127" s="12">
        <v>1</v>
      </c>
      <c r="M127" s="8">
        <v>736082.57421216147</v>
      </c>
      <c r="N127" s="8">
        <v>736082.57421216147</v>
      </c>
      <c r="O127" s="8">
        <v>-736082.57421216147</v>
      </c>
      <c r="P127" s="8">
        <v>0</v>
      </c>
      <c r="Q127" s="8">
        <v>0</v>
      </c>
      <c r="R127" s="8">
        <v>0</v>
      </c>
      <c r="S127" s="8">
        <v>736082.57421216147</v>
      </c>
      <c r="T127" s="8">
        <v>-736082.57421216147</v>
      </c>
      <c r="U127" s="8">
        <v>0</v>
      </c>
      <c r="V127" s="8">
        <v>0</v>
      </c>
      <c r="W127" s="12">
        <v>1</v>
      </c>
      <c r="X127" s="8">
        <v>942458.51036337996</v>
      </c>
      <c r="Y127" s="8">
        <v>942458.51036337996</v>
      </c>
      <c r="Z127" s="8">
        <v>-942458.51036337996</v>
      </c>
      <c r="AA127" s="8">
        <v>852085.34923027037</v>
      </c>
      <c r="AB127" s="8">
        <v>852085.34923027037</v>
      </c>
      <c r="AC127" s="8">
        <v>0</v>
      </c>
      <c r="AD127" s="8">
        <v>942458.51036337996</v>
      </c>
      <c r="AE127" s="8">
        <v>-942458.51036337996</v>
      </c>
      <c r="AF127" s="8">
        <v>852085.34923027037</v>
      </c>
      <c r="AG127" s="8">
        <v>852085.34923027037</v>
      </c>
      <c r="AH127" s="12">
        <v>1</v>
      </c>
    </row>
    <row r="128" spans="1:35">
      <c r="A128" s="11" t="s">
        <v>152</v>
      </c>
      <c r="B128" s="8">
        <v>102887.72999999998</v>
      </c>
      <c r="C128" s="23">
        <v>102887.72999999998</v>
      </c>
      <c r="D128" s="8">
        <v>-102887.72999999998</v>
      </c>
      <c r="E128" s="8">
        <v>0</v>
      </c>
      <c r="F128" s="8">
        <v>0</v>
      </c>
      <c r="G128" s="8">
        <v>0</v>
      </c>
      <c r="H128" s="8">
        <v>102887.72999999998</v>
      </c>
      <c r="I128" s="8">
        <v>-102887.72999999998</v>
      </c>
      <c r="J128" s="8">
        <v>0</v>
      </c>
      <c r="K128" s="8">
        <v>0</v>
      </c>
      <c r="L128" s="12">
        <v>1</v>
      </c>
      <c r="M128" s="8">
        <v>218992.59855191136</v>
      </c>
      <c r="N128" s="8">
        <v>218992.59855191136</v>
      </c>
      <c r="O128" s="8">
        <v>-218992.59855191136</v>
      </c>
      <c r="P128" s="8">
        <v>0</v>
      </c>
      <c r="Q128" s="8">
        <v>0</v>
      </c>
      <c r="R128" s="8">
        <v>0</v>
      </c>
      <c r="S128" s="8">
        <v>218992.59855191136</v>
      </c>
      <c r="T128" s="8">
        <v>-218992.59855191136</v>
      </c>
      <c r="U128" s="8">
        <v>0</v>
      </c>
      <c r="V128" s="8">
        <v>0</v>
      </c>
      <c r="W128" s="12">
        <v>1</v>
      </c>
      <c r="X128" s="8">
        <v>265106.03563741338</v>
      </c>
      <c r="Y128" s="8">
        <v>265106.03563741338</v>
      </c>
      <c r="Z128" s="8">
        <v>-265106.03563741338</v>
      </c>
      <c r="AA128" s="8">
        <v>327688.47589517385</v>
      </c>
      <c r="AB128" s="8">
        <v>327688.47589517385</v>
      </c>
      <c r="AC128" s="8">
        <v>0</v>
      </c>
      <c r="AD128" s="8">
        <v>265106.03563741338</v>
      </c>
      <c r="AE128" s="8">
        <v>-265106.03563741338</v>
      </c>
      <c r="AF128" s="8">
        <v>327688.47589517385</v>
      </c>
      <c r="AG128" s="8">
        <v>327688.47589517385</v>
      </c>
      <c r="AH128" s="12">
        <v>1</v>
      </c>
    </row>
    <row r="129" spans="1:36">
      <c r="A129" s="11" t="s">
        <v>153</v>
      </c>
      <c r="B129" s="8">
        <v>21024.400000000001</v>
      </c>
      <c r="C129" s="138">
        <v>21024.400000000001</v>
      </c>
      <c r="D129" s="8">
        <v>-21024.400000000001</v>
      </c>
      <c r="E129" s="8">
        <v>0</v>
      </c>
      <c r="F129" s="8">
        <v>0</v>
      </c>
      <c r="G129" s="8">
        <v>0</v>
      </c>
      <c r="H129" s="8">
        <v>21024.400000000001</v>
      </c>
      <c r="I129" s="8">
        <v>-21024.400000000001</v>
      </c>
      <c r="J129" s="8">
        <v>0</v>
      </c>
      <c r="K129" s="8">
        <v>0</v>
      </c>
      <c r="L129" s="12">
        <v>1</v>
      </c>
      <c r="M129" s="8">
        <v>28964.160603249129</v>
      </c>
      <c r="N129" s="8">
        <v>28964.160603249129</v>
      </c>
      <c r="O129" s="8">
        <v>-28964.160603249129</v>
      </c>
      <c r="P129" s="8">
        <v>0</v>
      </c>
      <c r="Q129" s="8">
        <v>0</v>
      </c>
      <c r="R129" s="8">
        <v>0</v>
      </c>
      <c r="S129" s="8">
        <v>28964.160603249129</v>
      </c>
      <c r="T129" s="8">
        <v>-28964.160603249129</v>
      </c>
      <c r="U129" s="8">
        <v>0</v>
      </c>
      <c r="V129" s="8">
        <v>0</v>
      </c>
      <c r="W129" s="12">
        <v>1</v>
      </c>
      <c r="X129" s="8">
        <v>36049.0735563376</v>
      </c>
      <c r="Y129" s="8">
        <v>36049.0735563376</v>
      </c>
      <c r="Z129" s="8">
        <v>-36049.0735563376</v>
      </c>
      <c r="AA129" s="8">
        <v>30784.127597423627</v>
      </c>
      <c r="AB129" s="8">
        <v>30784.127597423627</v>
      </c>
      <c r="AC129" s="8">
        <v>0</v>
      </c>
      <c r="AD129" s="8">
        <v>36049.0735563376</v>
      </c>
      <c r="AE129" s="8">
        <v>-36049.0735563376</v>
      </c>
      <c r="AF129" s="8">
        <v>30784.127597423627</v>
      </c>
      <c r="AG129" s="8">
        <v>30784.127597423627</v>
      </c>
      <c r="AH129" s="12">
        <v>1</v>
      </c>
    </row>
    <row r="130" spans="1:36">
      <c r="A130" s="11" t="s">
        <v>154</v>
      </c>
      <c r="B130" s="8">
        <v>16029.36</v>
      </c>
      <c r="C130" s="8">
        <v>16029.36</v>
      </c>
      <c r="D130" s="8">
        <v>-16029.36</v>
      </c>
      <c r="E130" s="8">
        <v>0</v>
      </c>
      <c r="F130" s="8">
        <v>0</v>
      </c>
      <c r="G130" s="8">
        <v>0</v>
      </c>
      <c r="H130" s="8">
        <v>16029.36</v>
      </c>
      <c r="I130" s="8">
        <v>-16029.36</v>
      </c>
      <c r="J130" s="8">
        <v>0</v>
      </c>
      <c r="K130" s="8">
        <v>0</v>
      </c>
      <c r="L130" s="12">
        <v>1</v>
      </c>
      <c r="M130" s="8">
        <v>21447.900085137429</v>
      </c>
      <c r="N130" s="8">
        <v>21447.900085137429</v>
      </c>
      <c r="O130" s="8">
        <v>-21447.900085137429</v>
      </c>
      <c r="P130" s="8">
        <v>0</v>
      </c>
      <c r="Q130" s="8">
        <v>0</v>
      </c>
      <c r="R130" s="8">
        <v>0</v>
      </c>
      <c r="S130" s="8">
        <v>21447.900085137429</v>
      </c>
      <c r="T130" s="8">
        <v>-21447.900085137429</v>
      </c>
      <c r="U130" s="8">
        <v>0</v>
      </c>
      <c r="V130" s="8">
        <v>0</v>
      </c>
      <c r="W130" s="12">
        <v>1</v>
      </c>
      <c r="X130" s="8">
        <v>29639.696670249446</v>
      </c>
      <c r="Y130" s="8">
        <v>29639.696670249446</v>
      </c>
      <c r="Z130" s="8">
        <v>-29639.696670249446</v>
      </c>
      <c r="AA130" s="8">
        <v>24879.758039105891</v>
      </c>
      <c r="AB130" s="8">
        <v>24879.758039105891</v>
      </c>
      <c r="AC130" s="8">
        <v>0</v>
      </c>
      <c r="AD130" s="8">
        <v>29639.696670249446</v>
      </c>
      <c r="AE130" s="8">
        <v>-29639.696670249446</v>
      </c>
      <c r="AF130" s="8">
        <v>24879.758039105891</v>
      </c>
      <c r="AG130" s="8">
        <v>24879.758039105891</v>
      </c>
      <c r="AH130" s="12">
        <v>1</v>
      </c>
    </row>
    <row r="131" spans="1:36" ht="15.75" thickBot="1">
      <c r="A131" s="11" t="s">
        <v>155</v>
      </c>
      <c r="B131" s="8">
        <v>0</v>
      </c>
      <c r="C131" s="8">
        <v>0</v>
      </c>
      <c r="D131" s="8">
        <v>0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12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12">
        <v>1</v>
      </c>
      <c r="X131" s="8">
        <v>944787.58567272034</v>
      </c>
      <c r="Y131" s="8">
        <v>944787.58567272034</v>
      </c>
      <c r="Z131" s="8">
        <v>0</v>
      </c>
      <c r="AA131" s="8">
        <v>0</v>
      </c>
      <c r="AB131" s="8">
        <v>944787.58567272034</v>
      </c>
      <c r="AC131" s="8">
        <v>0</v>
      </c>
      <c r="AD131" s="8">
        <v>944787.58567272034</v>
      </c>
      <c r="AE131" s="8">
        <v>0</v>
      </c>
      <c r="AF131" s="8">
        <v>0</v>
      </c>
      <c r="AG131" s="20">
        <v>944787.58567272034</v>
      </c>
      <c r="AH131" s="12">
        <v>1</v>
      </c>
    </row>
    <row r="132" spans="1:36" s="62" customFormat="1">
      <c r="A132" s="59" t="s">
        <v>138</v>
      </c>
      <c r="B132" s="58">
        <v>12604979.26</v>
      </c>
      <c r="C132" s="58">
        <v>12604979.26</v>
      </c>
      <c r="D132" s="58">
        <v>-649402.67999999993</v>
      </c>
      <c r="E132" s="58">
        <v>0</v>
      </c>
      <c r="F132" s="58">
        <v>11955576.58</v>
      </c>
      <c r="G132" s="58">
        <v>0</v>
      </c>
      <c r="H132" s="58">
        <v>12604979.26</v>
      </c>
      <c r="I132" s="58">
        <v>-649402.67999999993</v>
      </c>
      <c r="J132" s="58">
        <v>0</v>
      </c>
      <c r="K132" s="58">
        <v>11955576.58</v>
      </c>
      <c r="L132" s="60" t="s">
        <v>64</v>
      </c>
      <c r="M132" s="58">
        <v>13767251.911719384</v>
      </c>
      <c r="N132" s="58">
        <v>13767251.911719384</v>
      </c>
      <c r="O132" s="58">
        <v>-1005487.2334524594</v>
      </c>
      <c r="P132" s="58">
        <v>0</v>
      </c>
      <c r="Q132" s="58">
        <v>12761764.678266922</v>
      </c>
      <c r="R132" s="58">
        <v>0</v>
      </c>
      <c r="S132" s="58">
        <v>13767251.911719384</v>
      </c>
      <c r="T132" s="58">
        <v>-1005487.2334524594</v>
      </c>
      <c r="U132" s="58">
        <v>0</v>
      </c>
      <c r="V132" s="58">
        <v>12761764.678266922</v>
      </c>
      <c r="W132" s="60" t="s">
        <v>64</v>
      </c>
      <c r="X132" s="58">
        <v>15902154.54869872</v>
      </c>
      <c r="Y132" s="58">
        <v>15902154.54869872</v>
      </c>
      <c r="Z132" s="58">
        <v>-1273253.3162273802</v>
      </c>
      <c r="AA132" s="58">
        <v>2396442.2948301397</v>
      </c>
      <c r="AB132" s="58">
        <v>17025343.527301475</v>
      </c>
      <c r="AC132" s="58">
        <v>0</v>
      </c>
      <c r="AD132" s="58">
        <v>15902154.54869872</v>
      </c>
      <c r="AE132" s="58">
        <v>-1273253.3162273802</v>
      </c>
      <c r="AF132" s="58">
        <v>2396442.2948301397</v>
      </c>
      <c r="AG132" s="58">
        <v>17025343.527301475</v>
      </c>
      <c r="AH132" s="57">
        <f>+AG132-X132</f>
        <v>1123188.9786027558</v>
      </c>
      <c r="AI132" s="61">
        <f>+AG138-X138</f>
        <v>-219765.35093499953</v>
      </c>
      <c r="AJ132" s="61">
        <f>+AI132+AH132</f>
        <v>903423.62766775629</v>
      </c>
    </row>
    <row r="133" spans="1:36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</row>
    <row r="134" spans="1:36">
      <c r="A134" s="10" t="s">
        <v>156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</row>
    <row r="135" spans="1:36" s="62" customFormat="1">
      <c r="A135" s="63" t="s">
        <v>157</v>
      </c>
      <c r="B135" s="57">
        <v>227866.74000000005</v>
      </c>
      <c r="C135" s="57">
        <v>227866.74000000005</v>
      </c>
      <c r="D135" s="57">
        <v>0</v>
      </c>
      <c r="E135" s="57">
        <v>0</v>
      </c>
      <c r="F135" s="57">
        <v>227866.74000000005</v>
      </c>
      <c r="G135" s="57">
        <v>0</v>
      </c>
      <c r="H135" s="57">
        <v>227866.74000000005</v>
      </c>
      <c r="I135" s="57">
        <v>0</v>
      </c>
      <c r="J135" s="57">
        <v>0</v>
      </c>
      <c r="K135" s="57">
        <v>227866.74000000005</v>
      </c>
      <c r="L135" s="64">
        <v>1</v>
      </c>
      <c r="M135" s="57">
        <v>228185.2115</v>
      </c>
      <c r="N135" s="57">
        <v>228185.2115</v>
      </c>
      <c r="O135" s="57">
        <v>0</v>
      </c>
      <c r="P135" s="57">
        <v>0</v>
      </c>
      <c r="Q135" s="57">
        <v>228185.2115</v>
      </c>
      <c r="R135" s="57">
        <v>0</v>
      </c>
      <c r="S135" s="57">
        <v>228185.2115</v>
      </c>
      <c r="T135" s="57">
        <v>0</v>
      </c>
      <c r="U135" s="57">
        <v>0</v>
      </c>
      <c r="V135" s="57">
        <v>228185.2115</v>
      </c>
      <c r="W135" s="64">
        <v>1</v>
      </c>
      <c r="X135" s="57">
        <v>228185.2115</v>
      </c>
      <c r="Y135" s="57">
        <v>228185.2115</v>
      </c>
      <c r="Z135" s="57">
        <v>0</v>
      </c>
      <c r="AA135" s="57">
        <v>98576.011368000021</v>
      </c>
      <c r="AB135" s="57">
        <v>326761.22286800004</v>
      </c>
      <c r="AC135" s="57">
        <v>0</v>
      </c>
      <c r="AD135" s="57">
        <v>228185.2115</v>
      </c>
      <c r="AE135" s="57">
        <v>0</v>
      </c>
      <c r="AF135" s="57">
        <v>98576.011368000021</v>
      </c>
      <c r="AG135" s="57">
        <v>326761.22286800004</v>
      </c>
      <c r="AH135" s="64">
        <v>1</v>
      </c>
    </row>
    <row r="136" spans="1:36" s="62" customFormat="1">
      <c r="A136" s="63" t="s">
        <v>158</v>
      </c>
      <c r="B136" s="57">
        <v>1264451.92</v>
      </c>
      <c r="C136" s="57">
        <v>1264451.92</v>
      </c>
      <c r="D136" s="57">
        <v>0</v>
      </c>
      <c r="E136" s="57">
        <v>0</v>
      </c>
      <c r="F136" s="57">
        <v>1264451.92</v>
      </c>
      <c r="G136" s="57">
        <v>0</v>
      </c>
      <c r="H136" s="57">
        <v>1264451.92</v>
      </c>
      <c r="I136" s="57">
        <v>0</v>
      </c>
      <c r="J136" s="57">
        <v>0</v>
      </c>
      <c r="K136" s="57">
        <v>1264451.92</v>
      </c>
      <c r="L136" s="64">
        <v>1</v>
      </c>
      <c r="M136" s="57">
        <v>1293268.4028462083</v>
      </c>
      <c r="N136" s="57">
        <v>1293268.4028462083</v>
      </c>
      <c r="O136" s="57">
        <v>0</v>
      </c>
      <c r="P136" s="57">
        <v>0</v>
      </c>
      <c r="Q136" s="57">
        <v>1293268.4028462083</v>
      </c>
      <c r="R136" s="57">
        <v>0</v>
      </c>
      <c r="S136" s="57">
        <v>1293268.4028462083</v>
      </c>
      <c r="T136" s="57">
        <v>0</v>
      </c>
      <c r="U136" s="57">
        <v>0</v>
      </c>
      <c r="V136" s="57">
        <v>1293268.4028462083</v>
      </c>
      <c r="W136" s="64">
        <v>1</v>
      </c>
      <c r="X136" s="57">
        <v>1416297.3594063334</v>
      </c>
      <c r="Y136" s="57">
        <v>1416297.3594063334</v>
      </c>
      <c r="Z136" s="57">
        <v>0</v>
      </c>
      <c r="AA136" s="57">
        <v>-318341.36230299959</v>
      </c>
      <c r="AB136" s="57">
        <v>1097955.9971033339</v>
      </c>
      <c r="AC136" s="57">
        <v>0</v>
      </c>
      <c r="AD136" s="57">
        <v>1416297.3594063334</v>
      </c>
      <c r="AE136" s="57">
        <v>0</v>
      </c>
      <c r="AF136" s="57">
        <v>-318341.36230299959</v>
      </c>
      <c r="AG136" s="57">
        <v>1097955.9971033339</v>
      </c>
      <c r="AH136" s="64">
        <v>1</v>
      </c>
    </row>
    <row r="137" spans="1:36" ht="15.75" thickBot="1">
      <c r="A137" s="11" t="s">
        <v>159</v>
      </c>
      <c r="B137" s="8">
        <v>721894.44000000006</v>
      </c>
      <c r="C137" s="8">
        <v>721894.44000000006</v>
      </c>
      <c r="D137" s="8">
        <v>0</v>
      </c>
      <c r="E137" s="8">
        <v>0</v>
      </c>
      <c r="F137" s="8">
        <v>721894.44000000006</v>
      </c>
      <c r="G137" s="8">
        <v>0</v>
      </c>
      <c r="H137" s="8">
        <v>721894.44000000006</v>
      </c>
      <c r="I137" s="8">
        <v>0</v>
      </c>
      <c r="J137" s="8">
        <v>0</v>
      </c>
      <c r="K137" s="8">
        <v>721894.44000000006</v>
      </c>
      <c r="L137" s="12">
        <v>1</v>
      </c>
      <c r="M137" s="8">
        <v>721894.44000000006</v>
      </c>
      <c r="N137" s="8">
        <v>721894.44000000006</v>
      </c>
      <c r="O137" s="8">
        <v>0</v>
      </c>
      <c r="P137" s="8">
        <v>0</v>
      </c>
      <c r="Q137" s="8">
        <v>721894.44000000006</v>
      </c>
      <c r="R137" s="8">
        <v>0</v>
      </c>
      <c r="S137" s="8">
        <v>721894.44000000006</v>
      </c>
      <c r="T137" s="8">
        <v>0</v>
      </c>
      <c r="U137" s="8">
        <v>0</v>
      </c>
      <c r="V137" s="8">
        <v>721894.44000000006</v>
      </c>
      <c r="W137" s="12">
        <v>1</v>
      </c>
      <c r="X137" s="8">
        <v>721894.44000000006</v>
      </c>
      <c r="Y137" s="8">
        <v>721894.44000000006</v>
      </c>
      <c r="Z137" s="8">
        <v>0</v>
      </c>
      <c r="AA137" s="8">
        <v>0</v>
      </c>
      <c r="AB137" s="8">
        <v>721894.44000000006</v>
      </c>
      <c r="AC137" s="8">
        <v>0</v>
      </c>
      <c r="AD137" s="8">
        <v>721894.44000000006</v>
      </c>
      <c r="AE137" s="8">
        <v>0</v>
      </c>
      <c r="AF137" s="8">
        <v>0</v>
      </c>
      <c r="AG137" s="8">
        <v>721894.44000000006</v>
      </c>
      <c r="AH137" s="12">
        <v>1</v>
      </c>
    </row>
    <row r="138" spans="1:36">
      <c r="A138" s="10" t="s">
        <v>156</v>
      </c>
      <c r="B138" s="13">
        <v>2214213.1</v>
      </c>
      <c r="C138" s="13">
        <v>2214213.1</v>
      </c>
      <c r="D138" s="13">
        <v>0</v>
      </c>
      <c r="E138" s="13">
        <v>0</v>
      </c>
      <c r="F138" s="13">
        <v>2214213.1</v>
      </c>
      <c r="G138" s="13">
        <v>0</v>
      </c>
      <c r="H138" s="13">
        <v>2214213.1</v>
      </c>
      <c r="I138" s="13">
        <v>0</v>
      </c>
      <c r="J138" s="13">
        <v>0</v>
      </c>
      <c r="K138" s="13">
        <v>2214213.1</v>
      </c>
      <c r="L138" s="14" t="s">
        <v>64</v>
      </c>
      <c r="M138" s="13">
        <v>2243348.0543462085</v>
      </c>
      <c r="N138" s="13">
        <v>2243348.0543462085</v>
      </c>
      <c r="O138" s="13">
        <v>0</v>
      </c>
      <c r="P138" s="13">
        <v>0</v>
      </c>
      <c r="Q138" s="13">
        <v>2243348.0543462085</v>
      </c>
      <c r="R138" s="13">
        <v>0</v>
      </c>
      <c r="S138" s="13">
        <v>2243348.0543462085</v>
      </c>
      <c r="T138" s="13">
        <v>0</v>
      </c>
      <c r="U138" s="13">
        <v>0</v>
      </c>
      <c r="V138" s="13">
        <v>2243348.0543462085</v>
      </c>
      <c r="W138" s="14" t="s">
        <v>64</v>
      </c>
      <c r="X138" s="13">
        <v>2366377.0109063336</v>
      </c>
      <c r="Y138" s="13">
        <v>2366377.0109063336</v>
      </c>
      <c r="Z138" s="13">
        <v>0</v>
      </c>
      <c r="AA138" s="13">
        <v>-219765.35093499959</v>
      </c>
      <c r="AB138" s="13">
        <v>2146611.659971334</v>
      </c>
      <c r="AC138" s="13">
        <v>0</v>
      </c>
      <c r="AD138" s="13">
        <v>2366377.0109063336</v>
      </c>
      <c r="AE138" s="13">
        <v>0</v>
      </c>
      <c r="AF138" s="13">
        <v>-219765.35093499959</v>
      </c>
      <c r="AG138" s="13">
        <v>2146611.659971334</v>
      </c>
      <c r="AH138" s="14" t="s">
        <v>64</v>
      </c>
    </row>
    <row r="139" spans="1:36" ht="15.75" thickBot="1"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</row>
    <row r="140" spans="1:36">
      <c r="A140" s="9" t="s">
        <v>135</v>
      </c>
      <c r="B140" s="13">
        <v>15739355.869999999</v>
      </c>
      <c r="C140" s="13">
        <v>15739355.869999999</v>
      </c>
      <c r="D140" s="13">
        <v>-649402.67999999993</v>
      </c>
      <c r="E140" s="13">
        <v>0</v>
      </c>
      <c r="F140" s="13">
        <v>15089953.189999999</v>
      </c>
      <c r="G140" s="13">
        <v>0</v>
      </c>
      <c r="H140" s="13">
        <v>15739355.869999999</v>
      </c>
      <c r="I140" s="13">
        <v>-649402.67999999993</v>
      </c>
      <c r="J140" s="13">
        <v>0</v>
      </c>
      <c r="K140" s="13">
        <v>15089953.189999999</v>
      </c>
      <c r="L140" s="14" t="s">
        <v>64</v>
      </c>
      <c r="M140" s="13">
        <v>17118635.615750581</v>
      </c>
      <c r="N140" s="13">
        <v>17118635.615750581</v>
      </c>
      <c r="O140" s="13">
        <v>-1005487.2334524594</v>
      </c>
      <c r="P140" s="13">
        <v>0</v>
      </c>
      <c r="Q140" s="13">
        <v>16113148.382298119</v>
      </c>
      <c r="R140" s="13">
        <v>0</v>
      </c>
      <c r="S140" s="13">
        <v>17118635.615750581</v>
      </c>
      <c r="T140" s="13">
        <v>-1005487.2334524594</v>
      </c>
      <c r="U140" s="13">
        <v>0</v>
      </c>
      <c r="V140" s="13">
        <v>16113148.382298119</v>
      </c>
      <c r="W140" s="14" t="s">
        <v>64</v>
      </c>
      <c r="X140" s="13">
        <v>19597757.779476687</v>
      </c>
      <c r="Y140" s="13">
        <v>19597757.779476687</v>
      </c>
      <c r="Z140" s="13">
        <v>-1273253.3162273802</v>
      </c>
      <c r="AA140" s="13">
        <v>2176676.9438951402</v>
      </c>
      <c r="AB140" s="13">
        <v>20501181.407144442</v>
      </c>
      <c r="AC140" s="13">
        <v>0</v>
      </c>
      <c r="AD140" s="13">
        <v>19597757.779476687</v>
      </c>
      <c r="AE140" s="13">
        <v>-1273253.3162273802</v>
      </c>
      <c r="AF140" s="13">
        <v>2176676.9438951402</v>
      </c>
      <c r="AG140" s="13">
        <v>20501181.407144442</v>
      </c>
      <c r="AH140" s="14" t="s">
        <v>64</v>
      </c>
    </row>
    <row r="141" spans="1:36"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</row>
    <row r="142" spans="1:36">
      <c r="A142" s="9" t="s">
        <v>160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</row>
    <row r="143" spans="1:36">
      <c r="A143" s="11" t="s">
        <v>161</v>
      </c>
      <c r="B143" s="8">
        <v>0</v>
      </c>
      <c r="C143" s="8">
        <v>0</v>
      </c>
      <c r="D143" s="8">
        <v>0</v>
      </c>
      <c r="E143" s="8">
        <v>0</v>
      </c>
      <c r="F143" s="8">
        <v>0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12">
        <v>1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0</v>
      </c>
      <c r="U143" s="8">
        <v>0</v>
      </c>
      <c r="V143" s="8">
        <v>0</v>
      </c>
      <c r="W143" s="12">
        <v>1</v>
      </c>
      <c r="X143" s="8">
        <v>0</v>
      </c>
      <c r="Y143" s="8">
        <v>0</v>
      </c>
      <c r="Z143" s="8">
        <v>0</v>
      </c>
      <c r="AA143" s="8">
        <v>0</v>
      </c>
      <c r="AB143" s="8">
        <v>0</v>
      </c>
      <c r="AC143" s="8">
        <v>0</v>
      </c>
      <c r="AD143" s="8">
        <v>0</v>
      </c>
      <c r="AE143" s="8">
        <v>0</v>
      </c>
      <c r="AF143" s="8">
        <v>0</v>
      </c>
      <c r="AG143" s="8">
        <v>0</v>
      </c>
      <c r="AH143" s="12">
        <v>1</v>
      </c>
    </row>
    <row r="144" spans="1:36">
      <c r="A144" s="11" t="s">
        <v>162</v>
      </c>
      <c r="B144" s="8">
        <v>7313768.1899999995</v>
      </c>
      <c r="C144" s="8">
        <v>7313768.1899999995</v>
      </c>
      <c r="D144" s="8">
        <v>-7313768.1899999995</v>
      </c>
      <c r="E144" s="8">
        <v>0</v>
      </c>
      <c r="F144" s="8">
        <v>0</v>
      </c>
      <c r="G144" s="8">
        <v>0</v>
      </c>
      <c r="H144" s="8">
        <v>7313768.1899999995</v>
      </c>
      <c r="I144" s="8">
        <v>-7313768.1899999995</v>
      </c>
      <c r="J144" s="8">
        <v>0</v>
      </c>
      <c r="K144" s="8">
        <v>0</v>
      </c>
      <c r="L144" s="12">
        <v>1</v>
      </c>
      <c r="M144" s="8">
        <v>679200</v>
      </c>
      <c r="N144" s="8">
        <v>679200</v>
      </c>
      <c r="O144" s="8">
        <v>-679200</v>
      </c>
      <c r="P144" s="8">
        <v>0</v>
      </c>
      <c r="Q144" s="8">
        <v>0</v>
      </c>
      <c r="R144" s="8">
        <v>0</v>
      </c>
      <c r="S144" s="8">
        <v>679200</v>
      </c>
      <c r="T144" s="8">
        <v>-679200</v>
      </c>
      <c r="U144" s="8">
        <v>0</v>
      </c>
      <c r="V144" s="8">
        <v>0</v>
      </c>
      <c r="W144" s="12">
        <v>1</v>
      </c>
      <c r="X144" s="8">
        <v>679200</v>
      </c>
      <c r="Y144" s="8">
        <v>679200</v>
      </c>
      <c r="Z144" s="8">
        <v>-679200</v>
      </c>
      <c r="AA144" s="8">
        <v>0</v>
      </c>
      <c r="AB144" s="8">
        <v>0</v>
      </c>
      <c r="AC144" s="8">
        <v>0</v>
      </c>
      <c r="AD144" s="8">
        <v>679200</v>
      </c>
      <c r="AE144" s="8">
        <v>-679200</v>
      </c>
      <c r="AF144" s="8">
        <v>0</v>
      </c>
      <c r="AG144" s="8">
        <v>0</v>
      </c>
      <c r="AH144" s="12">
        <v>1</v>
      </c>
    </row>
    <row r="145" spans="1:34" ht="15.75" thickBot="1">
      <c r="A145" s="11" t="s">
        <v>163</v>
      </c>
      <c r="B145" s="8">
        <v>-113766.95999999999</v>
      </c>
      <c r="C145" s="8">
        <v>-113766.95999999999</v>
      </c>
      <c r="D145" s="8">
        <v>0</v>
      </c>
      <c r="E145" s="8">
        <v>0</v>
      </c>
      <c r="F145" s="8">
        <v>-113766.95999999999</v>
      </c>
      <c r="G145" s="8">
        <v>0</v>
      </c>
      <c r="H145" s="8">
        <v>-113766.95999999999</v>
      </c>
      <c r="I145" s="8">
        <v>0</v>
      </c>
      <c r="J145" s="8">
        <v>0</v>
      </c>
      <c r="K145" s="8">
        <v>-113766.95999999999</v>
      </c>
      <c r="L145" s="12">
        <v>1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12">
        <v>1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8">
        <v>0</v>
      </c>
      <c r="AE145" s="8">
        <v>0</v>
      </c>
      <c r="AF145" s="8">
        <v>0</v>
      </c>
      <c r="AG145" s="8">
        <v>0</v>
      </c>
      <c r="AH145" s="12">
        <v>1</v>
      </c>
    </row>
    <row r="146" spans="1:34">
      <c r="A146" s="9" t="s">
        <v>160</v>
      </c>
      <c r="B146" s="13">
        <v>7200001.2299999995</v>
      </c>
      <c r="C146" s="13">
        <v>7200001.2299999995</v>
      </c>
      <c r="D146" s="13">
        <v>-7313768.1899999995</v>
      </c>
      <c r="E146" s="13">
        <v>0</v>
      </c>
      <c r="F146" s="13">
        <v>-113766.95999999999</v>
      </c>
      <c r="G146" s="13">
        <v>0</v>
      </c>
      <c r="H146" s="13">
        <v>7200001.2299999995</v>
      </c>
      <c r="I146" s="13">
        <v>-7313768.1899999995</v>
      </c>
      <c r="J146" s="13">
        <v>0</v>
      </c>
      <c r="K146" s="13">
        <v>-113766.95999999999</v>
      </c>
      <c r="L146" s="14" t="s">
        <v>64</v>
      </c>
      <c r="M146" s="13">
        <v>679200</v>
      </c>
      <c r="N146" s="13">
        <v>679200</v>
      </c>
      <c r="O146" s="13">
        <v>-679200</v>
      </c>
      <c r="P146" s="13">
        <v>0</v>
      </c>
      <c r="Q146" s="13">
        <v>0</v>
      </c>
      <c r="R146" s="13">
        <v>0</v>
      </c>
      <c r="S146" s="13">
        <v>679200</v>
      </c>
      <c r="T146" s="13">
        <v>-679200</v>
      </c>
      <c r="U146" s="13">
        <v>0</v>
      </c>
      <c r="V146" s="13">
        <v>0</v>
      </c>
      <c r="W146" s="14" t="s">
        <v>64</v>
      </c>
      <c r="X146" s="13">
        <v>679200</v>
      </c>
      <c r="Y146" s="13">
        <v>679200</v>
      </c>
      <c r="Z146" s="13">
        <v>-679200</v>
      </c>
      <c r="AA146" s="13">
        <v>0</v>
      </c>
      <c r="AB146" s="13">
        <v>0</v>
      </c>
      <c r="AC146" s="13">
        <v>0</v>
      </c>
      <c r="AD146" s="13">
        <v>679200</v>
      </c>
      <c r="AE146" s="13">
        <v>-679200</v>
      </c>
      <c r="AF146" s="13">
        <v>0</v>
      </c>
      <c r="AG146" s="13">
        <v>0</v>
      </c>
      <c r="AH146" s="14" t="s">
        <v>64</v>
      </c>
    </row>
    <row r="147" spans="1:34"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</row>
    <row r="148" spans="1:34">
      <c r="A148" s="9" t="s">
        <v>164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</row>
    <row r="149" spans="1:34">
      <c r="A149" s="11" t="s">
        <v>165</v>
      </c>
      <c r="B149" s="8">
        <v>2258482.0700000003</v>
      </c>
      <c r="C149" s="8">
        <v>2258482.0700000003</v>
      </c>
      <c r="D149" s="8">
        <v>0</v>
      </c>
      <c r="E149" s="8">
        <v>0</v>
      </c>
      <c r="F149" s="8">
        <v>2258482.0700000003</v>
      </c>
      <c r="G149" s="8">
        <v>0</v>
      </c>
      <c r="H149" s="8">
        <v>2258482.0700000003</v>
      </c>
      <c r="I149" s="8">
        <v>0</v>
      </c>
      <c r="J149" s="8">
        <v>0</v>
      </c>
      <c r="K149" s="8">
        <v>2258482.0700000003</v>
      </c>
      <c r="L149" s="12">
        <v>1</v>
      </c>
      <c r="M149" s="8">
        <v>3415000.000440001</v>
      </c>
      <c r="N149" s="8">
        <v>3415000.000440001</v>
      </c>
      <c r="O149" s="8">
        <v>0</v>
      </c>
      <c r="P149" s="8">
        <v>0</v>
      </c>
      <c r="Q149" s="8">
        <v>3415000.000440001</v>
      </c>
      <c r="R149" s="8">
        <v>0</v>
      </c>
      <c r="S149" s="8">
        <v>3415000.000440001</v>
      </c>
      <c r="T149" s="8">
        <v>0</v>
      </c>
      <c r="U149" s="8">
        <v>0</v>
      </c>
      <c r="V149" s="8">
        <v>3415000.000440001</v>
      </c>
      <c r="W149" s="12">
        <v>1</v>
      </c>
      <c r="X149" s="8">
        <v>4800128.9400000004</v>
      </c>
      <c r="Y149" s="8">
        <v>4800128.9400000004</v>
      </c>
      <c r="Z149" s="8">
        <v>0</v>
      </c>
      <c r="AA149" s="8">
        <v>0</v>
      </c>
      <c r="AB149" s="8">
        <v>4800128.9400000004</v>
      </c>
      <c r="AC149" s="8">
        <v>0</v>
      </c>
      <c r="AD149" s="8">
        <v>4800128.9400000004</v>
      </c>
      <c r="AE149" s="8">
        <v>0</v>
      </c>
      <c r="AF149" s="8">
        <v>0</v>
      </c>
      <c r="AG149" s="8">
        <v>4800128.9400000004</v>
      </c>
      <c r="AH149" s="12">
        <v>1</v>
      </c>
    </row>
    <row r="150" spans="1:34">
      <c r="A150" s="11" t="s">
        <v>166</v>
      </c>
      <c r="B150" s="8">
        <v>2705595.13</v>
      </c>
      <c r="C150" s="8">
        <v>2705595.13</v>
      </c>
      <c r="D150" s="8">
        <v>-2705595.13</v>
      </c>
      <c r="E150" s="8">
        <v>0</v>
      </c>
      <c r="F150" s="8">
        <v>0</v>
      </c>
      <c r="G150" s="8">
        <v>0</v>
      </c>
      <c r="H150" s="8">
        <v>2705595.13</v>
      </c>
      <c r="I150" s="8">
        <v>-2705595.13</v>
      </c>
      <c r="J150" s="8">
        <v>0</v>
      </c>
      <c r="K150" s="8">
        <v>0</v>
      </c>
      <c r="L150" s="12">
        <v>1</v>
      </c>
      <c r="M150" s="8">
        <v>1505412.5029746224</v>
      </c>
      <c r="N150" s="8">
        <v>1505412.5029746224</v>
      </c>
      <c r="O150" s="8">
        <v>-1505412.5029746224</v>
      </c>
      <c r="P150" s="8">
        <v>0</v>
      </c>
      <c r="Q150" s="8">
        <v>0</v>
      </c>
      <c r="R150" s="8">
        <v>0</v>
      </c>
      <c r="S150" s="8">
        <v>1505412.5029746224</v>
      </c>
      <c r="T150" s="8">
        <v>-1505412.5029746224</v>
      </c>
      <c r="U150" s="8">
        <v>0</v>
      </c>
      <c r="V150" s="8">
        <v>0</v>
      </c>
      <c r="W150" s="12">
        <v>1</v>
      </c>
      <c r="X150" s="8">
        <v>1519414.49321497</v>
      </c>
      <c r="Y150" s="8">
        <v>1519414.49321497</v>
      </c>
      <c r="Z150" s="8">
        <v>-1519414.49321497</v>
      </c>
      <c r="AA150" s="8">
        <v>0</v>
      </c>
      <c r="AB150" s="8">
        <v>0</v>
      </c>
      <c r="AC150" s="8">
        <v>0</v>
      </c>
      <c r="AD150" s="8">
        <v>1519414.49321497</v>
      </c>
      <c r="AE150" s="8">
        <v>-1519414.49321497</v>
      </c>
      <c r="AF150" s="8">
        <v>0</v>
      </c>
      <c r="AG150" s="8">
        <v>0</v>
      </c>
      <c r="AH150" s="12">
        <v>1</v>
      </c>
    </row>
    <row r="151" spans="1:34">
      <c r="A151" s="11" t="s">
        <v>167</v>
      </c>
      <c r="B151" s="8">
        <v>2734199.6</v>
      </c>
      <c r="C151" s="8">
        <v>2734199.6</v>
      </c>
      <c r="D151" s="8">
        <v>-2734199.6</v>
      </c>
      <c r="E151" s="8">
        <v>0</v>
      </c>
      <c r="F151" s="8">
        <v>0</v>
      </c>
      <c r="G151" s="8">
        <v>0</v>
      </c>
      <c r="H151" s="8">
        <v>2734199.6</v>
      </c>
      <c r="I151" s="8">
        <v>-2734199.6</v>
      </c>
      <c r="J151" s="8">
        <v>0</v>
      </c>
      <c r="K151" s="8">
        <v>0</v>
      </c>
      <c r="L151" s="12">
        <v>1</v>
      </c>
      <c r="M151" s="8">
        <v>1631121.3342282574</v>
      </c>
      <c r="N151" s="8">
        <v>1631121.3342282574</v>
      </c>
      <c r="O151" s="8">
        <v>-1631121.3342282574</v>
      </c>
      <c r="P151" s="8">
        <v>0</v>
      </c>
      <c r="Q151" s="8">
        <v>0</v>
      </c>
      <c r="R151" s="8">
        <v>0</v>
      </c>
      <c r="S151" s="8">
        <v>1631121.3342282574</v>
      </c>
      <c r="T151" s="8">
        <v>-1631121.3342282574</v>
      </c>
      <c r="U151" s="8">
        <v>0</v>
      </c>
      <c r="V151" s="8">
        <v>0</v>
      </c>
      <c r="W151" s="12">
        <v>1</v>
      </c>
      <c r="X151" s="8">
        <v>1639211.7916786494</v>
      </c>
      <c r="Y151" s="8">
        <v>1639211.7916786494</v>
      </c>
      <c r="Z151" s="8">
        <v>-1639211.7916786494</v>
      </c>
      <c r="AA151" s="8">
        <v>0</v>
      </c>
      <c r="AB151" s="8">
        <v>0</v>
      </c>
      <c r="AC151" s="8">
        <v>0</v>
      </c>
      <c r="AD151" s="8">
        <v>1639211.7916786494</v>
      </c>
      <c r="AE151" s="8">
        <v>-1639211.7916786494</v>
      </c>
      <c r="AF151" s="8">
        <v>0</v>
      </c>
      <c r="AG151" s="8">
        <v>0</v>
      </c>
      <c r="AH151" s="12">
        <v>1</v>
      </c>
    </row>
    <row r="152" spans="1:34">
      <c r="A152" s="11" t="s">
        <v>168</v>
      </c>
      <c r="B152" s="8">
        <v>73315.42</v>
      </c>
      <c r="C152" s="8">
        <v>73315.42</v>
      </c>
      <c r="D152" s="8">
        <v>-73315.42</v>
      </c>
      <c r="E152" s="8">
        <v>0</v>
      </c>
      <c r="F152" s="8">
        <v>0</v>
      </c>
      <c r="G152" s="8">
        <v>0</v>
      </c>
      <c r="H152" s="8">
        <v>73315.42</v>
      </c>
      <c r="I152" s="8">
        <v>-73315.42</v>
      </c>
      <c r="J152" s="8">
        <v>0</v>
      </c>
      <c r="K152" s="8">
        <v>0</v>
      </c>
      <c r="L152" s="12">
        <v>1</v>
      </c>
      <c r="M152" s="8">
        <v>78868.530000000013</v>
      </c>
      <c r="N152" s="8">
        <v>78868.530000000013</v>
      </c>
      <c r="O152" s="8">
        <v>-78868.530000000013</v>
      </c>
      <c r="P152" s="8">
        <v>0</v>
      </c>
      <c r="Q152" s="8">
        <v>0</v>
      </c>
      <c r="R152" s="8">
        <v>0</v>
      </c>
      <c r="S152" s="8">
        <v>78868.530000000013</v>
      </c>
      <c r="T152" s="8">
        <v>-78868.530000000013</v>
      </c>
      <c r="U152" s="8">
        <v>0</v>
      </c>
      <c r="V152" s="8">
        <v>0</v>
      </c>
      <c r="W152" s="12">
        <v>1</v>
      </c>
      <c r="X152" s="8">
        <v>84150.25</v>
      </c>
      <c r="Y152" s="8">
        <v>84150.25</v>
      </c>
      <c r="Z152" s="8">
        <v>-84150.25</v>
      </c>
      <c r="AA152" s="8">
        <v>0</v>
      </c>
      <c r="AB152" s="8">
        <v>0</v>
      </c>
      <c r="AC152" s="8">
        <v>0</v>
      </c>
      <c r="AD152" s="8">
        <v>84150.25</v>
      </c>
      <c r="AE152" s="8">
        <v>-84150.25</v>
      </c>
      <c r="AF152" s="8">
        <v>0</v>
      </c>
      <c r="AG152" s="8">
        <v>0</v>
      </c>
      <c r="AH152" s="12">
        <v>1</v>
      </c>
    </row>
    <row r="153" spans="1:34">
      <c r="A153" s="11" t="s">
        <v>169</v>
      </c>
      <c r="B153" s="8">
        <v>7051.71</v>
      </c>
      <c r="C153" s="8">
        <v>7051.71</v>
      </c>
      <c r="D153" s="8">
        <v>-7051.71</v>
      </c>
      <c r="E153" s="8">
        <v>0</v>
      </c>
      <c r="F153" s="8">
        <v>0</v>
      </c>
      <c r="G153" s="8">
        <v>0</v>
      </c>
      <c r="H153" s="8">
        <v>7051.71</v>
      </c>
      <c r="I153" s="8">
        <v>-7051.71</v>
      </c>
      <c r="J153" s="8">
        <v>0</v>
      </c>
      <c r="K153" s="8">
        <v>0</v>
      </c>
      <c r="L153" s="12">
        <v>1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12">
        <v>1</v>
      </c>
      <c r="X153" s="8">
        <v>0</v>
      </c>
      <c r="Y153" s="8">
        <v>0</v>
      </c>
      <c r="Z153" s="8">
        <v>0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12">
        <v>1</v>
      </c>
    </row>
    <row r="154" spans="1:34">
      <c r="A154" s="11" t="s">
        <v>170</v>
      </c>
      <c r="B154" s="8">
        <v>770321.1</v>
      </c>
      <c r="C154" s="8">
        <v>770321.1</v>
      </c>
      <c r="D154" s="8">
        <v>0</v>
      </c>
      <c r="E154" s="8">
        <v>0</v>
      </c>
      <c r="F154" s="8">
        <v>770321.1</v>
      </c>
      <c r="G154" s="8">
        <v>0</v>
      </c>
      <c r="H154" s="8">
        <v>770321.1</v>
      </c>
      <c r="I154" s="8">
        <v>0</v>
      </c>
      <c r="J154" s="8">
        <v>0</v>
      </c>
      <c r="K154" s="8">
        <v>770321.1</v>
      </c>
      <c r="L154" s="12">
        <v>1</v>
      </c>
      <c r="M154" s="8">
        <v>765337.57000000007</v>
      </c>
      <c r="N154" s="8">
        <v>765337.57000000007</v>
      </c>
      <c r="O154" s="8">
        <v>0</v>
      </c>
      <c r="P154" s="8">
        <v>0</v>
      </c>
      <c r="Q154" s="8">
        <v>765337.57000000007</v>
      </c>
      <c r="R154" s="8">
        <v>0</v>
      </c>
      <c r="S154" s="8">
        <v>765337.57000000007</v>
      </c>
      <c r="T154" s="8">
        <v>0</v>
      </c>
      <c r="U154" s="8">
        <v>0</v>
      </c>
      <c r="V154" s="8">
        <v>765337.57000000007</v>
      </c>
      <c r="W154" s="12">
        <v>1</v>
      </c>
      <c r="X154" s="8">
        <v>789177.0199999999</v>
      </c>
      <c r="Y154" s="8">
        <v>789177.0199999999</v>
      </c>
      <c r="Z154" s="8">
        <v>0</v>
      </c>
      <c r="AA154" s="8">
        <v>0</v>
      </c>
      <c r="AB154" s="8">
        <v>789177.0199999999</v>
      </c>
      <c r="AC154" s="8">
        <v>0</v>
      </c>
      <c r="AD154" s="8">
        <v>789177.0199999999</v>
      </c>
      <c r="AE154" s="8">
        <v>0</v>
      </c>
      <c r="AF154" s="8">
        <v>0</v>
      </c>
      <c r="AG154" s="8">
        <v>789177.0199999999</v>
      </c>
      <c r="AH154" s="12">
        <v>1</v>
      </c>
    </row>
    <row r="155" spans="1:34" ht="15.75" thickBot="1">
      <c r="A155" s="11" t="s">
        <v>171</v>
      </c>
      <c r="B155" s="8">
        <v>505483</v>
      </c>
      <c r="C155" s="8">
        <v>505483</v>
      </c>
      <c r="D155" s="8">
        <v>-505483</v>
      </c>
      <c r="E155" s="8">
        <v>0</v>
      </c>
      <c r="F155" s="8">
        <v>0</v>
      </c>
      <c r="G155" s="8">
        <v>0</v>
      </c>
      <c r="H155" s="8">
        <v>505483</v>
      </c>
      <c r="I155" s="8">
        <v>-505483</v>
      </c>
      <c r="J155" s="8">
        <v>0</v>
      </c>
      <c r="K155" s="8">
        <v>0</v>
      </c>
      <c r="L155" s="12">
        <v>1</v>
      </c>
      <c r="M155" s="8">
        <v>684999.99996000016</v>
      </c>
      <c r="N155" s="8">
        <v>684999.99996000016</v>
      </c>
      <c r="O155" s="8">
        <v>-684999.99996000016</v>
      </c>
      <c r="P155" s="8">
        <v>0</v>
      </c>
      <c r="Q155" s="8">
        <v>0</v>
      </c>
      <c r="R155" s="8">
        <v>0</v>
      </c>
      <c r="S155" s="8">
        <v>684999.99996000016</v>
      </c>
      <c r="T155" s="8">
        <v>-684999.99996000016</v>
      </c>
      <c r="U155" s="8">
        <v>0</v>
      </c>
      <c r="V155" s="8">
        <v>0</v>
      </c>
      <c r="W155" s="12">
        <v>1</v>
      </c>
      <c r="X155" s="8">
        <v>908465.69000000006</v>
      </c>
      <c r="Y155" s="8">
        <v>908465.69000000006</v>
      </c>
      <c r="Z155" s="8">
        <v>-908465.69000000006</v>
      </c>
      <c r="AA155" s="8">
        <v>797304.52018751996</v>
      </c>
      <c r="AB155" s="8">
        <v>797304.52018751996</v>
      </c>
      <c r="AC155" s="8">
        <v>0</v>
      </c>
      <c r="AD155" s="8">
        <v>908465.69000000006</v>
      </c>
      <c r="AE155" s="8">
        <v>-908465.69000000006</v>
      </c>
      <c r="AF155" s="8">
        <v>797304.52018751996</v>
      </c>
      <c r="AG155" s="8">
        <v>797304.52018751996</v>
      </c>
      <c r="AH155" s="12">
        <v>1</v>
      </c>
    </row>
    <row r="156" spans="1:34">
      <c r="A156" s="9" t="s">
        <v>164</v>
      </c>
      <c r="B156" s="13">
        <v>9054448.0300000012</v>
      </c>
      <c r="C156" s="13">
        <v>9054448.0300000012</v>
      </c>
      <c r="D156" s="13">
        <v>-6025644.8600000003</v>
      </c>
      <c r="E156" s="13">
        <v>0</v>
      </c>
      <c r="F156" s="13">
        <v>3028803.1700000004</v>
      </c>
      <c r="G156" s="13">
        <v>0</v>
      </c>
      <c r="H156" s="13">
        <v>9054448.0300000012</v>
      </c>
      <c r="I156" s="13">
        <v>-6025644.8600000003</v>
      </c>
      <c r="J156" s="13">
        <v>0</v>
      </c>
      <c r="K156" s="13">
        <v>3028803.1700000004</v>
      </c>
      <c r="L156" s="14" t="s">
        <v>64</v>
      </c>
      <c r="M156" s="13">
        <v>8080739.9376028813</v>
      </c>
      <c r="N156" s="13">
        <v>8080739.9376028813</v>
      </c>
      <c r="O156" s="13">
        <v>-3900402.3671628796</v>
      </c>
      <c r="P156" s="13">
        <v>0</v>
      </c>
      <c r="Q156" s="13">
        <v>4180337.5704400009</v>
      </c>
      <c r="R156" s="13">
        <v>0</v>
      </c>
      <c r="S156" s="13">
        <v>8080739.9376028813</v>
      </c>
      <c r="T156" s="13">
        <v>-3900402.3671628796</v>
      </c>
      <c r="U156" s="13">
        <v>0</v>
      </c>
      <c r="V156" s="13">
        <v>4180337.5704400009</v>
      </c>
      <c r="W156" s="14" t="s">
        <v>64</v>
      </c>
      <c r="X156" s="13">
        <v>9740548.1848936193</v>
      </c>
      <c r="Y156" s="13">
        <v>9740548.1848936193</v>
      </c>
      <c r="Z156" s="13">
        <v>-4151242.2248936193</v>
      </c>
      <c r="AA156" s="13">
        <v>797304.52018751996</v>
      </c>
      <c r="AB156" s="13">
        <v>6386610.4801875204</v>
      </c>
      <c r="AC156" s="13">
        <v>0</v>
      </c>
      <c r="AD156" s="13">
        <v>9740548.1848936193</v>
      </c>
      <c r="AE156" s="13">
        <v>-4151242.2248936193</v>
      </c>
      <c r="AF156" s="13">
        <v>797304.52018751996</v>
      </c>
      <c r="AG156" s="13">
        <v>6386610.4801875204</v>
      </c>
      <c r="AH156" s="14" t="s">
        <v>64</v>
      </c>
    </row>
    <row r="157" spans="1:34"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</row>
    <row r="158" spans="1:34">
      <c r="A158" s="9" t="s">
        <v>172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</row>
    <row r="159" spans="1:34">
      <c r="A159" s="10" t="s">
        <v>173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</row>
    <row r="160" spans="1:34">
      <c r="A160" s="11" t="s">
        <v>174</v>
      </c>
      <c r="B160" s="8">
        <v>3152920</v>
      </c>
      <c r="C160" s="8">
        <v>3152920</v>
      </c>
      <c r="D160" s="8">
        <v>-316423.07350575726</v>
      </c>
      <c r="E160" s="8">
        <v>0</v>
      </c>
      <c r="F160" s="8">
        <v>2836496.9264942426</v>
      </c>
      <c r="G160" s="8">
        <v>0</v>
      </c>
      <c r="H160" s="8">
        <v>3152920</v>
      </c>
      <c r="I160" s="8">
        <v>-316423.07350575691</v>
      </c>
      <c r="J160" s="8">
        <v>0</v>
      </c>
      <c r="K160" s="8">
        <v>2836496.9264942431</v>
      </c>
      <c r="L160" s="12">
        <v>1</v>
      </c>
      <c r="M160" s="8">
        <v>1600643.8432276123</v>
      </c>
      <c r="N160" s="8">
        <v>1600643.8432276123</v>
      </c>
      <c r="O160" s="8">
        <v>-406992.48423061596</v>
      </c>
      <c r="P160" s="8">
        <v>0</v>
      </c>
      <c r="Q160" s="8">
        <v>1193651.3589969964</v>
      </c>
      <c r="R160" s="8">
        <v>0</v>
      </c>
      <c r="S160" s="8">
        <v>1600643.8432276123</v>
      </c>
      <c r="T160" s="8">
        <v>-406992.48423061596</v>
      </c>
      <c r="U160" s="8">
        <v>0</v>
      </c>
      <c r="V160" s="8">
        <v>1193651.3589969964</v>
      </c>
      <c r="W160" s="12">
        <v>1</v>
      </c>
      <c r="X160" s="8">
        <v>1116357.0980747223</v>
      </c>
      <c r="Y160" s="8">
        <v>1116357.0980747223</v>
      </c>
      <c r="Z160" s="8">
        <v>-821127.01320028387</v>
      </c>
      <c r="AA160" s="8">
        <v>-677600.85376244388</v>
      </c>
      <c r="AB160" s="8">
        <v>-382370.7688880054</v>
      </c>
      <c r="AC160" s="8">
        <v>0</v>
      </c>
      <c r="AD160" s="8">
        <v>1116357.0980747223</v>
      </c>
      <c r="AE160" s="8">
        <v>-821127.0132002841</v>
      </c>
      <c r="AF160" s="8">
        <v>-677600.85376244388</v>
      </c>
      <c r="AG160" s="8">
        <v>-382370.76888800564</v>
      </c>
      <c r="AH160" s="12">
        <v>1</v>
      </c>
    </row>
    <row r="161" spans="1:34" ht="15.75" thickBot="1">
      <c r="A161" s="11" t="s">
        <v>175</v>
      </c>
      <c r="B161" s="8">
        <v>347069</v>
      </c>
      <c r="C161" s="8">
        <v>347069</v>
      </c>
      <c r="D161" s="8">
        <v>-66330.446576590504</v>
      </c>
      <c r="E161" s="8">
        <v>0</v>
      </c>
      <c r="F161" s="8">
        <v>280738.55342340947</v>
      </c>
      <c r="G161" s="8">
        <v>0</v>
      </c>
      <c r="H161" s="8">
        <v>347069.00000000006</v>
      </c>
      <c r="I161" s="8">
        <v>-66330.446576590432</v>
      </c>
      <c r="J161" s="8">
        <v>0</v>
      </c>
      <c r="K161" s="8">
        <v>280738.55342340964</v>
      </c>
      <c r="L161" s="12">
        <v>1</v>
      </c>
      <c r="M161" s="8">
        <v>163547.36004368102</v>
      </c>
      <c r="N161" s="8">
        <v>163547.36004368102</v>
      </c>
      <c r="O161" s="8">
        <v>-91825.399831716015</v>
      </c>
      <c r="P161" s="8">
        <v>0</v>
      </c>
      <c r="Q161" s="8">
        <v>71721.960211965008</v>
      </c>
      <c r="R161" s="8">
        <v>0</v>
      </c>
      <c r="S161" s="8">
        <v>163547.36004368102</v>
      </c>
      <c r="T161" s="8">
        <v>-91825.399831716015</v>
      </c>
      <c r="U161" s="8">
        <v>0</v>
      </c>
      <c r="V161" s="8">
        <v>71721.960211965008</v>
      </c>
      <c r="W161" s="12">
        <v>1</v>
      </c>
      <c r="X161" s="8">
        <v>60202.502275777035</v>
      </c>
      <c r="Y161" s="8">
        <v>60202.502275777035</v>
      </c>
      <c r="Z161" s="8">
        <v>-227573.62421776573</v>
      </c>
      <c r="AA161" s="8">
        <v>-187795.65108054629</v>
      </c>
      <c r="AB161" s="8">
        <v>-355166.77302253502</v>
      </c>
      <c r="AC161" s="8">
        <v>0</v>
      </c>
      <c r="AD161" s="8">
        <v>60202.502275777035</v>
      </c>
      <c r="AE161" s="8">
        <v>-227573.62421776576</v>
      </c>
      <c r="AF161" s="8">
        <v>-187795.65108054629</v>
      </c>
      <c r="AG161" s="8">
        <v>-355166.77302253502</v>
      </c>
      <c r="AH161" s="12">
        <v>1</v>
      </c>
    </row>
    <row r="162" spans="1:34">
      <c r="A162" s="10" t="s">
        <v>173</v>
      </c>
      <c r="B162" s="13">
        <v>3499989</v>
      </c>
      <c r="C162" s="13">
        <v>3499989</v>
      </c>
      <c r="D162" s="13">
        <v>-382753.52008234779</v>
      </c>
      <c r="E162" s="13">
        <v>0</v>
      </c>
      <c r="F162" s="13">
        <v>3117235.479917652</v>
      </c>
      <c r="G162" s="13">
        <v>0</v>
      </c>
      <c r="H162" s="13">
        <v>3499989</v>
      </c>
      <c r="I162" s="13">
        <v>-382753.52008234733</v>
      </c>
      <c r="J162" s="13">
        <v>0</v>
      </c>
      <c r="K162" s="13">
        <v>3117235.4799176529</v>
      </c>
      <c r="L162" s="14" t="s">
        <v>64</v>
      </c>
      <c r="M162" s="13">
        <v>1764191.2032712933</v>
      </c>
      <c r="N162" s="13">
        <v>1764191.2032712933</v>
      </c>
      <c r="O162" s="13">
        <v>-498817.88406233198</v>
      </c>
      <c r="P162" s="13">
        <v>0</v>
      </c>
      <c r="Q162" s="13">
        <v>1265373.3192089614</v>
      </c>
      <c r="R162" s="13">
        <v>0</v>
      </c>
      <c r="S162" s="13">
        <v>1764191.2032712933</v>
      </c>
      <c r="T162" s="13">
        <v>-498817.88406233198</v>
      </c>
      <c r="U162" s="13">
        <v>0</v>
      </c>
      <c r="V162" s="13">
        <v>1265373.3192089614</v>
      </c>
      <c r="W162" s="14" t="s">
        <v>64</v>
      </c>
      <c r="X162" s="13">
        <v>1176559.6003504994</v>
      </c>
      <c r="Y162" s="13">
        <v>1176559.6003504994</v>
      </c>
      <c r="Z162" s="13">
        <v>-1048700.6374180496</v>
      </c>
      <c r="AA162" s="13">
        <v>-865396.50484299019</v>
      </c>
      <c r="AB162" s="13">
        <v>-737537.54191054043</v>
      </c>
      <c r="AC162" s="13">
        <v>0</v>
      </c>
      <c r="AD162" s="13">
        <v>1176559.6003504994</v>
      </c>
      <c r="AE162" s="13">
        <v>-1048700.6374180499</v>
      </c>
      <c r="AF162" s="13">
        <v>-865396.50484299019</v>
      </c>
      <c r="AG162" s="13">
        <v>-737537.54191054066</v>
      </c>
      <c r="AH162" s="14" t="s">
        <v>64</v>
      </c>
    </row>
    <row r="163" spans="1:34"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</row>
    <row r="164" spans="1:34">
      <c r="A164" s="10" t="s">
        <v>176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</row>
    <row r="165" spans="1:34">
      <c r="A165" s="11" t="s">
        <v>177</v>
      </c>
      <c r="B165" s="8">
        <v>23089</v>
      </c>
      <c r="C165" s="8">
        <v>23089</v>
      </c>
      <c r="D165" s="8">
        <v>0</v>
      </c>
      <c r="E165" s="8">
        <v>0</v>
      </c>
      <c r="F165" s="8">
        <v>23089</v>
      </c>
      <c r="G165" s="8">
        <v>0</v>
      </c>
      <c r="H165" s="8">
        <v>23089</v>
      </c>
      <c r="I165" s="8">
        <v>0</v>
      </c>
      <c r="J165" s="8">
        <v>0</v>
      </c>
      <c r="K165" s="8">
        <v>23089</v>
      </c>
      <c r="L165" s="12">
        <v>1</v>
      </c>
      <c r="M165" s="8">
        <v>818661.20646873361</v>
      </c>
      <c r="N165" s="8">
        <v>818661.20646873361</v>
      </c>
      <c r="O165" s="8">
        <v>0</v>
      </c>
      <c r="P165" s="8">
        <v>0</v>
      </c>
      <c r="Q165" s="8">
        <v>818661.20646873361</v>
      </c>
      <c r="R165" s="8">
        <v>0</v>
      </c>
      <c r="S165" s="8">
        <v>818661.20646873349</v>
      </c>
      <c r="T165" s="8">
        <v>0</v>
      </c>
      <c r="U165" s="8">
        <v>0</v>
      </c>
      <c r="V165" s="8">
        <v>818661.20646873349</v>
      </c>
      <c r="W165" s="12">
        <v>0.99999999999999989</v>
      </c>
      <c r="X165" s="8">
        <v>883082.40825065214</v>
      </c>
      <c r="Y165" s="8">
        <v>883082.40825065214</v>
      </c>
      <c r="Z165" s="8">
        <v>0</v>
      </c>
      <c r="AA165" s="8">
        <v>25977.999999999953</v>
      </c>
      <c r="AB165" s="8">
        <v>909060.40825065214</v>
      </c>
      <c r="AC165" s="8">
        <v>0</v>
      </c>
      <c r="AD165" s="8">
        <v>883082.40825065202</v>
      </c>
      <c r="AE165" s="8">
        <v>0</v>
      </c>
      <c r="AF165" s="8">
        <v>25977.999999999953</v>
      </c>
      <c r="AG165" s="8">
        <v>909060.40825065202</v>
      </c>
      <c r="AH165" s="12">
        <v>0.99999999999999989</v>
      </c>
    </row>
    <row r="166" spans="1:34" ht="15.75" thickBot="1">
      <c r="A166" s="11" t="s">
        <v>178</v>
      </c>
      <c r="B166" s="8">
        <v>537316</v>
      </c>
      <c r="C166" s="8">
        <v>537316</v>
      </c>
      <c r="D166" s="8">
        <v>0</v>
      </c>
      <c r="E166" s="8">
        <v>0</v>
      </c>
      <c r="F166" s="8">
        <v>537316</v>
      </c>
      <c r="G166" s="8">
        <v>0</v>
      </c>
      <c r="H166" s="8">
        <v>537316</v>
      </c>
      <c r="I166" s="8">
        <v>0</v>
      </c>
      <c r="J166" s="8">
        <v>0</v>
      </c>
      <c r="K166" s="8">
        <v>537316</v>
      </c>
      <c r="L166" s="12">
        <v>1</v>
      </c>
      <c r="M166" s="8">
        <v>674688.95280126855</v>
      </c>
      <c r="N166" s="8">
        <v>674688.95280126855</v>
      </c>
      <c r="O166" s="8">
        <v>0</v>
      </c>
      <c r="P166" s="8">
        <v>0</v>
      </c>
      <c r="Q166" s="8">
        <v>674688.95280126855</v>
      </c>
      <c r="R166" s="8">
        <v>0</v>
      </c>
      <c r="S166" s="8">
        <v>674688.95280126855</v>
      </c>
      <c r="T166" s="8">
        <v>0</v>
      </c>
      <c r="U166" s="8">
        <v>0</v>
      </c>
      <c r="V166" s="8">
        <v>674688.95280126855</v>
      </c>
      <c r="W166" s="12">
        <v>1</v>
      </c>
      <c r="X166" s="8">
        <v>621219.26359874615</v>
      </c>
      <c r="Y166" s="8">
        <v>621219.26359874615</v>
      </c>
      <c r="Z166" s="8">
        <v>0</v>
      </c>
      <c r="AA166" s="8">
        <v>0</v>
      </c>
      <c r="AB166" s="8">
        <v>621219.26359874615</v>
      </c>
      <c r="AC166" s="8">
        <v>0</v>
      </c>
      <c r="AD166" s="8">
        <v>621219.26359874615</v>
      </c>
      <c r="AE166" s="8">
        <v>0</v>
      </c>
      <c r="AF166" s="8">
        <v>0</v>
      </c>
      <c r="AG166" s="8">
        <v>621219.26359874615</v>
      </c>
      <c r="AH166" s="12">
        <v>1</v>
      </c>
    </row>
    <row r="167" spans="1:34">
      <c r="A167" s="10" t="s">
        <v>176</v>
      </c>
      <c r="B167" s="13">
        <v>560405</v>
      </c>
      <c r="C167" s="13">
        <v>560405</v>
      </c>
      <c r="D167" s="13">
        <v>0</v>
      </c>
      <c r="E167" s="13">
        <v>0</v>
      </c>
      <c r="F167" s="13">
        <v>560405</v>
      </c>
      <c r="G167" s="13">
        <v>0</v>
      </c>
      <c r="H167" s="13">
        <v>560405</v>
      </c>
      <c r="I167" s="13">
        <v>0</v>
      </c>
      <c r="J167" s="13">
        <v>0</v>
      </c>
      <c r="K167" s="13">
        <v>560405</v>
      </c>
      <c r="L167" s="14" t="s">
        <v>64</v>
      </c>
      <c r="M167" s="13">
        <v>1493350.159270002</v>
      </c>
      <c r="N167" s="13">
        <v>1493350.159270002</v>
      </c>
      <c r="O167" s="13">
        <v>0</v>
      </c>
      <c r="P167" s="13">
        <v>0</v>
      </c>
      <c r="Q167" s="13">
        <v>1493350.159270002</v>
      </c>
      <c r="R167" s="13">
        <v>0</v>
      </c>
      <c r="S167" s="13">
        <v>1493350.159270002</v>
      </c>
      <c r="T167" s="13">
        <v>0</v>
      </c>
      <c r="U167" s="13">
        <v>0</v>
      </c>
      <c r="V167" s="13">
        <v>1493350.159270002</v>
      </c>
      <c r="W167" s="14" t="s">
        <v>64</v>
      </c>
      <c r="X167" s="13">
        <v>1504301.6718493984</v>
      </c>
      <c r="Y167" s="13">
        <v>1504301.6718493984</v>
      </c>
      <c r="Z167" s="13">
        <v>0</v>
      </c>
      <c r="AA167" s="13">
        <v>25977.999999999953</v>
      </c>
      <c r="AB167" s="13">
        <v>1530279.6718493984</v>
      </c>
      <c r="AC167" s="13">
        <v>0</v>
      </c>
      <c r="AD167" s="13">
        <v>1504301.6718493982</v>
      </c>
      <c r="AE167" s="13">
        <v>0</v>
      </c>
      <c r="AF167" s="13">
        <v>25977.999999999953</v>
      </c>
      <c r="AG167" s="13">
        <v>1530279.6718493982</v>
      </c>
      <c r="AH167" s="14" t="s">
        <v>64</v>
      </c>
    </row>
    <row r="168" spans="1:34" ht="15.75" thickBot="1"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</row>
    <row r="169" spans="1:34">
      <c r="A169" s="9" t="s">
        <v>172</v>
      </c>
      <c r="B169" s="13">
        <v>4060394</v>
      </c>
      <c r="C169" s="13">
        <v>4060394</v>
      </c>
      <c r="D169" s="13">
        <v>-382753.52008234779</v>
      </c>
      <c r="E169" s="13">
        <v>0</v>
      </c>
      <c r="F169" s="13">
        <v>3677640.479917652</v>
      </c>
      <c r="G169" s="13">
        <v>0</v>
      </c>
      <c r="H169" s="13">
        <v>4060394</v>
      </c>
      <c r="I169" s="13">
        <v>-382753.52008234733</v>
      </c>
      <c r="J169" s="13">
        <v>0</v>
      </c>
      <c r="K169" s="13">
        <v>3677640.4799176529</v>
      </c>
      <c r="L169" s="14" t="s">
        <v>64</v>
      </c>
      <c r="M169" s="13">
        <v>3257541.3625412956</v>
      </c>
      <c r="N169" s="13">
        <v>3257541.3625412956</v>
      </c>
      <c r="O169" s="13">
        <v>-498817.88406233198</v>
      </c>
      <c r="P169" s="13">
        <v>0</v>
      </c>
      <c r="Q169" s="13">
        <v>2758723.4784789635</v>
      </c>
      <c r="R169" s="13">
        <v>0</v>
      </c>
      <c r="S169" s="13">
        <v>3257541.3625412956</v>
      </c>
      <c r="T169" s="13">
        <v>-498817.88406233198</v>
      </c>
      <c r="U169" s="13">
        <v>0</v>
      </c>
      <c r="V169" s="13">
        <v>2758723.4784789635</v>
      </c>
      <c r="W169" s="14" t="s">
        <v>64</v>
      </c>
      <c r="X169" s="13">
        <v>2680861.272199898</v>
      </c>
      <c r="Y169" s="13">
        <v>2680861.272199898</v>
      </c>
      <c r="Z169" s="13">
        <v>-1048700.6374180496</v>
      </c>
      <c r="AA169" s="13">
        <v>-839418.50484299019</v>
      </c>
      <c r="AB169" s="13">
        <v>792742.12993885798</v>
      </c>
      <c r="AC169" s="13">
        <v>0</v>
      </c>
      <c r="AD169" s="13">
        <v>2680861.2721998976</v>
      </c>
      <c r="AE169" s="13">
        <v>-1048700.6374180499</v>
      </c>
      <c r="AF169" s="13">
        <v>-839418.50484299019</v>
      </c>
      <c r="AG169" s="13">
        <v>792742.12993885751</v>
      </c>
      <c r="AH169" s="14" t="s">
        <v>64</v>
      </c>
    </row>
    <row r="170" spans="1:34"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</row>
    <row r="171" spans="1:34">
      <c r="A171" s="9" t="s">
        <v>56</v>
      </c>
      <c r="B171" s="8">
        <v>-18751696.949999992</v>
      </c>
      <c r="C171" s="8">
        <v>-18751696.949999992</v>
      </c>
      <c r="D171" s="8">
        <v>1646274.6080176572</v>
      </c>
      <c r="E171" s="8">
        <v>0</v>
      </c>
      <c r="F171" s="8">
        <v>-17105422.34198235</v>
      </c>
      <c r="G171" s="8">
        <v>0</v>
      </c>
      <c r="H171" s="8">
        <v>-18751696.949999992</v>
      </c>
      <c r="I171" s="8">
        <v>1646274.6080176577</v>
      </c>
      <c r="J171" s="8">
        <v>0</v>
      </c>
      <c r="K171" s="8">
        <v>-17105422.34198235</v>
      </c>
      <c r="L171" s="14" t="s">
        <v>64</v>
      </c>
      <c r="M171" s="8">
        <v>-18327886.085010413</v>
      </c>
      <c r="N171" s="8">
        <v>-18327886.085010413</v>
      </c>
      <c r="O171" s="8">
        <v>2223255.3251833925</v>
      </c>
      <c r="P171" s="8">
        <v>0</v>
      </c>
      <c r="Q171" s="8">
        <v>-16104630.759827029</v>
      </c>
      <c r="R171" s="8">
        <v>0</v>
      </c>
      <c r="S171" s="8">
        <v>-18327886.085010413</v>
      </c>
      <c r="T171" s="8">
        <v>2223255.3251833925</v>
      </c>
      <c r="U171" s="8">
        <v>0</v>
      </c>
      <c r="V171" s="8">
        <v>-16104630.759827029</v>
      </c>
      <c r="W171" s="14" t="s">
        <v>64</v>
      </c>
      <c r="X171" s="8">
        <v>-16761974.971834909</v>
      </c>
      <c r="Y171" s="8">
        <v>-16761974.971834909</v>
      </c>
      <c r="Z171" s="8">
        <v>3262984.0356921218</v>
      </c>
      <c r="AA171" s="8">
        <v>2575047.87843967</v>
      </c>
      <c r="AB171" s="8">
        <v>-10923943.057703128</v>
      </c>
      <c r="AC171" s="8">
        <v>0</v>
      </c>
      <c r="AD171" s="8">
        <v>-16761974.971834911</v>
      </c>
      <c r="AE171" s="8">
        <v>3262984.0356921214</v>
      </c>
      <c r="AF171" s="8">
        <v>2575047.87843967</v>
      </c>
      <c r="AG171" s="8">
        <v>-10923943.057703128</v>
      </c>
      <c r="AH171" s="14" t="s">
        <v>64</v>
      </c>
    </row>
  </sheetData>
  <mergeCells count="4">
    <mergeCell ref="A6:A7"/>
    <mergeCell ref="B6:L6"/>
    <mergeCell ref="M6:W6"/>
    <mergeCell ref="X6:AH6"/>
  </mergeCells>
  <pageMargins left="0.5" right="0.5" top="0.70000000000000007" bottom="0.5" header="0.3" footer="0.3"/>
  <pageSetup orientation="landscape"/>
  <headerFooter>
    <oddHeader>&amp;L&amp;"Arial"&amp;10 &amp;D - &amp;T</oddHeader>
  </headerFooter>
  <colBreaks count="4" manualBreakCount="4">
    <brk id="9" max="1048575" man="1"/>
    <brk id="17" max="1048575" man="1"/>
    <brk id="25" max="1048575" man="1"/>
    <brk id="33" max="1048575" man="1"/>
  </colBreaks>
  <customProperties>
    <customPr name="_pios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BE35C-A43B-4B0F-AA7B-FC7E154C1883}">
  <dimension ref="A1:AE220"/>
  <sheetViews>
    <sheetView showGridLines="0" zoomScale="80" zoomScaleNormal="80" workbookViewId="0">
      <pane xSplit="1" ySplit="7" topLeftCell="V8" activePane="bottomRight" state="frozen"/>
      <selection pane="topRight"/>
      <selection pane="bottomLeft"/>
      <selection pane="bottomRight"/>
    </sheetView>
  </sheetViews>
  <sheetFormatPr defaultColWidth="9.140625" defaultRowHeight="15"/>
  <cols>
    <col min="1" max="1" width="86.42578125" style="3" bestFit="1" customWidth="1"/>
    <col min="2" max="21" width="17.5703125" style="3" hidden="1" customWidth="1"/>
    <col min="22" max="31" width="17.5703125" style="3" customWidth="1"/>
    <col min="32" max="16384" width="9.140625" style="3"/>
  </cols>
  <sheetData>
    <row r="1" spans="1:31">
      <c r="A1" s="159" t="s">
        <v>514</v>
      </c>
    </row>
    <row r="2" spans="1:31">
      <c r="A2" s="160" t="s">
        <v>510</v>
      </c>
    </row>
    <row r="3" spans="1:31" ht="15.75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5" customHeight="1">
      <c r="A4" s="4" t="s">
        <v>40</v>
      </c>
    </row>
    <row r="5" spans="1:31" ht="15.75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15.75" thickBot="1">
      <c r="A6" s="153" t="s">
        <v>179</v>
      </c>
      <c r="B6" s="153" t="s">
        <v>42</v>
      </c>
      <c r="C6" s="153"/>
      <c r="D6" s="153"/>
      <c r="E6" s="153"/>
      <c r="F6" s="153"/>
      <c r="G6" s="153"/>
      <c r="H6" s="153"/>
      <c r="I6" s="153"/>
      <c r="J6" s="153"/>
      <c r="K6" s="153"/>
      <c r="L6" s="153" t="s">
        <v>43</v>
      </c>
      <c r="M6" s="153"/>
      <c r="N6" s="153"/>
      <c r="O6" s="153"/>
      <c r="P6" s="153"/>
      <c r="Q6" s="153"/>
      <c r="R6" s="153"/>
      <c r="S6" s="153"/>
      <c r="T6" s="153"/>
      <c r="U6" s="153"/>
      <c r="V6" s="153" t="s">
        <v>44</v>
      </c>
      <c r="W6" s="153"/>
      <c r="X6" s="153"/>
      <c r="Y6" s="153"/>
      <c r="Z6" s="153"/>
      <c r="AA6" s="153"/>
      <c r="AB6" s="153"/>
      <c r="AC6" s="153"/>
      <c r="AD6" s="153"/>
      <c r="AE6" s="153"/>
    </row>
    <row r="7" spans="1:31" ht="26.25" thickBot="1">
      <c r="A7" s="153"/>
      <c r="B7" s="5" t="s">
        <v>180</v>
      </c>
      <c r="C7" s="5" t="s">
        <v>181</v>
      </c>
      <c r="D7" s="5" t="s">
        <v>182</v>
      </c>
      <c r="E7" s="5" t="s">
        <v>183</v>
      </c>
      <c r="F7" s="5" t="s">
        <v>184</v>
      </c>
      <c r="G7" s="5" t="s">
        <v>185</v>
      </c>
      <c r="H7" s="5" t="s">
        <v>186</v>
      </c>
      <c r="I7" s="5" t="s">
        <v>187</v>
      </c>
      <c r="J7" s="5" t="s">
        <v>188</v>
      </c>
      <c r="K7" s="5" t="s">
        <v>189</v>
      </c>
      <c r="L7" s="5" t="s">
        <v>180</v>
      </c>
      <c r="M7" s="5" t="s">
        <v>181</v>
      </c>
      <c r="N7" s="5" t="s">
        <v>182</v>
      </c>
      <c r="O7" s="5" t="s">
        <v>183</v>
      </c>
      <c r="P7" s="5" t="s">
        <v>184</v>
      </c>
      <c r="Q7" s="5" t="s">
        <v>185</v>
      </c>
      <c r="R7" s="5" t="s">
        <v>186</v>
      </c>
      <c r="S7" s="5" t="s">
        <v>187</v>
      </c>
      <c r="T7" s="5" t="s">
        <v>188</v>
      </c>
      <c r="U7" s="5" t="s">
        <v>189</v>
      </c>
      <c r="V7" s="5" t="s">
        <v>180</v>
      </c>
      <c r="W7" s="5" t="s">
        <v>181</v>
      </c>
      <c r="X7" s="5" t="s">
        <v>182</v>
      </c>
      <c r="Y7" s="5" t="s">
        <v>183</v>
      </c>
      <c r="Z7" s="5" t="s">
        <v>184</v>
      </c>
      <c r="AA7" s="5" t="s">
        <v>185</v>
      </c>
      <c r="AB7" s="5" t="s">
        <v>186</v>
      </c>
      <c r="AC7" s="5" t="s">
        <v>187</v>
      </c>
      <c r="AD7" s="5" t="s">
        <v>188</v>
      </c>
      <c r="AE7" s="5" t="s">
        <v>189</v>
      </c>
    </row>
    <row r="8" spans="1:31">
      <c r="A8" s="16" t="s">
        <v>190</v>
      </c>
      <c r="B8" s="122"/>
      <c r="C8" s="122"/>
      <c r="D8" s="122"/>
      <c r="E8" s="122"/>
      <c r="F8" s="122"/>
      <c r="G8" s="122"/>
      <c r="H8" s="122"/>
      <c r="I8" s="122"/>
      <c r="J8" s="122"/>
      <c r="K8" s="17"/>
      <c r="L8" s="122"/>
      <c r="M8" s="122"/>
      <c r="N8" s="122"/>
      <c r="O8" s="122"/>
      <c r="P8" s="122"/>
      <c r="Q8" s="122"/>
      <c r="R8" s="122"/>
      <c r="S8" s="122"/>
      <c r="T8" s="122"/>
      <c r="U8" s="17"/>
      <c r="V8" s="122"/>
      <c r="W8" s="122"/>
      <c r="X8" s="122"/>
      <c r="Y8" s="122"/>
      <c r="Z8" s="122"/>
      <c r="AA8" s="122"/>
      <c r="AB8" s="122"/>
      <c r="AC8" s="122"/>
      <c r="AD8" s="122"/>
      <c r="AE8" s="17"/>
    </row>
    <row r="9" spans="1:31">
      <c r="A9" s="18" t="s">
        <v>191</v>
      </c>
      <c r="B9" s="122"/>
      <c r="C9" s="122"/>
      <c r="D9" s="122"/>
      <c r="E9" s="122"/>
      <c r="F9" s="122"/>
      <c r="G9" s="122"/>
      <c r="H9" s="122"/>
      <c r="I9" s="122"/>
      <c r="J9" s="122"/>
      <c r="K9" s="17"/>
      <c r="L9" s="122"/>
      <c r="M9" s="122"/>
      <c r="N9" s="122"/>
      <c r="O9" s="122"/>
      <c r="P9" s="122"/>
      <c r="Q9" s="122"/>
      <c r="R9" s="122"/>
      <c r="S9" s="122"/>
      <c r="T9" s="122"/>
      <c r="U9" s="17"/>
      <c r="V9" s="122"/>
      <c r="W9" s="122"/>
      <c r="X9" s="122"/>
      <c r="Y9" s="122"/>
      <c r="Z9" s="122"/>
      <c r="AA9" s="122"/>
      <c r="AB9" s="122"/>
      <c r="AC9" s="122"/>
      <c r="AD9" s="122"/>
      <c r="AE9" s="17"/>
    </row>
    <row r="10" spans="1:31">
      <c r="A10" s="123" t="s">
        <v>192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7"/>
      <c r="L10" s="122"/>
      <c r="M10" s="122"/>
      <c r="N10" s="122"/>
      <c r="O10" s="122"/>
      <c r="P10" s="122"/>
      <c r="Q10" s="122"/>
      <c r="R10" s="122"/>
      <c r="S10" s="122"/>
      <c r="T10" s="122"/>
      <c r="U10" s="17"/>
      <c r="V10" s="122"/>
      <c r="W10" s="122"/>
      <c r="X10" s="122"/>
      <c r="Y10" s="122"/>
      <c r="Z10" s="122"/>
      <c r="AA10" s="122"/>
      <c r="AB10" s="122"/>
      <c r="AC10" s="122"/>
      <c r="AD10" s="122"/>
      <c r="AE10" s="17"/>
    </row>
    <row r="11" spans="1:31">
      <c r="A11" s="124" t="s">
        <v>193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7"/>
      <c r="L11" s="122"/>
      <c r="M11" s="122"/>
      <c r="N11" s="122"/>
      <c r="O11" s="122"/>
      <c r="P11" s="122"/>
      <c r="Q11" s="122"/>
      <c r="R11" s="122"/>
      <c r="S11" s="122"/>
      <c r="T11" s="122"/>
      <c r="U11" s="17"/>
      <c r="V11" s="122"/>
      <c r="W11" s="122"/>
      <c r="X11" s="122"/>
      <c r="Y11" s="122"/>
      <c r="Z11" s="122"/>
      <c r="AA11" s="122"/>
      <c r="AB11" s="122"/>
      <c r="AC11" s="122"/>
      <c r="AD11" s="122"/>
      <c r="AE11" s="17"/>
    </row>
    <row r="12" spans="1:31" ht="15.75" thickBot="1">
      <c r="A12" s="125" t="s">
        <v>194</v>
      </c>
      <c r="B12" s="122">
        <v>12923208.989230769</v>
      </c>
      <c r="C12" s="122">
        <v>12923208.989230769</v>
      </c>
      <c r="D12" s="122">
        <v>0</v>
      </c>
      <c r="E12" s="122">
        <v>0</v>
      </c>
      <c r="F12" s="122">
        <v>12923208.989230769</v>
      </c>
      <c r="G12" s="122">
        <v>12923208.989230769</v>
      </c>
      <c r="H12" s="122">
        <v>0</v>
      </c>
      <c r="I12" s="122">
        <v>0</v>
      </c>
      <c r="J12" s="122">
        <v>12923208.989230769</v>
      </c>
      <c r="K12" s="126">
        <v>1</v>
      </c>
      <c r="L12" s="122">
        <v>15827988.969605947</v>
      </c>
      <c r="M12" s="122">
        <v>15827988.969605947</v>
      </c>
      <c r="N12" s="122">
        <v>0</v>
      </c>
      <c r="O12" s="122">
        <v>0</v>
      </c>
      <c r="P12" s="122">
        <v>15827988.969605945</v>
      </c>
      <c r="Q12" s="122">
        <v>15827988.969605945</v>
      </c>
      <c r="R12" s="122">
        <v>0</v>
      </c>
      <c r="S12" s="122">
        <v>0</v>
      </c>
      <c r="T12" s="122">
        <v>15827988.969605945</v>
      </c>
      <c r="U12" s="126">
        <v>1</v>
      </c>
      <c r="V12" s="122">
        <v>18592920.70613477</v>
      </c>
      <c r="W12" s="122">
        <v>18592920.70613477</v>
      </c>
      <c r="X12" s="122">
        <v>0</v>
      </c>
      <c r="Y12" s="122">
        <v>0</v>
      </c>
      <c r="Z12" s="122">
        <v>18592920.70613477</v>
      </c>
      <c r="AA12" s="122">
        <v>18592920.70613477</v>
      </c>
      <c r="AB12" s="122">
        <v>0</v>
      </c>
      <c r="AC12" s="122">
        <v>0</v>
      </c>
      <c r="AD12" s="122">
        <v>18592920.70613477</v>
      </c>
      <c r="AE12" s="126">
        <v>1</v>
      </c>
    </row>
    <row r="13" spans="1:31">
      <c r="A13" s="127" t="s">
        <v>193</v>
      </c>
      <c r="B13" s="128">
        <v>12923208.989230769</v>
      </c>
      <c r="C13" s="128">
        <v>12923208.989230769</v>
      </c>
      <c r="D13" s="128">
        <v>0</v>
      </c>
      <c r="E13" s="128">
        <v>0</v>
      </c>
      <c r="F13" s="128">
        <v>12923208.989230769</v>
      </c>
      <c r="G13" s="128">
        <v>12923208.989230769</v>
      </c>
      <c r="H13" s="128">
        <v>0</v>
      </c>
      <c r="I13" s="128">
        <v>0</v>
      </c>
      <c r="J13" s="128">
        <v>12923208.989230769</v>
      </c>
      <c r="K13" s="129">
        <v>1</v>
      </c>
      <c r="L13" s="128">
        <v>15827988.969605947</v>
      </c>
      <c r="M13" s="128">
        <v>15827988.969605947</v>
      </c>
      <c r="N13" s="128">
        <v>0</v>
      </c>
      <c r="O13" s="128">
        <v>0</v>
      </c>
      <c r="P13" s="128">
        <v>15827988.969605945</v>
      </c>
      <c r="Q13" s="128">
        <v>15827988.969605945</v>
      </c>
      <c r="R13" s="128">
        <v>0</v>
      </c>
      <c r="S13" s="128">
        <v>0</v>
      </c>
      <c r="T13" s="128">
        <v>15827988.969605945</v>
      </c>
      <c r="U13" s="129">
        <v>1</v>
      </c>
      <c r="V13" s="128">
        <v>18592920.70613477</v>
      </c>
      <c r="W13" s="128">
        <v>18592920.70613477</v>
      </c>
      <c r="X13" s="128">
        <v>0</v>
      </c>
      <c r="Y13" s="128">
        <v>0</v>
      </c>
      <c r="Z13" s="128">
        <v>18592920.70613477</v>
      </c>
      <c r="AA13" s="128">
        <v>18592920.70613477</v>
      </c>
      <c r="AB13" s="128">
        <v>0</v>
      </c>
      <c r="AC13" s="128">
        <v>0</v>
      </c>
      <c r="AD13" s="128">
        <v>18592920.70613477</v>
      </c>
      <c r="AE13" s="129">
        <v>1</v>
      </c>
    </row>
    <row r="15" spans="1:31">
      <c r="A15" s="124" t="s">
        <v>195</v>
      </c>
      <c r="B15" s="122"/>
      <c r="C15" s="122"/>
      <c r="D15" s="122"/>
      <c r="E15" s="122"/>
      <c r="F15" s="122"/>
      <c r="G15" s="122"/>
      <c r="H15" s="122"/>
      <c r="I15" s="122"/>
      <c r="J15" s="122"/>
      <c r="K15" s="17"/>
      <c r="L15" s="122"/>
      <c r="M15" s="122"/>
      <c r="N15" s="122"/>
      <c r="O15" s="122"/>
      <c r="P15" s="122"/>
      <c r="Q15" s="122"/>
      <c r="R15" s="122"/>
      <c r="S15" s="122"/>
      <c r="T15" s="122"/>
      <c r="U15" s="17"/>
      <c r="V15" s="122"/>
      <c r="W15" s="122"/>
      <c r="X15" s="122"/>
      <c r="Y15" s="122"/>
      <c r="Z15" s="122"/>
      <c r="AA15" s="122"/>
      <c r="AB15" s="122"/>
      <c r="AC15" s="122"/>
      <c r="AD15" s="122"/>
      <c r="AE15" s="17"/>
    </row>
    <row r="16" spans="1:31">
      <c r="A16" s="125" t="s">
        <v>196</v>
      </c>
      <c r="B16" s="122">
        <v>1360067.5899999999</v>
      </c>
      <c r="C16" s="122">
        <v>1360067.5899999999</v>
      </c>
      <c r="D16" s="122">
        <v>0</v>
      </c>
      <c r="E16" s="122">
        <v>0</v>
      </c>
      <c r="F16" s="122">
        <v>1360067.5899999999</v>
      </c>
      <c r="G16" s="122">
        <v>1360067.5899999999</v>
      </c>
      <c r="H16" s="122">
        <v>0</v>
      </c>
      <c r="I16" s="122">
        <v>0</v>
      </c>
      <c r="J16" s="122">
        <v>1360067.5899999999</v>
      </c>
      <c r="K16" s="126">
        <v>1</v>
      </c>
      <c r="L16" s="122">
        <v>1361275.5912044509</v>
      </c>
      <c r="M16" s="122">
        <v>1361275.5912044509</v>
      </c>
      <c r="N16" s="122">
        <v>0</v>
      </c>
      <c r="O16" s="122">
        <v>0</v>
      </c>
      <c r="P16" s="122">
        <v>1361275.5912044509</v>
      </c>
      <c r="Q16" s="122">
        <v>1361275.5912044509</v>
      </c>
      <c r="R16" s="122">
        <v>0</v>
      </c>
      <c r="S16" s="122">
        <v>0</v>
      </c>
      <c r="T16" s="122">
        <v>1361275.5912044509</v>
      </c>
      <c r="U16" s="126">
        <v>1</v>
      </c>
      <c r="V16" s="122">
        <v>1361280.429638155</v>
      </c>
      <c r="W16" s="122">
        <v>1361280.429638155</v>
      </c>
      <c r="X16" s="122">
        <v>0</v>
      </c>
      <c r="Y16" s="122">
        <v>0</v>
      </c>
      <c r="Z16" s="122">
        <v>1361280.429638155</v>
      </c>
      <c r="AA16" s="122">
        <v>1361280.429638155</v>
      </c>
      <c r="AB16" s="122">
        <v>0</v>
      </c>
      <c r="AC16" s="122">
        <v>0</v>
      </c>
      <c r="AD16" s="122">
        <v>1361280.429638155</v>
      </c>
      <c r="AE16" s="126">
        <v>1</v>
      </c>
    </row>
    <row r="17" spans="1:31">
      <c r="A17" s="125" t="s">
        <v>197</v>
      </c>
      <c r="B17" s="122">
        <v>117909.11307692307</v>
      </c>
      <c r="C17" s="122">
        <v>117909.11307692307</v>
      </c>
      <c r="D17" s="122">
        <v>0</v>
      </c>
      <c r="E17" s="122">
        <v>0</v>
      </c>
      <c r="F17" s="122">
        <v>117909.11307692307</v>
      </c>
      <c r="G17" s="122">
        <v>117909.11307692307</v>
      </c>
      <c r="H17" s="122">
        <v>0</v>
      </c>
      <c r="I17" s="122">
        <v>0</v>
      </c>
      <c r="J17" s="122">
        <v>117909.11307692307</v>
      </c>
      <c r="K17" s="126">
        <v>1</v>
      </c>
      <c r="L17" s="122">
        <v>197850.18744416229</v>
      </c>
      <c r="M17" s="122">
        <v>197850.18744416229</v>
      </c>
      <c r="N17" s="122">
        <v>0</v>
      </c>
      <c r="O17" s="122">
        <v>0</v>
      </c>
      <c r="P17" s="122">
        <v>197850.18744416229</v>
      </c>
      <c r="Q17" s="122">
        <v>197850.18744416229</v>
      </c>
      <c r="R17" s="122">
        <v>0</v>
      </c>
      <c r="S17" s="122">
        <v>0</v>
      </c>
      <c r="T17" s="122">
        <v>197850.18744416229</v>
      </c>
      <c r="U17" s="126">
        <v>1</v>
      </c>
      <c r="V17" s="122">
        <v>222871.69287991294</v>
      </c>
      <c r="W17" s="122">
        <v>222871.69287991294</v>
      </c>
      <c r="X17" s="122">
        <v>0</v>
      </c>
      <c r="Y17" s="122">
        <v>0</v>
      </c>
      <c r="Z17" s="122">
        <v>222871.69287991294</v>
      </c>
      <c r="AA17" s="122">
        <v>222871.69287991294</v>
      </c>
      <c r="AB17" s="122">
        <v>0</v>
      </c>
      <c r="AC17" s="122">
        <v>0</v>
      </c>
      <c r="AD17" s="122">
        <v>222871.69287991294</v>
      </c>
      <c r="AE17" s="126">
        <v>1</v>
      </c>
    </row>
    <row r="18" spans="1:31">
      <c r="A18" s="125" t="s">
        <v>198</v>
      </c>
      <c r="B18" s="122">
        <v>290087271.41153842</v>
      </c>
      <c r="C18" s="122">
        <v>290087271.41153842</v>
      </c>
      <c r="D18" s="122">
        <v>0</v>
      </c>
      <c r="E18" s="122">
        <v>0</v>
      </c>
      <c r="F18" s="122">
        <v>290087271.41153842</v>
      </c>
      <c r="G18" s="122">
        <v>290087271.41153842</v>
      </c>
      <c r="H18" s="122">
        <v>0</v>
      </c>
      <c r="I18" s="122">
        <v>0</v>
      </c>
      <c r="J18" s="122">
        <v>290087271.41153842</v>
      </c>
      <c r="K18" s="126">
        <v>1</v>
      </c>
      <c r="L18" s="122">
        <v>299965376.4814449</v>
      </c>
      <c r="M18" s="122">
        <v>299965376.4814449</v>
      </c>
      <c r="N18" s="122">
        <v>0</v>
      </c>
      <c r="O18" s="122">
        <v>0</v>
      </c>
      <c r="P18" s="122">
        <v>299965376.4814449</v>
      </c>
      <c r="Q18" s="122">
        <v>299965376.4814449</v>
      </c>
      <c r="R18" s="122">
        <v>0</v>
      </c>
      <c r="S18" s="122">
        <v>0</v>
      </c>
      <c r="T18" s="122">
        <v>299965376.4814449</v>
      </c>
      <c r="U18" s="126">
        <v>1</v>
      </c>
      <c r="V18" s="122">
        <v>318069138.80011588</v>
      </c>
      <c r="W18" s="122">
        <v>318069138.80011588</v>
      </c>
      <c r="X18" s="122">
        <v>0</v>
      </c>
      <c r="Y18" s="122">
        <v>0</v>
      </c>
      <c r="Z18" s="122">
        <v>318069138.80011588</v>
      </c>
      <c r="AA18" s="122">
        <v>318069138.80011588</v>
      </c>
      <c r="AB18" s="122">
        <v>0</v>
      </c>
      <c r="AC18" s="122">
        <v>0</v>
      </c>
      <c r="AD18" s="122">
        <v>318069138.80011588</v>
      </c>
      <c r="AE18" s="126">
        <v>1</v>
      </c>
    </row>
    <row r="19" spans="1:31">
      <c r="A19" s="125" t="s">
        <v>199</v>
      </c>
      <c r="B19" s="122">
        <v>2092635.9930769235</v>
      </c>
      <c r="C19" s="122">
        <v>2092635.9930769235</v>
      </c>
      <c r="D19" s="122">
        <v>0</v>
      </c>
      <c r="E19" s="122">
        <v>0</v>
      </c>
      <c r="F19" s="122">
        <v>2092635.9930769235</v>
      </c>
      <c r="G19" s="122">
        <v>2092635.9930769235</v>
      </c>
      <c r="H19" s="122">
        <v>0</v>
      </c>
      <c r="I19" s="122">
        <v>0</v>
      </c>
      <c r="J19" s="122">
        <v>2092635.9930769235</v>
      </c>
      <c r="K19" s="126">
        <v>1</v>
      </c>
      <c r="L19" s="122">
        <v>2559681.7490596692</v>
      </c>
      <c r="M19" s="122">
        <v>2559681.7490596692</v>
      </c>
      <c r="N19" s="122">
        <v>0</v>
      </c>
      <c r="O19" s="122">
        <v>0</v>
      </c>
      <c r="P19" s="122">
        <v>2559681.7490596692</v>
      </c>
      <c r="Q19" s="122">
        <v>2559681.7490596692</v>
      </c>
      <c r="R19" s="122">
        <v>0</v>
      </c>
      <c r="S19" s="122">
        <v>0</v>
      </c>
      <c r="T19" s="122">
        <v>2559681.7490596692</v>
      </c>
      <c r="U19" s="126">
        <v>1</v>
      </c>
      <c r="V19" s="122">
        <v>2891692.6937149265</v>
      </c>
      <c r="W19" s="122">
        <v>2891692.6937149265</v>
      </c>
      <c r="X19" s="122">
        <v>0</v>
      </c>
      <c r="Y19" s="122">
        <v>0</v>
      </c>
      <c r="Z19" s="122">
        <v>2891692.6937149265</v>
      </c>
      <c r="AA19" s="122">
        <v>2891692.6937149265</v>
      </c>
      <c r="AB19" s="122">
        <v>0</v>
      </c>
      <c r="AC19" s="122">
        <v>0</v>
      </c>
      <c r="AD19" s="122">
        <v>2891692.6937149265</v>
      </c>
      <c r="AE19" s="126">
        <v>1</v>
      </c>
    </row>
    <row r="20" spans="1:31">
      <c r="A20" s="125" t="s">
        <v>200</v>
      </c>
      <c r="B20" s="122">
        <v>16484000.066923074</v>
      </c>
      <c r="C20" s="122">
        <v>16484000.066923074</v>
      </c>
      <c r="D20" s="122">
        <v>0</v>
      </c>
      <c r="E20" s="122">
        <v>0</v>
      </c>
      <c r="F20" s="122">
        <v>16484000.066923074</v>
      </c>
      <c r="G20" s="122">
        <v>16484000.066923074</v>
      </c>
      <c r="H20" s="122">
        <v>0</v>
      </c>
      <c r="I20" s="122">
        <v>0</v>
      </c>
      <c r="J20" s="122">
        <v>16484000.066923074</v>
      </c>
      <c r="K20" s="126">
        <v>1</v>
      </c>
      <c r="L20" s="122">
        <v>18460856.144312598</v>
      </c>
      <c r="M20" s="122">
        <v>18460856.144312598</v>
      </c>
      <c r="N20" s="122">
        <v>0</v>
      </c>
      <c r="O20" s="122">
        <v>0</v>
      </c>
      <c r="P20" s="122">
        <v>18460856.144312598</v>
      </c>
      <c r="Q20" s="122">
        <v>18460856.144312598</v>
      </c>
      <c r="R20" s="122">
        <v>0</v>
      </c>
      <c r="S20" s="122">
        <v>0</v>
      </c>
      <c r="T20" s="122">
        <v>18460856.144312598</v>
      </c>
      <c r="U20" s="126">
        <v>1</v>
      </c>
      <c r="V20" s="122">
        <v>20897241.540517204</v>
      </c>
      <c r="W20" s="122">
        <v>20897241.540517204</v>
      </c>
      <c r="X20" s="122">
        <v>0</v>
      </c>
      <c r="Y20" s="122">
        <v>0</v>
      </c>
      <c r="Z20" s="122">
        <v>20897241.540517204</v>
      </c>
      <c r="AA20" s="122">
        <v>20897241.540517204</v>
      </c>
      <c r="AB20" s="122">
        <v>0</v>
      </c>
      <c r="AC20" s="122">
        <v>0</v>
      </c>
      <c r="AD20" s="122">
        <v>20897241.540517204</v>
      </c>
      <c r="AE20" s="126">
        <v>1</v>
      </c>
    </row>
    <row r="21" spans="1:31">
      <c r="A21" s="125" t="s">
        <v>201</v>
      </c>
      <c r="B21" s="122">
        <v>102299348.36384612</v>
      </c>
      <c r="C21" s="122">
        <v>102299348.36384612</v>
      </c>
      <c r="D21" s="122">
        <v>0</v>
      </c>
      <c r="E21" s="122">
        <v>0</v>
      </c>
      <c r="F21" s="122">
        <v>102299348.36384612</v>
      </c>
      <c r="G21" s="122">
        <v>102299348.36384612</v>
      </c>
      <c r="H21" s="122">
        <v>0</v>
      </c>
      <c r="I21" s="122">
        <v>0</v>
      </c>
      <c r="J21" s="122">
        <v>102299348.36384612</v>
      </c>
      <c r="K21" s="126">
        <v>1</v>
      </c>
      <c r="L21" s="122">
        <v>106571396.04121555</v>
      </c>
      <c r="M21" s="122">
        <v>106571396.04121555</v>
      </c>
      <c r="N21" s="122">
        <v>0</v>
      </c>
      <c r="O21" s="122">
        <v>0</v>
      </c>
      <c r="P21" s="122">
        <v>106571396.04121555</v>
      </c>
      <c r="Q21" s="122">
        <v>106571396.04121555</v>
      </c>
      <c r="R21" s="122">
        <v>0</v>
      </c>
      <c r="S21" s="122">
        <v>0</v>
      </c>
      <c r="T21" s="122">
        <v>106571396.04121555</v>
      </c>
      <c r="U21" s="126">
        <v>1</v>
      </c>
      <c r="V21" s="122">
        <v>113543645.19094294</v>
      </c>
      <c r="W21" s="122">
        <v>113543645.19094294</v>
      </c>
      <c r="X21" s="122">
        <v>0</v>
      </c>
      <c r="Y21" s="122">
        <v>0</v>
      </c>
      <c r="Z21" s="122">
        <v>113543645.19094294</v>
      </c>
      <c r="AA21" s="122">
        <v>113543645.19094294</v>
      </c>
      <c r="AB21" s="122">
        <v>0</v>
      </c>
      <c r="AC21" s="122">
        <v>0</v>
      </c>
      <c r="AD21" s="122">
        <v>113543645.19094294</v>
      </c>
      <c r="AE21" s="126">
        <v>1</v>
      </c>
    </row>
    <row r="22" spans="1:31">
      <c r="A22" s="125" t="s">
        <v>202</v>
      </c>
      <c r="B22" s="122">
        <v>20989545.832307689</v>
      </c>
      <c r="C22" s="122">
        <v>20989545.832307689</v>
      </c>
      <c r="D22" s="122">
        <v>0</v>
      </c>
      <c r="E22" s="122">
        <v>0</v>
      </c>
      <c r="F22" s="122">
        <v>20989545.832307689</v>
      </c>
      <c r="G22" s="122">
        <v>20989545.832307689</v>
      </c>
      <c r="H22" s="122">
        <v>0</v>
      </c>
      <c r="I22" s="122">
        <v>0</v>
      </c>
      <c r="J22" s="122">
        <v>20989545.832307689</v>
      </c>
      <c r="K22" s="126">
        <v>1</v>
      </c>
      <c r="L22" s="122">
        <v>22167598.664222341</v>
      </c>
      <c r="M22" s="122">
        <v>22167598.664222341</v>
      </c>
      <c r="N22" s="122">
        <v>0</v>
      </c>
      <c r="O22" s="122">
        <v>0</v>
      </c>
      <c r="P22" s="122">
        <v>22167598.664222341</v>
      </c>
      <c r="Q22" s="122">
        <v>22167598.664222341</v>
      </c>
      <c r="R22" s="122">
        <v>0</v>
      </c>
      <c r="S22" s="122">
        <v>0</v>
      </c>
      <c r="T22" s="122">
        <v>22167598.664222341</v>
      </c>
      <c r="U22" s="126">
        <v>1</v>
      </c>
      <c r="V22" s="122">
        <v>24949408.111492924</v>
      </c>
      <c r="W22" s="122">
        <v>24949408.111492924</v>
      </c>
      <c r="X22" s="122">
        <v>0</v>
      </c>
      <c r="Y22" s="122">
        <v>0</v>
      </c>
      <c r="Z22" s="122">
        <v>24949408.111492924</v>
      </c>
      <c r="AA22" s="122">
        <v>24949408.111492924</v>
      </c>
      <c r="AB22" s="122">
        <v>0</v>
      </c>
      <c r="AC22" s="122">
        <v>0</v>
      </c>
      <c r="AD22" s="122">
        <v>24949408.111492924</v>
      </c>
      <c r="AE22" s="126">
        <v>1</v>
      </c>
    </row>
    <row r="23" spans="1:31">
      <c r="A23" s="125" t="s">
        <v>203</v>
      </c>
      <c r="B23" s="122">
        <v>6775760.4292307701</v>
      </c>
      <c r="C23" s="122">
        <v>6775760.4292307701</v>
      </c>
      <c r="D23" s="122">
        <v>0</v>
      </c>
      <c r="E23" s="122">
        <v>0</v>
      </c>
      <c r="F23" s="122">
        <v>6775760.4292307701</v>
      </c>
      <c r="G23" s="122">
        <v>6775760.4292307701</v>
      </c>
      <c r="H23" s="122">
        <v>0</v>
      </c>
      <c r="I23" s="122">
        <v>0</v>
      </c>
      <c r="J23" s="122">
        <v>6775760.4292307701</v>
      </c>
      <c r="K23" s="126">
        <v>1</v>
      </c>
      <c r="L23" s="122">
        <v>5585380.2645877963</v>
      </c>
      <c r="M23" s="122">
        <v>5585380.2645877963</v>
      </c>
      <c r="N23" s="122">
        <v>0</v>
      </c>
      <c r="O23" s="122">
        <v>0</v>
      </c>
      <c r="P23" s="122">
        <v>5585380.2645877963</v>
      </c>
      <c r="Q23" s="122">
        <v>5585380.2645877963</v>
      </c>
      <c r="R23" s="122">
        <v>0</v>
      </c>
      <c r="S23" s="122">
        <v>0</v>
      </c>
      <c r="T23" s="122">
        <v>5585380.2645877963</v>
      </c>
      <c r="U23" s="126">
        <v>1</v>
      </c>
      <c r="V23" s="122">
        <v>5712942.3218917996</v>
      </c>
      <c r="W23" s="122">
        <v>5712942.3218917996</v>
      </c>
      <c r="X23" s="122">
        <v>0</v>
      </c>
      <c r="Y23" s="122">
        <v>0</v>
      </c>
      <c r="Z23" s="122">
        <v>5712942.3218917996</v>
      </c>
      <c r="AA23" s="122">
        <v>5712942.3218917996</v>
      </c>
      <c r="AB23" s="122">
        <v>0</v>
      </c>
      <c r="AC23" s="122">
        <v>0</v>
      </c>
      <c r="AD23" s="122">
        <v>5712942.3218917996</v>
      </c>
      <c r="AE23" s="126">
        <v>1</v>
      </c>
    </row>
    <row r="24" spans="1:31">
      <c r="A24" s="125" t="s">
        <v>204</v>
      </c>
      <c r="B24" s="122">
        <v>6993981.6146153845</v>
      </c>
      <c r="C24" s="122">
        <v>6993981.6146153845</v>
      </c>
      <c r="D24" s="122">
        <v>0</v>
      </c>
      <c r="E24" s="122">
        <v>0</v>
      </c>
      <c r="F24" s="122">
        <v>6993981.6146153845</v>
      </c>
      <c r="G24" s="122">
        <v>6993981.6146153845</v>
      </c>
      <c r="H24" s="122">
        <v>0</v>
      </c>
      <c r="I24" s="122">
        <v>0</v>
      </c>
      <c r="J24" s="122">
        <v>6993981.6146153845</v>
      </c>
      <c r="K24" s="126">
        <v>1</v>
      </c>
      <c r="L24" s="122">
        <v>7253498.2568433313</v>
      </c>
      <c r="M24" s="122">
        <v>7253498.2568433313</v>
      </c>
      <c r="N24" s="122">
        <v>0</v>
      </c>
      <c r="O24" s="122">
        <v>0</v>
      </c>
      <c r="P24" s="122">
        <v>7253498.2568433313</v>
      </c>
      <c r="Q24" s="122">
        <v>7253498.2568433313</v>
      </c>
      <c r="R24" s="122">
        <v>0</v>
      </c>
      <c r="S24" s="122">
        <v>0</v>
      </c>
      <c r="T24" s="122">
        <v>7253498.2568433313</v>
      </c>
      <c r="U24" s="126">
        <v>1</v>
      </c>
      <c r="V24" s="122">
        <v>7917129.3866669405</v>
      </c>
      <c r="W24" s="122">
        <v>7917129.3866669405</v>
      </c>
      <c r="X24" s="122">
        <v>0</v>
      </c>
      <c r="Y24" s="122">
        <v>0</v>
      </c>
      <c r="Z24" s="122">
        <v>7917129.3866669405</v>
      </c>
      <c r="AA24" s="122">
        <v>7917129.3866669405</v>
      </c>
      <c r="AB24" s="122">
        <v>0</v>
      </c>
      <c r="AC24" s="122">
        <v>0</v>
      </c>
      <c r="AD24" s="122">
        <v>7917129.3866669405</v>
      </c>
      <c r="AE24" s="126">
        <v>1</v>
      </c>
    </row>
    <row r="25" spans="1:31">
      <c r="A25" s="125" t="s">
        <v>205</v>
      </c>
      <c r="B25" s="122">
        <v>2085544.990769231</v>
      </c>
      <c r="C25" s="122">
        <v>2085544.990769231</v>
      </c>
      <c r="D25" s="122">
        <v>0</v>
      </c>
      <c r="E25" s="122">
        <v>0</v>
      </c>
      <c r="F25" s="122">
        <v>2085544.990769231</v>
      </c>
      <c r="G25" s="122">
        <v>2085544.990769231</v>
      </c>
      <c r="H25" s="122">
        <v>0</v>
      </c>
      <c r="I25" s="122">
        <v>0</v>
      </c>
      <c r="J25" s="122">
        <v>2085544.990769231</v>
      </c>
      <c r="K25" s="126">
        <v>1</v>
      </c>
      <c r="L25" s="122">
        <v>2011693.8313397605</v>
      </c>
      <c r="M25" s="122">
        <v>2011693.8313397605</v>
      </c>
      <c r="N25" s="122">
        <v>0</v>
      </c>
      <c r="O25" s="122">
        <v>0</v>
      </c>
      <c r="P25" s="122">
        <v>2011693.8313397605</v>
      </c>
      <c r="Q25" s="122">
        <v>2011693.8313397605</v>
      </c>
      <c r="R25" s="122">
        <v>0</v>
      </c>
      <c r="S25" s="122">
        <v>0</v>
      </c>
      <c r="T25" s="122">
        <v>2011693.8313397605</v>
      </c>
      <c r="U25" s="126">
        <v>1</v>
      </c>
      <c r="V25" s="122">
        <v>2246666.1610924173</v>
      </c>
      <c r="W25" s="122">
        <v>2246666.1610924173</v>
      </c>
      <c r="X25" s="122">
        <v>0</v>
      </c>
      <c r="Y25" s="122">
        <v>0</v>
      </c>
      <c r="Z25" s="122">
        <v>2246666.1610924173</v>
      </c>
      <c r="AA25" s="122">
        <v>2246666.1610924173</v>
      </c>
      <c r="AB25" s="122">
        <v>0</v>
      </c>
      <c r="AC25" s="122">
        <v>0</v>
      </c>
      <c r="AD25" s="122">
        <v>2246666.1610924173</v>
      </c>
      <c r="AE25" s="126">
        <v>1</v>
      </c>
    </row>
    <row r="26" spans="1:31">
      <c r="A26" s="125" t="s">
        <v>206</v>
      </c>
      <c r="B26" s="122">
        <v>3559130.2584615373</v>
      </c>
      <c r="C26" s="122">
        <v>3559130.2584615373</v>
      </c>
      <c r="D26" s="122">
        <v>0</v>
      </c>
      <c r="E26" s="122">
        <v>0</v>
      </c>
      <c r="F26" s="122">
        <v>3559130.2584615373</v>
      </c>
      <c r="G26" s="122">
        <v>3559130.2584615373</v>
      </c>
      <c r="H26" s="122">
        <v>0</v>
      </c>
      <c r="I26" s="122">
        <v>0</v>
      </c>
      <c r="J26" s="122">
        <v>3559130.2584615373</v>
      </c>
      <c r="K26" s="126">
        <v>1</v>
      </c>
      <c r="L26" s="122">
        <v>3627551.8610944534</v>
      </c>
      <c r="M26" s="122">
        <v>3627551.8610944534</v>
      </c>
      <c r="N26" s="122">
        <v>0</v>
      </c>
      <c r="O26" s="122">
        <v>0</v>
      </c>
      <c r="P26" s="122">
        <v>3627551.8610944534</v>
      </c>
      <c r="Q26" s="122">
        <v>3627551.8610944534</v>
      </c>
      <c r="R26" s="122">
        <v>0</v>
      </c>
      <c r="S26" s="122">
        <v>0</v>
      </c>
      <c r="T26" s="122">
        <v>3627551.8610944534</v>
      </c>
      <c r="U26" s="126">
        <v>1</v>
      </c>
      <c r="V26" s="122">
        <v>3835810.8608887969</v>
      </c>
      <c r="W26" s="122">
        <v>3835810.8608887969</v>
      </c>
      <c r="X26" s="122">
        <v>0</v>
      </c>
      <c r="Y26" s="122">
        <v>0</v>
      </c>
      <c r="Z26" s="122">
        <v>3835810.8608887969</v>
      </c>
      <c r="AA26" s="122">
        <v>3835810.8608887969</v>
      </c>
      <c r="AB26" s="122">
        <v>0</v>
      </c>
      <c r="AC26" s="122">
        <v>0</v>
      </c>
      <c r="AD26" s="122">
        <v>3835810.8608887969</v>
      </c>
      <c r="AE26" s="126">
        <v>1</v>
      </c>
    </row>
    <row r="27" spans="1:31">
      <c r="A27" s="125" t="s">
        <v>207</v>
      </c>
      <c r="B27" s="122">
        <v>1612635.1876923079</v>
      </c>
      <c r="C27" s="122">
        <v>1612635.1876923079</v>
      </c>
      <c r="D27" s="122">
        <v>0</v>
      </c>
      <c r="E27" s="122">
        <v>0</v>
      </c>
      <c r="F27" s="122">
        <v>1612635.1876923079</v>
      </c>
      <c r="G27" s="122">
        <v>1612635.1876923079</v>
      </c>
      <c r="H27" s="122">
        <v>0</v>
      </c>
      <c r="I27" s="122">
        <v>0</v>
      </c>
      <c r="J27" s="122">
        <v>1612635.1876923079</v>
      </c>
      <c r="K27" s="126">
        <v>1</v>
      </c>
      <c r="L27" s="122">
        <v>1868819.8059141501</v>
      </c>
      <c r="M27" s="122">
        <v>1868819.8059141501</v>
      </c>
      <c r="N27" s="122">
        <v>0</v>
      </c>
      <c r="O27" s="122">
        <v>0</v>
      </c>
      <c r="P27" s="122">
        <v>1868819.8059141501</v>
      </c>
      <c r="Q27" s="122">
        <v>1868819.8059141501</v>
      </c>
      <c r="R27" s="122">
        <v>0</v>
      </c>
      <c r="S27" s="122">
        <v>0</v>
      </c>
      <c r="T27" s="122">
        <v>1868819.8059141501</v>
      </c>
      <c r="U27" s="126">
        <v>1</v>
      </c>
      <c r="V27" s="122">
        <v>2078077.5132405499</v>
      </c>
      <c r="W27" s="122">
        <v>2078077.5132405499</v>
      </c>
      <c r="X27" s="122">
        <v>0</v>
      </c>
      <c r="Y27" s="122">
        <v>0</v>
      </c>
      <c r="Z27" s="122">
        <v>2078077.5132405499</v>
      </c>
      <c r="AA27" s="122">
        <v>2078077.5132405499</v>
      </c>
      <c r="AB27" s="122">
        <v>0</v>
      </c>
      <c r="AC27" s="122">
        <v>0</v>
      </c>
      <c r="AD27" s="122">
        <v>2078077.5132405499</v>
      </c>
      <c r="AE27" s="126">
        <v>1</v>
      </c>
    </row>
    <row r="28" spans="1:31">
      <c r="A28" s="125" t="s">
        <v>208</v>
      </c>
      <c r="B28" s="122">
        <v>20349977.672307692</v>
      </c>
      <c r="C28" s="122">
        <v>20349977.672307692</v>
      </c>
      <c r="D28" s="122">
        <v>-20349977.672307692</v>
      </c>
      <c r="E28" s="122">
        <v>0</v>
      </c>
      <c r="F28" s="122">
        <v>0</v>
      </c>
      <c r="G28" s="122">
        <v>20349977.672307692</v>
      </c>
      <c r="H28" s="122">
        <v>-20349977.672307692</v>
      </c>
      <c r="I28" s="122">
        <v>0</v>
      </c>
      <c r="J28" s="122">
        <v>0</v>
      </c>
      <c r="K28" s="126">
        <v>1</v>
      </c>
      <c r="L28" s="122">
        <v>29490296.186890353</v>
      </c>
      <c r="M28" s="122">
        <v>29490296.186890353</v>
      </c>
      <c r="N28" s="122">
        <v>-29490296.186890353</v>
      </c>
      <c r="O28" s="122">
        <v>0</v>
      </c>
      <c r="P28" s="122">
        <v>0</v>
      </c>
      <c r="Q28" s="122">
        <v>29490296.186890353</v>
      </c>
      <c r="R28" s="122">
        <v>-29490296.186890353</v>
      </c>
      <c r="S28" s="122">
        <v>0</v>
      </c>
      <c r="T28" s="122">
        <v>0</v>
      </c>
      <c r="U28" s="126">
        <v>1</v>
      </c>
      <c r="V28" s="122">
        <v>37706976.287613474</v>
      </c>
      <c r="W28" s="122">
        <v>37706976.287613474</v>
      </c>
      <c r="X28" s="122">
        <v>-37706976.287613474</v>
      </c>
      <c r="Y28" s="122">
        <v>32504054.248599868</v>
      </c>
      <c r="Z28" s="122">
        <v>32504054.248599868</v>
      </c>
      <c r="AA28" s="122">
        <v>37706976.287613474</v>
      </c>
      <c r="AB28" s="122">
        <v>-37706976.287613474</v>
      </c>
      <c r="AC28" s="122">
        <v>32504054.248599868</v>
      </c>
      <c r="AD28" s="122">
        <v>32504054.248599868</v>
      </c>
      <c r="AE28" s="126">
        <v>1</v>
      </c>
    </row>
    <row r="29" spans="1:31">
      <c r="A29" s="125" t="s">
        <v>209</v>
      </c>
      <c r="B29" s="122">
        <v>4117635.881538461</v>
      </c>
      <c r="C29" s="122">
        <v>4117635.881538461</v>
      </c>
      <c r="D29" s="122">
        <v>-4117635.881538461</v>
      </c>
      <c r="E29" s="122">
        <v>0</v>
      </c>
      <c r="F29" s="122">
        <v>0</v>
      </c>
      <c r="G29" s="122">
        <v>4117635.881538461</v>
      </c>
      <c r="H29" s="122">
        <v>-4117635.881538461</v>
      </c>
      <c r="I29" s="122">
        <v>0</v>
      </c>
      <c r="J29" s="122">
        <v>0</v>
      </c>
      <c r="K29" s="126">
        <v>1</v>
      </c>
      <c r="L29" s="122">
        <v>8632039.7339037992</v>
      </c>
      <c r="M29" s="122">
        <v>8632039.7339037992</v>
      </c>
      <c r="N29" s="122">
        <v>-8632039.7339037992</v>
      </c>
      <c r="O29" s="122">
        <v>0</v>
      </c>
      <c r="P29" s="122">
        <v>0</v>
      </c>
      <c r="Q29" s="122">
        <v>8632039.7339037992</v>
      </c>
      <c r="R29" s="122">
        <v>-8632039.7339037992</v>
      </c>
      <c r="S29" s="122">
        <v>0</v>
      </c>
      <c r="T29" s="122">
        <v>0</v>
      </c>
      <c r="U29" s="126">
        <v>1</v>
      </c>
      <c r="V29" s="122">
        <v>10439101.270241354</v>
      </c>
      <c r="W29" s="122">
        <v>10439101.270241354</v>
      </c>
      <c r="X29" s="122">
        <v>-10439101.270241354</v>
      </c>
      <c r="Y29" s="122">
        <v>9129741.2205460928</v>
      </c>
      <c r="Z29" s="122">
        <v>9129741.2205460928</v>
      </c>
      <c r="AA29" s="122">
        <v>10439101.270241354</v>
      </c>
      <c r="AB29" s="122">
        <v>-10439101.270241354</v>
      </c>
      <c r="AC29" s="122">
        <v>9129741.2205460928</v>
      </c>
      <c r="AD29" s="122">
        <v>9129741.2205460928</v>
      </c>
      <c r="AE29" s="126">
        <v>1</v>
      </c>
    </row>
    <row r="30" spans="1:31">
      <c r="A30" s="125" t="s">
        <v>210</v>
      </c>
      <c r="B30" s="122">
        <v>347998.49923076929</v>
      </c>
      <c r="C30" s="122">
        <v>347998.49923076929</v>
      </c>
      <c r="D30" s="122">
        <v>-347998.49923076929</v>
      </c>
      <c r="E30" s="122">
        <v>0</v>
      </c>
      <c r="F30" s="122">
        <v>0</v>
      </c>
      <c r="G30" s="122">
        <v>347998.49923076929</v>
      </c>
      <c r="H30" s="122">
        <v>-347998.49923076929</v>
      </c>
      <c r="I30" s="122">
        <v>0</v>
      </c>
      <c r="J30" s="122">
        <v>0</v>
      </c>
      <c r="K30" s="126">
        <v>1</v>
      </c>
      <c r="L30" s="122">
        <v>475483.27141142165</v>
      </c>
      <c r="M30" s="122">
        <v>475483.27141142165</v>
      </c>
      <c r="N30" s="122">
        <v>-475483.27141142165</v>
      </c>
      <c r="O30" s="122">
        <v>0</v>
      </c>
      <c r="P30" s="122">
        <v>0</v>
      </c>
      <c r="Q30" s="122">
        <v>475483.27141142165</v>
      </c>
      <c r="R30" s="122">
        <v>-475483.27141142165</v>
      </c>
      <c r="S30" s="122">
        <v>0</v>
      </c>
      <c r="T30" s="122">
        <v>0</v>
      </c>
      <c r="U30" s="126">
        <v>1</v>
      </c>
      <c r="V30" s="122">
        <v>591089.92332328926</v>
      </c>
      <c r="W30" s="122">
        <v>591089.92332328926</v>
      </c>
      <c r="X30" s="122">
        <v>-591089.92332328926</v>
      </c>
      <c r="Y30" s="122">
        <v>513227.53621653363</v>
      </c>
      <c r="Z30" s="122">
        <v>513227.53621653363</v>
      </c>
      <c r="AA30" s="122">
        <v>591089.92332328926</v>
      </c>
      <c r="AB30" s="122">
        <v>-591089.92332328926</v>
      </c>
      <c r="AC30" s="122">
        <v>513227.53621653363</v>
      </c>
      <c r="AD30" s="122">
        <v>513227.53621653363</v>
      </c>
      <c r="AE30" s="126">
        <v>1</v>
      </c>
    </row>
    <row r="31" spans="1:31">
      <c r="A31" s="125" t="s">
        <v>211</v>
      </c>
      <c r="B31" s="122">
        <v>437735.86384615384</v>
      </c>
      <c r="C31" s="122">
        <v>437735.86384615384</v>
      </c>
      <c r="D31" s="122">
        <v>-437735.86384615384</v>
      </c>
      <c r="E31" s="122">
        <v>0</v>
      </c>
      <c r="F31" s="122">
        <v>0</v>
      </c>
      <c r="G31" s="122">
        <v>437735.86384615384</v>
      </c>
      <c r="H31" s="122">
        <v>-437735.86384615384</v>
      </c>
      <c r="I31" s="122">
        <v>0</v>
      </c>
      <c r="J31" s="122">
        <v>0</v>
      </c>
      <c r="K31" s="126">
        <v>1</v>
      </c>
      <c r="L31" s="122">
        <v>602088.54091383494</v>
      </c>
      <c r="M31" s="122">
        <v>602088.54091383494</v>
      </c>
      <c r="N31" s="122">
        <v>-602088.54091383494</v>
      </c>
      <c r="O31" s="122">
        <v>0</v>
      </c>
      <c r="P31" s="122">
        <v>0</v>
      </c>
      <c r="Q31" s="122">
        <v>602088.54091383494</v>
      </c>
      <c r="R31" s="122">
        <v>-602088.54091383494</v>
      </c>
      <c r="S31" s="122">
        <v>0</v>
      </c>
      <c r="T31" s="122">
        <v>0</v>
      </c>
      <c r="U31" s="126">
        <v>1</v>
      </c>
      <c r="V31" s="122">
        <v>830483.65223894245</v>
      </c>
      <c r="W31" s="122">
        <v>830483.65223894245</v>
      </c>
      <c r="X31" s="122">
        <v>-830483.65223894245</v>
      </c>
      <c r="Y31" s="122">
        <v>702601.77615216805</v>
      </c>
      <c r="Z31" s="122">
        <v>702601.77615216805</v>
      </c>
      <c r="AA31" s="122">
        <v>830483.65223894245</v>
      </c>
      <c r="AB31" s="122">
        <v>-830483.65223894245</v>
      </c>
      <c r="AC31" s="122">
        <v>702601.77615216805</v>
      </c>
      <c r="AD31" s="122">
        <v>702601.77615216805</v>
      </c>
      <c r="AE31" s="126">
        <v>1</v>
      </c>
    </row>
    <row r="32" spans="1:31" ht="15.75" thickBot="1">
      <c r="A32" s="125" t="s">
        <v>212</v>
      </c>
      <c r="B32" s="122">
        <v>0</v>
      </c>
      <c r="C32" s="122">
        <v>0</v>
      </c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6">
        <v>0</v>
      </c>
      <c r="L32" s="122">
        <v>0</v>
      </c>
      <c r="M32" s="122">
        <v>0</v>
      </c>
      <c r="N32" s="122">
        <v>0</v>
      </c>
      <c r="O32" s="122">
        <v>0</v>
      </c>
      <c r="P32" s="122">
        <v>0</v>
      </c>
      <c r="Q32" s="122">
        <v>0</v>
      </c>
      <c r="R32" s="122">
        <v>0</v>
      </c>
      <c r="S32" s="122">
        <v>0</v>
      </c>
      <c r="T32" s="122">
        <v>0</v>
      </c>
      <c r="U32" s="126">
        <v>1</v>
      </c>
      <c r="V32" s="122">
        <v>52257049.915664025</v>
      </c>
      <c r="W32" s="122">
        <v>52257049.915664025</v>
      </c>
      <c r="X32" s="122">
        <v>0</v>
      </c>
      <c r="Y32" s="122">
        <v>0</v>
      </c>
      <c r="Z32" s="122">
        <v>52257049.915664025</v>
      </c>
      <c r="AA32" s="122">
        <v>52257049.915664025</v>
      </c>
      <c r="AB32" s="122">
        <v>0</v>
      </c>
      <c r="AC32" s="122">
        <v>0</v>
      </c>
      <c r="AD32" s="122">
        <v>52257049.915664025</v>
      </c>
      <c r="AE32" s="126">
        <v>1</v>
      </c>
    </row>
    <row r="33" spans="1:31">
      <c r="A33" s="127" t="s">
        <v>195</v>
      </c>
      <c r="B33" s="128">
        <v>479711178.76846135</v>
      </c>
      <c r="C33" s="128">
        <v>479711178.76846135</v>
      </c>
      <c r="D33" s="128">
        <v>-25253347.916923076</v>
      </c>
      <c r="E33" s="128">
        <v>0</v>
      </c>
      <c r="F33" s="128">
        <v>454457830.8515383</v>
      </c>
      <c r="G33" s="128">
        <v>479711178.76846135</v>
      </c>
      <c r="H33" s="128">
        <v>-25253347.916923076</v>
      </c>
      <c r="I33" s="128">
        <v>0</v>
      </c>
      <c r="J33" s="128">
        <v>454457830.8515383</v>
      </c>
      <c r="K33" s="129">
        <v>16</v>
      </c>
      <c r="L33" s="128">
        <v>510830886.6118027</v>
      </c>
      <c r="M33" s="128">
        <v>510830886.6118027</v>
      </c>
      <c r="N33" s="128">
        <v>-39199907.733119406</v>
      </c>
      <c r="O33" s="128">
        <v>0</v>
      </c>
      <c r="P33" s="128">
        <v>471630978.87868327</v>
      </c>
      <c r="Q33" s="128">
        <v>510830886.6118027</v>
      </c>
      <c r="R33" s="128">
        <v>-39199907.733119406</v>
      </c>
      <c r="S33" s="128">
        <v>0</v>
      </c>
      <c r="T33" s="128">
        <v>471630978.87868327</v>
      </c>
      <c r="U33" s="129">
        <v>17</v>
      </c>
      <c r="V33" s="128">
        <v>605550605.75216365</v>
      </c>
      <c r="W33" s="128">
        <v>605550605.75216365</v>
      </c>
      <c r="X33" s="128">
        <v>-49567651.133417062</v>
      </c>
      <c r="Y33" s="128">
        <v>42849624.781514667</v>
      </c>
      <c r="Z33" s="128">
        <v>598832579.40026116</v>
      </c>
      <c r="AA33" s="128">
        <v>605550605.75216365</v>
      </c>
      <c r="AB33" s="128">
        <v>-49567651.133417062</v>
      </c>
      <c r="AC33" s="128">
        <v>42849624.781514667</v>
      </c>
      <c r="AD33" s="128">
        <v>598832579.40026116</v>
      </c>
      <c r="AE33" s="129">
        <v>17</v>
      </c>
    </row>
    <row r="35" spans="1:31">
      <c r="A35" s="124" t="s">
        <v>213</v>
      </c>
      <c r="B35" s="122"/>
      <c r="C35" s="122"/>
      <c r="D35" s="122"/>
      <c r="E35" s="122"/>
      <c r="F35" s="122"/>
      <c r="G35" s="122"/>
      <c r="H35" s="122"/>
      <c r="I35" s="122"/>
      <c r="J35" s="122"/>
      <c r="K35" s="17"/>
      <c r="L35" s="122"/>
      <c r="M35" s="122"/>
      <c r="N35" s="122"/>
      <c r="O35" s="122"/>
      <c r="P35" s="122"/>
      <c r="Q35" s="122"/>
      <c r="R35" s="122"/>
      <c r="S35" s="122"/>
      <c r="T35" s="122"/>
      <c r="U35" s="17"/>
      <c r="V35" s="122"/>
      <c r="W35" s="122"/>
      <c r="X35" s="122"/>
      <c r="Y35" s="122"/>
      <c r="Z35" s="122"/>
      <c r="AA35" s="122"/>
      <c r="AB35" s="122"/>
      <c r="AC35" s="122"/>
      <c r="AD35" s="122"/>
      <c r="AE35" s="17"/>
    </row>
    <row r="36" spans="1:31">
      <c r="A36" s="125" t="s">
        <v>214</v>
      </c>
      <c r="B36" s="122">
        <v>7056953.961538462</v>
      </c>
      <c r="C36" s="122">
        <v>7056953.961538462</v>
      </c>
      <c r="D36" s="122">
        <v>0</v>
      </c>
      <c r="E36" s="122">
        <v>0</v>
      </c>
      <c r="F36" s="122">
        <v>7056953.961538462</v>
      </c>
      <c r="G36" s="122">
        <v>7056953.961538462</v>
      </c>
      <c r="H36" s="122">
        <v>0</v>
      </c>
      <c r="I36" s="122">
        <v>0</v>
      </c>
      <c r="J36" s="122">
        <v>7056953.961538462</v>
      </c>
      <c r="K36" s="126">
        <v>1</v>
      </c>
      <c r="L36" s="122">
        <v>7864185.0984615376</v>
      </c>
      <c r="M36" s="122">
        <v>7864185.0984615376</v>
      </c>
      <c r="N36" s="122">
        <v>0</v>
      </c>
      <c r="O36" s="122">
        <v>0</v>
      </c>
      <c r="P36" s="122">
        <v>7864185.0984615376</v>
      </c>
      <c r="Q36" s="122">
        <v>7864185.0984615376</v>
      </c>
      <c r="R36" s="122">
        <v>0</v>
      </c>
      <c r="S36" s="122">
        <v>0</v>
      </c>
      <c r="T36" s="122">
        <v>7864185.0984615376</v>
      </c>
      <c r="U36" s="126">
        <v>1</v>
      </c>
      <c r="V36" s="122">
        <v>8748147.3499999978</v>
      </c>
      <c r="W36" s="122">
        <v>8748147.3499999978</v>
      </c>
      <c r="X36" s="122">
        <v>0</v>
      </c>
      <c r="Y36" s="122">
        <v>0</v>
      </c>
      <c r="Z36" s="122">
        <v>8748147.3499999978</v>
      </c>
      <c r="AA36" s="122">
        <v>8748147.3499999978</v>
      </c>
      <c r="AB36" s="122">
        <v>0</v>
      </c>
      <c r="AC36" s="122">
        <v>0</v>
      </c>
      <c r="AD36" s="122">
        <v>8748147.3499999978</v>
      </c>
      <c r="AE36" s="126">
        <v>1</v>
      </c>
    </row>
    <row r="37" spans="1:31">
      <c r="A37" s="125" t="s">
        <v>215</v>
      </c>
      <c r="B37" s="122">
        <v>11579430.790000003</v>
      </c>
      <c r="C37" s="122">
        <v>11579430.790000003</v>
      </c>
      <c r="D37" s="122">
        <v>0</v>
      </c>
      <c r="E37" s="122">
        <v>0</v>
      </c>
      <c r="F37" s="122">
        <v>11579430.790000003</v>
      </c>
      <c r="G37" s="122">
        <v>11579430.790000003</v>
      </c>
      <c r="H37" s="122">
        <v>0</v>
      </c>
      <c r="I37" s="122">
        <v>0</v>
      </c>
      <c r="J37" s="122">
        <v>11579430.790000003</v>
      </c>
      <c r="K37" s="126">
        <v>1</v>
      </c>
      <c r="L37" s="122">
        <v>11608814.930000003</v>
      </c>
      <c r="M37" s="122">
        <v>11608814.930000003</v>
      </c>
      <c r="N37" s="122">
        <v>0</v>
      </c>
      <c r="O37" s="122">
        <v>0</v>
      </c>
      <c r="P37" s="122">
        <v>11608814.930000003</v>
      </c>
      <c r="Q37" s="122">
        <v>11608814.930000003</v>
      </c>
      <c r="R37" s="122">
        <v>0</v>
      </c>
      <c r="S37" s="122">
        <v>0</v>
      </c>
      <c r="T37" s="122">
        <v>11608814.930000003</v>
      </c>
      <c r="U37" s="126">
        <v>1</v>
      </c>
      <c r="V37" s="122">
        <v>11608814.930000005</v>
      </c>
      <c r="W37" s="122">
        <v>11608814.930000005</v>
      </c>
      <c r="X37" s="122">
        <v>0</v>
      </c>
      <c r="Y37" s="122">
        <v>0</v>
      </c>
      <c r="Z37" s="122">
        <v>11608814.930000005</v>
      </c>
      <c r="AA37" s="122">
        <v>11608814.930000005</v>
      </c>
      <c r="AB37" s="122">
        <v>0</v>
      </c>
      <c r="AC37" s="122">
        <v>0</v>
      </c>
      <c r="AD37" s="122">
        <v>11608814.930000005</v>
      </c>
      <c r="AE37" s="126">
        <v>1</v>
      </c>
    </row>
    <row r="38" spans="1:31">
      <c r="A38" s="125" t="s">
        <v>216</v>
      </c>
      <c r="B38" s="122">
        <v>-159337.83000000002</v>
      </c>
      <c r="C38" s="122">
        <v>-159337.83000000002</v>
      </c>
      <c r="D38" s="122">
        <v>159337.83000000002</v>
      </c>
      <c r="E38" s="122">
        <v>0</v>
      </c>
      <c r="F38" s="122">
        <v>0</v>
      </c>
      <c r="G38" s="122">
        <v>-159337.83000000002</v>
      </c>
      <c r="H38" s="122">
        <v>159337.83000000002</v>
      </c>
      <c r="I38" s="122">
        <v>0</v>
      </c>
      <c r="J38" s="122">
        <v>0</v>
      </c>
      <c r="K38" s="126">
        <v>1</v>
      </c>
      <c r="L38" s="122">
        <v>-159337.83000000002</v>
      </c>
      <c r="M38" s="122">
        <v>-159337.83000000002</v>
      </c>
      <c r="N38" s="122">
        <v>159337.83000000002</v>
      </c>
      <c r="O38" s="122">
        <v>0</v>
      </c>
      <c r="P38" s="122">
        <v>0</v>
      </c>
      <c r="Q38" s="122">
        <v>-159337.83000000002</v>
      </c>
      <c r="R38" s="122">
        <v>159337.83000000002</v>
      </c>
      <c r="S38" s="122">
        <v>0</v>
      </c>
      <c r="T38" s="122">
        <v>0</v>
      </c>
      <c r="U38" s="126">
        <v>1</v>
      </c>
      <c r="V38" s="122">
        <v>-159337.83000000002</v>
      </c>
      <c r="W38" s="122">
        <v>-159337.83000000002</v>
      </c>
      <c r="X38" s="122">
        <v>159337.83000000002</v>
      </c>
      <c r="Y38" s="122">
        <v>-147081.07384615386</v>
      </c>
      <c r="Z38" s="122">
        <v>-147081.07384615386</v>
      </c>
      <c r="AA38" s="122">
        <v>-159337.83000000002</v>
      </c>
      <c r="AB38" s="122">
        <v>159337.83000000002</v>
      </c>
      <c r="AC38" s="122">
        <v>-147081.07384615386</v>
      </c>
      <c r="AD38" s="122">
        <v>-147081.07384615386</v>
      </c>
      <c r="AE38" s="126">
        <v>1</v>
      </c>
    </row>
    <row r="39" spans="1:31">
      <c r="A39" s="125" t="s">
        <v>217</v>
      </c>
      <c r="B39" s="122">
        <v>5521812.371538463</v>
      </c>
      <c r="C39" s="122">
        <v>5521812.371538463</v>
      </c>
      <c r="D39" s="122">
        <v>0</v>
      </c>
      <c r="E39" s="122">
        <v>0</v>
      </c>
      <c r="F39" s="122">
        <v>5521812.371538463</v>
      </c>
      <c r="G39" s="122">
        <v>5521812.3715384621</v>
      </c>
      <c r="H39" s="122">
        <v>0</v>
      </c>
      <c r="I39" s="122">
        <v>0</v>
      </c>
      <c r="J39" s="122">
        <v>5521812.371538463</v>
      </c>
      <c r="K39" s="126">
        <v>1</v>
      </c>
      <c r="L39" s="122">
        <v>5231261.9715384608</v>
      </c>
      <c r="M39" s="122">
        <v>5231261.9715384608</v>
      </c>
      <c r="N39" s="122">
        <v>0</v>
      </c>
      <c r="O39" s="122">
        <v>0</v>
      </c>
      <c r="P39" s="122">
        <v>5231261.9715384608</v>
      </c>
      <c r="Q39" s="122">
        <v>5231261.9715384608</v>
      </c>
      <c r="R39" s="122">
        <v>0</v>
      </c>
      <c r="S39" s="122">
        <v>0</v>
      </c>
      <c r="T39" s="122">
        <v>5231261.9715384608</v>
      </c>
      <c r="U39" s="126">
        <v>1</v>
      </c>
      <c r="V39" s="122">
        <v>5444322.2938461537</v>
      </c>
      <c r="W39" s="122">
        <v>5444322.2938461537</v>
      </c>
      <c r="X39" s="122">
        <v>0</v>
      </c>
      <c r="Y39" s="122">
        <v>0</v>
      </c>
      <c r="Z39" s="122">
        <v>5444322.2938461537</v>
      </c>
      <c r="AA39" s="122">
        <v>5444322.2938461537</v>
      </c>
      <c r="AB39" s="122">
        <v>0</v>
      </c>
      <c r="AC39" s="122">
        <v>0</v>
      </c>
      <c r="AD39" s="122">
        <v>5444322.2938461537</v>
      </c>
      <c r="AE39" s="126">
        <v>1</v>
      </c>
    </row>
    <row r="40" spans="1:31">
      <c r="A40" s="125" t="s">
        <v>218</v>
      </c>
      <c r="B40" s="122">
        <v>21656835</v>
      </c>
      <c r="C40" s="122">
        <v>21656835</v>
      </c>
      <c r="D40" s="122">
        <v>0</v>
      </c>
      <c r="E40" s="122">
        <v>0</v>
      </c>
      <c r="F40" s="122">
        <v>21656835</v>
      </c>
      <c r="G40" s="122">
        <v>21656835</v>
      </c>
      <c r="H40" s="122">
        <v>0</v>
      </c>
      <c r="I40" s="122">
        <v>0</v>
      </c>
      <c r="J40" s="122">
        <v>21656835</v>
      </c>
      <c r="K40" s="126">
        <v>1</v>
      </c>
      <c r="L40" s="122">
        <v>21656835</v>
      </c>
      <c r="M40" s="122">
        <v>21656835</v>
      </c>
      <c r="N40" s="122">
        <v>0</v>
      </c>
      <c r="O40" s="122">
        <v>0</v>
      </c>
      <c r="P40" s="122">
        <v>21656835</v>
      </c>
      <c r="Q40" s="122">
        <v>21656835</v>
      </c>
      <c r="R40" s="122">
        <v>0</v>
      </c>
      <c r="S40" s="122">
        <v>0</v>
      </c>
      <c r="T40" s="122">
        <v>21656835</v>
      </c>
      <c r="U40" s="126">
        <v>1</v>
      </c>
      <c r="V40" s="122">
        <v>21656835</v>
      </c>
      <c r="W40" s="122">
        <v>21656835</v>
      </c>
      <c r="X40" s="122">
        <v>0</v>
      </c>
      <c r="Y40" s="122">
        <v>0</v>
      </c>
      <c r="Z40" s="122">
        <v>21656835</v>
      </c>
      <c r="AA40" s="122">
        <v>21656835</v>
      </c>
      <c r="AB40" s="122">
        <v>0</v>
      </c>
      <c r="AC40" s="122">
        <v>0</v>
      </c>
      <c r="AD40" s="122">
        <v>21656835</v>
      </c>
      <c r="AE40" s="126">
        <v>1</v>
      </c>
    </row>
    <row r="41" spans="1:31" ht="15.75" thickBot="1">
      <c r="A41" s="125" t="s">
        <v>219</v>
      </c>
      <c r="B41" s="122">
        <v>4989393.1061538458</v>
      </c>
      <c r="C41" s="122">
        <v>4989393.1061538458</v>
      </c>
      <c r="D41" s="122">
        <v>-4989393.1061538458</v>
      </c>
      <c r="E41" s="122">
        <v>0</v>
      </c>
      <c r="F41" s="122">
        <v>0</v>
      </c>
      <c r="G41" s="122">
        <v>4989393.1061538458</v>
      </c>
      <c r="H41" s="122">
        <v>-4989393.1061538458</v>
      </c>
      <c r="I41" s="122">
        <v>0</v>
      </c>
      <c r="J41" s="122">
        <v>0</v>
      </c>
      <c r="K41" s="126">
        <v>1</v>
      </c>
      <c r="L41" s="122">
        <v>9677542</v>
      </c>
      <c r="M41" s="122">
        <v>9677542</v>
      </c>
      <c r="N41" s="122">
        <v>-9677542</v>
      </c>
      <c r="O41" s="122">
        <v>0</v>
      </c>
      <c r="P41" s="122">
        <v>0</v>
      </c>
      <c r="Q41" s="122">
        <v>9677542</v>
      </c>
      <c r="R41" s="122">
        <v>-9677542</v>
      </c>
      <c r="S41" s="122">
        <v>0</v>
      </c>
      <c r="T41" s="122">
        <v>0</v>
      </c>
      <c r="U41" s="126">
        <v>1</v>
      </c>
      <c r="V41" s="122">
        <v>9677542</v>
      </c>
      <c r="W41" s="122">
        <v>9677542</v>
      </c>
      <c r="X41" s="122">
        <v>-9677542</v>
      </c>
      <c r="Y41" s="122">
        <v>0</v>
      </c>
      <c r="Z41" s="122">
        <v>0</v>
      </c>
      <c r="AA41" s="122">
        <v>9677542</v>
      </c>
      <c r="AB41" s="122">
        <v>-9677542</v>
      </c>
      <c r="AC41" s="122">
        <v>0</v>
      </c>
      <c r="AD41" s="122">
        <v>0</v>
      </c>
      <c r="AE41" s="126">
        <v>1</v>
      </c>
    </row>
    <row r="42" spans="1:31">
      <c r="A42" s="127" t="s">
        <v>213</v>
      </c>
      <c r="B42" s="128">
        <v>50645087.399230778</v>
      </c>
      <c r="C42" s="128">
        <v>50645087.399230778</v>
      </c>
      <c r="D42" s="128">
        <v>-4830055.2761538457</v>
      </c>
      <c r="E42" s="128">
        <v>0</v>
      </c>
      <c r="F42" s="128">
        <v>45815032.123076931</v>
      </c>
      <c r="G42" s="128">
        <v>50645087.399230771</v>
      </c>
      <c r="H42" s="128">
        <v>-4830055.2761538457</v>
      </c>
      <c r="I42" s="128">
        <v>0</v>
      </c>
      <c r="J42" s="128">
        <v>45815032.123076931</v>
      </c>
      <c r="K42" s="129">
        <v>6</v>
      </c>
      <c r="L42" s="128">
        <v>55879301.170000002</v>
      </c>
      <c r="M42" s="128">
        <v>55879301.170000002</v>
      </c>
      <c r="N42" s="128">
        <v>-9518204.1699999999</v>
      </c>
      <c r="O42" s="128">
        <v>0</v>
      </c>
      <c r="P42" s="128">
        <v>46361097</v>
      </c>
      <c r="Q42" s="128">
        <v>55879301.170000002</v>
      </c>
      <c r="R42" s="128">
        <v>-9518204.1699999999</v>
      </c>
      <c r="S42" s="128">
        <v>0</v>
      </c>
      <c r="T42" s="128">
        <v>46361097</v>
      </c>
      <c r="U42" s="129">
        <v>6</v>
      </c>
      <c r="V42" s="128">
        <v>56976323.743846156</v>
      </c>
      <c r="W42" s="128">
        <v>56976323.743846156</v>
      </c>
      <c r="X42" s="128">
        <v>-9518204.1699999999</v>
      </c>
      <c r="Y42" s="128">
        <v>-147081.07384615386</v>
      </c>
      <c r="Z42" s="128">
        <v>47311038.5</v>
      </c>
      <c r="AA42" s="128">
        <v>56976323.743846156</v>
      </c>
      <c r="AB42" s="128">
        <v>-9518204.1699999999</v>
      </c>
      <c r="AC42" s="128">
        <v>-147081.07384615386</v>
      </c>
      <c r="AD42" s="128">
        <v>47311038.5</v>
      </c>
      <c r="AE42" s="129">
        <v>6</v>
      </c>
    </row>
    <row r="44" spans="1:31">
      <c r="A44" s="19" t="s">
        <v>192</v>
      </c>
      <c r="B44" s="130">
        <v>543279475.15692282</v>
      </c>
      <c r="C44" s="130">
        <v>543279475.15692282</v>
      </c>
      <c r="D44" s="130">
        <v>-30083403.193076923</v>
      </c>
      <c r="E44" s="130">
        <v>0</v>
      </c>
      <c r="F44" s="130">
        <v>513196071.96384597</v>
      </c>
      <c r="G44" s="130">
        <v>543279475.15692282</v>
      </c>
      <c r="H44" s="130">
        <v>-30083403.193076923</v>
      </c>
      <c r="I44" s="130">
        <v>0</v>
      </c>
      <c r="J44" s="130">
        <v>513196071.96384597</v>
      </c>
      <c r="K44" s="17">
        <v>23</v>
      </c>
      <c r="L44" s="130">
        <v>582538176.75140858</v>
      </c>
      <c r="M44" s="130">
        <v>582538176.75140858</v>
      </c>
      <c r="N44" s="130">
        <v>-48718111.903119408</v>
      </c>
      <c r="O44" s="130">
        <v>0</v>
      </c>
      <c r="P44" s="130">
        <v>533820064.84828919</v>
      </c>
      <c r="Q44" s="130">
        <v>582538176.75140858</v>
      </c>
      <c r="R44" s="130">
        <v>-48718111.903119408</v>
      </c>
      <c r="S44" s="130">
        <v>0</v>
      </c>
      <c r="T44" s="130">
        <v>533820064.84828919</v>
      </c>
      <c r="U44" s="17">
        <v>24</v>
      </c>
      <c r="V44" s="130">
        <v>681119850.20214462</v>
      </c>
      <c r="W44" s="130">
        <v>681119850.20214462</v>
      </c>
      <c r="X44" s="130">
        <v>-59085855.303417064</v>
      </c>
      <c r="Y44" s="130">
        <v>42702543.707668513</v>
      </c>
      <c r="Z44" s="130">
        <v>664736538.60639596</v>
      </c>
      <c r="AA44" s="130">
        <v>681119850.20214462</v>
      </c>
      <c r="AB44" s="130">
        <v>-59085855.303417064</v>
      </c>
      <c r="AC44" s="130">
        <v>42702543.707668513</v>
      </c>
      <c r="AD44" s="130">
        <v>664736538.60639596</v>
      </c>
      <c r="AE44" s="17">
        <v>24</v>
      </c>
    </row>
    <row r="46" spans="1:31">
      <c r="A46" s="123" t="s">
        <v>220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7"/>
      <c r="L46" s="122"/>
      <c r="M46" s="122"/>
      <c r="N46" s="122"/>
      <c r="O46" s="122"/>
      <c r="P46" s="122"/>
      <c r="Q46" s="122"/>
      <c r="R46" s="122"/>
      <c r="S46" s="122"/>
      <c r="T46" s="122"/>
      <c r="U46" s="17"/>
      <c r="V46" s="122"/>
      <c r="W46" s="122"/>
      <c r="X46" s="122"/>
      <c r="Y46" s="122"/>
      <c r="Z46" s="122"/>
      <c r="AA46" s="122"/>
      <c r="AB46" s="122"/>
      <c r="AC46" s="122"/>
      <c r="AD46" s="122"/>
      <c r="AE46" s="17"/>
    </row>
    <row r="47" spans="1:31">
      <c r="A47" s="125" t="s">
        <v>221</v>
      </c>
      <c r="B47" s="122">
        <v>1381768.3009425027</v>
      </c>
      <c r="C47" s="122">
        <v>1381768.3009425027</v>
      </c>
      <c r="D47" s="122">
        <v>0</v>
      </c>
      <c r="E47" s="122">
        <v>0</v>
      </c>
      <c r="F47" s="122">
        <v>1381768.3009425027</v>
      </c>
      <c r="G47" s="122">
        <v>1381768.3009425027</v>
      </c>
      <c r="H47" s="122">
        <v>0</v>
      </c>
      <c r="I47" s="122">
        <v>0</v>
      </c>
      <c r="J47" s="122">
        <v>1381768.3009425027</v>
      </c>
      <c r="K47" s="126">
        <v>1</v>
      </c>
      <c r="L47" s="122">
        <v>1246450.9622943276</v>
      </c>
      <c r="M47" s="122">
        <v>1246450.9622943276</v>
      </c>
      <c r="N47" s="122">
        <v>0</v>
      </c>
      <c r="O47" s="122">
        <v>0</v>
      </c>
      <c r="P47" s="122">
        <v>1246450.9622943276</v>
      </c>
      <c r="Q47" s="122">
        <v>1246450.9622943276</v>
      </c>
      <c r="R47" s="122">
        <v>0</v>
      </c>
      <c r="S47" s="122">
        <v>0</v>
      </c>
      <c r="T47" s="122">
        <v>1246450.9622943276</v>
      </c>
      <c r="U47" s="126">
        <v>1</v>
      </c>
      <c r="V47" s="122">
        <v>207587.98155754386</v>
      </c>
      <c r="W47" s="122">
        <v>207587.98155754386</v>
      </c>
      <c r="X47" s="122">
        <v>0</v>
      </c>
      <c r="Y47" s="122">
        <v>0</v>
      </c>
      <c r="Z47" s="122">
        <v>207587.98155754386</v>
      </c>
      <c r="AA47" s="122">
        <v>207587.98155754386</v>
      </c>
      <c r="AB47" s="122">
        <v>0</v>
      </c>
      <c r="AC47" s="122">
        <v>0</v>
      </c>
      <c r="AD47" s="122">
        <v>207587.98155754386</v>
      </c>
      <c r="AE47" s="126">
        <v>1</v>
      </c>
    </row>
    <row r="48" spans="1:31">
      <c r="A48" s="125" t="s">
        <v>222</v>
      </c>
      <c r="B48" s="122">
        <v>16320185.096384693</v>
      </c>
      <c r="C48" s="122">
        <v>16320185.096384693</v>
      </c>
      <c r="D48" s="122">
        <v>0</v>
      </c>
      <c r="E48" s="122">
        <v>0</v>
      </c>
      <c r="F48" s="122">
        <v>16320185.096384693</v>
      </c>
      <c r="G48" s="122">
        <v>16320185.096384693</v>
      </c>
      <c r="H48" s="122">
        <v>0</v>
      </c>
      <c r="I48" s="122">
        <v>0</v>
      </c>
      <c r="J48" s="122">
        <v>16320185.096384693</v>
      </c>
      <c r="K48" s="126">
        <v>1</v>
      </c>
      <c r="L48" s="122">
        <v>44729716.906361319</v>
      </c>
      <c r="M48" s="122">
        <v>44729716.906361319</v>
      </c>
      <c r="N48" s="122">
        <v>0</v>
      </c>
      <c r="O48" s="122">
        <v>0</v>
      </c>
      <c r="P48" s="122">
        <v>44729716.906361319</v>
      </c>
      <c r="Q48" s="122">
        <v>44729716.906361319</v>
      </c>
      <c r="R48" s="122">
        <v>0</v>
      </c>
      <c r="S48" s="122">
        <v>0</v>
      </c>
      <c r="T48" s="122">
        <v>44729716.906361319</v>
      </c>
      <c r="U48" s="126">
        <v>1</v>
      </c>
      <c r="V48" s="122">
        <v>15259274.220128398</v>
      </c>
      <c r="W48" s="122">
        <v>15259274.220128398</v>
      </c>
      <c r="X48" s="122">
        <v>0</v>
      </c>
      <c r="Y48" s="122">
        <v>0</v>
      </c>
      <c r="Z48" s="122">
        <v>15259274.220128398</v>
      </c>
      <c r="AA48" s="122">
        <v>15259274.220128398</v>
      </c>
      <c r="AB48" s="122">
        <v>0</v>
      </c>
      <c r="AC48" s="122">
        <v>0</v>
      </c>
      <c r="AD48" s="122">
        <v>15259274.220128398</v>
      </c>
      <c r="AE48" s="126">
        <v>1</v>
      </c>
    </row>
    <row r="49" spans="1:31">
      <c r="A49" s="125" t="s">
        <v>223</v>
      </c>
      <c r="B49" s="122">
        <v>5976747.241030423</v>
      </c>
      <c r="C49" s="122">
        <v>5976747.241030423</v>
      </c>
      <c r="D49" s="122">
        <v>0</v>
      </c>
      <c r="E49" s="122">
        <v>0</v>
      </c>
      <c r="F49" s="122">
        <v>5976747.241030423</v>
      </c>
      <c r="G49" s="122">
        <v>5976747.241030423</v>
      </c>
      <c r="H49" s="122">
        <v>0</v>
      </c>
      <c r="I49" s="122">
        <v>0</v>
      </c>
      <c r="J49" s="122">
        <v>5976747.241030423</v>
      </c>
      <c r="K49" s="126">
        <v>1</v>
      </c>
      <c r="L49" s="122">
        <v>8964255.2710062135</v>
      </c>
      <c r="M49" s="122">
        <v>8964255.2710062135</v>
      </c>
      <c r="N49" s="122">
        <v>0</v>
      </c>
      <c r="O49" s="122">
        <v>0</v>
      </c>
      <c r="P49" s="122">
        <v>8964255.2710062135</v>
      </c>
      <c r="Q49" s="122">
        <v>8964255.2710062135</v>
      </c>
      <c r="R49" s="122">
        <v>0</v>
      </c>
      <c r="S49" s="122">
        <v>0</v>
      </c>
      <c r="T49" s="122">
        <v>8964255.2710062135</v>
      </c>
      <c r="U49" s="126">
        <v>1</v>
      </c>
      <c r="V49" s="122">
        <v>11843802.433033768</v>
      </c>
      <c r="W49" s="122">
        <v>11843802.433033768</v>
      </c>
      <c r="X49" s="122">
        <v>0</v>
      </c>
      <c r="Y49" s="122">
        <v>0</v>
      </c>
      <c r="Z49" s="122">
        <v>11843802.433033768</v>
      </c>
      <c r="AA49" s="122">
        <v>11843802.433033768</v>
      </c>
      <c r="AB49" s="122">
        <v>0</v>
      </c>
      <c r="AC49" s="122">
        <v>0</v>
      </c>
      <c r="AD49" s="122">
        <v>11843802.433033768</v>
      </c>
      <c r="AE49" s="126">
        <v>1</v>
      </c>
    </row>
    <row r="50" spans="1:31">
      <c r="A50" s="125" t="s">
        <v>224</v>
      </c>
      <c r="B50" s="122">
        <v>265887.48933468916</v>
      </c>
      <c r="C50" s="122">
        <v>265887.48933468916</v>
      </c>
      <c r="D50" s="122">
        <v>0</v>
      </c>
      <c r="E50" s="122">
        <v>0</v>
      </c>
      <c r="F50" s="122">
        <v>265887.48933468916</v>
      </c>
      <c r="G50" s="122">
        <v>265887.48933468916</v>
      </c>
      <c r="H50" s="122">
        <v>0</v>
      </c>
      <c r="I50" s="122">
        <v>0</v>
      </c>
      <c r="J50" s="122">
        <v>265887.48933468916</v>
      </c>
      <c r="K50" s="126">
        <v>1</v>
      </c>
      <c r="L50" s="122">
        <v>5595.228376170433</v>
      </c>
      <c r="M50" s="122">
        <v>5595.228376170433</v>
      </c>
      <c r="N50" s="122">
        <v>0</v>
      </c>
      <c r="O50" s="122">
        <v>0</v>
      </c>
      <c r="P50" s="122">
        <v>5595.228376170433</v>
      </c>
      <c r="Q50" s="122">
        <v>5595.228376170433</v>
      </c>
      <c r="R50" s="122">
        <v>0</v>
      </c>
      <c r="S50" s="122">
        <v>0</v>
      </c>
      <c r="T50" s="122">
        <v>5595.228376170433</v>
      </c>
      <c r="U50" s="126">
        <v>1</v>
      </c>
      <c r="V50" s="122">
        <v>2601.686923076923</v>
      </c>
      <c r="W50" s="122">
        <v>2601.686923076923</v>
      </c>
      <c r="X50" s="122">
        <v>0</v>
      </c>
      <c r="Y50" s="122">
        <v>0</v>
      </c>
      <c r="Z50" s="122">
        <v>2601.686923076923</v>
      </c>
      <c r="AA50" s="122">
        <v>2601.686923076923</v>
      </c>
      <c r="AB50" s="122">
        <v>0</v>
      </c>
      <c r="AC50" s="122">
        <v>0</v>
      </c>
      <c r="AD50" s="122">
        <v>2601.686923076923</v>
      </c>
      <c r="AE50" s="126">
        <v>1</v>
      </c>
    </row>
    <row r="51" spans="1:31" ht="15.75" thickBot="1">
      <c r="A51" s="125" t="s">
        <v>225</v>
      </c>
      <c r="B51" s="122">
        <v>3658085.6969230771</v>
      </c>
      <c r="C51" s="122">
        <v>3658085.6969230771</v>
      </c>
      <c r="D51" s="122">
        <v>-3658085.6969230771</v>
      </c>
      <c r="E51" s="122">
        <v>0</v>
      </c>
      <c r="F51" s="122">
        <v>0</v>
      </c>
      <c r="G51" s="122">
        <v>3658085.6969230771</v>
      </c>
      <c r="H51" s="122">
        <v>-3658085.6969230771</v>
      </c>
      <c r="I51" s="122">
        <v>0</v>
      </c>
      <c r="J51" s="122">
        <v>0</v>
      </c>
      <c r="K51" s="126">
        <v>1</v>
      </c>
      <c r="L51" s="122">
        <v>2714008.1640704973</v>
      </c>
      <c r="M51" s="122">
        <v>2714008.1640704973</v>
      </c>
      <c r="N51" s="122">
        <v>-2714008.1640704973</v>
      </c>
      <c r="O51" s="122">
        <v>0</v>
      </c>
      <c r="P51" s="122">
        <v>0</v>
      </c>
      <c r="Q51" s="122">
        <v>2714008.1640704973</v>
      </c>
      <c r="R51" s="122">
        <v>-2714008.1640704973</v>
      </c>
      <c r="S51" s="122">
        <v>0</v>
      </c>
      <c r="T51" s="122">
        <v>0</v>
      </c>
      <c r="U51" s="126">
        <v>1</v>
      </c>
      <c r="V51" s="122">
        <v>3555214.0227053412</v>
      </c>
      <c r="W51" s="122">
        <v>3555214.0227053412</v>
      </c>
      <c r="X51" s="122">
        <v>-3555214.0227053412</v>
      </c>
      <c r="Y51" s="122">
        <v>879173.84259832825</v>
      </c>
      <c r="Z51" s="122">
        <v>879173.84259832825</v>
      </c>
      <c r="AA51" s="122">
        <v>3555214.0227053412</v>
      </c>
      <c r="AB51" s="122">
        <v>-3555214.0227053412</v>
      </c>
      <c r="AC51" s="122">
        <v>879173.84259832825</v>
      </c>
      <c r="AD51" s="122">
        <v>879173.84259832825</v>
      </c>
      <c r="AE51" s="126">
        <v>1</v>
      </c>
    </row>
    <row r="52" spans="1:31">
      <c r="A52" s="19" t="s">
        <v>220</v>
      </c>
      <c r="B52" s="130">
        <v>27602673.824615382</v>
      </c>
      <c r="C52" s="130">
        <v>27602673.824615382</v>
      </c>
      <c r="D52" s="130">
        <v>-3658085.6969230771</v>
      </c>
      <c r="E52" s="130">
        <v>0</v>
      </c>
      <c r="F52" s="130">
        <v>23944588.127692305</v>
      </c>
      <c r="G52" s="130">
        <v>27602673.824615382</v>
      </c>
      <c r="H52" s="130">
        <v>-3658085.6969230771</v>
      </c>
      <c r="I52" s="130">
        <v>0</v>
      </c>
      <c r="J52" s="130">
        <v>23944588.127692305</v>
      </c>
      <c r="K52" s="17">
        <v>5</v>
      </c>
      <c r="L52" s="130">
        <v>57660026.532108523</v>
      </c>
      <c r="M52" s="130">
        <v>57660026.532108523</v>
      </c>
      <c r="N52" s="130">
        <v>-2714008.1640704973</v>
      </c>
      <c r="O52" s="130">
        <v>0</v>
      </c>
      <c r="P52" s="130">
        <v>54946018.368038028</v>
      </c>
      <c r="Q52" s="130">
        <v>57660026.532108523</v>
      </c>
      <c r="R52" s="130">
        <v>-2714008.1640704973</v>
      </c>
      <c r="S52" s="130">
        <v>0</v>
      </c>
      <c r="T52" s="130">
        <v>54946018.368038028</v>
      </c>
      <c r="U52" s="17">
        <v>5</v>
      </c>
      <c r="V52" s="130">
        <v>30868480.344348129</v>
      </c>
      <c r="W52" s="130">
        <v>30868480.344348129</v>
      </c>
      <c r="X52" s="130">
        <v>-3555214.0227053412</v>
      </c>
      <c r="Y52" s="130">
        <v>879173.84259832825</v>
      </c>
      <c r="Z52" s="130">
        <v>28192440.164241113</v>
      </c>
      <c r="AA52" s="130">
        <v>30868480.344348129</v>
      </c>
      <c r="AB52" s="130">
        <v>-3555214.0227053412</v>
      </c>
      <c r="AC52" s="130">
        <v>879173.84259832825</v>
      </c>
      <c r="AD52" s="130">
        <v>28192440.164241113</v>
      </c>
      <c r="AE52" s="17">
        <v>5</v>
      </c>
    </row>
    <row r="54" spans="1:31">
      <c r="A54" s="123" t="s">
        <v>226</v>
      </c>
      <c r="B54" s="122"/>
      <c r="C54" s="122"/>
      <c r="D54" s="122"/>
      <c r="E54" s="122"/>
      <c r="F54" s="122"/>
      <c r="G54" s="122"/>
      <c r="H54" s="122"/>
      <c r="I54" s="122"/>
      <c r="J54" s="122"/>
      <c r="K54" s="17"/>
      <c r="L54" s="122"/>
      <c r="M54" s="122"/>
      <c r="N54" s="122"/>
      <c r="O54" s="122"/>
      <c r="P54" s="122"/>
      <c r="Q54" s="122"/>
      <c r="R54" s="122"/>
      <c r="S54" s="122"/>
      <c r="T54" s="122"/>
      <c r="U54" s="17"/>
      <c r="V54" s="122"/>
      <c r="W54" s="122"/>
      <c r="X54" s="122"/>
      <c r="Y54" s="122"/>
      <c r="Z54" s="122"/>
      <c r="AA54" s="122"/>
      <c r="AB54" s="122"/>
      <c r="AC54" s="122"/>
      <c r="AD54" s="122"/>
      <c r="AE54" s="17"/>
    </row>
    <row r="55" spans="1:31">
      <c r="A55" s="124" t="s">
        <v>227</v>
      </c>
      <c r="B55" s="122"/>
      <c r="C55" s="122"/>
      <c r="D55" s="122"/>
      <c r="E55" s="122"/>
      <c r="F55" s="122"/>
      <c r="G55" s="122"/>
      <c r="H55" s="122"/>
      <c r="I55" s="122"/>
      <c r="J55" s="122"/>
      <c r="K55" s="17"/>
      <c r="L55" s="122"/>
      <c r="M55" s="122"/>
      <c r="N55" s="122"/>
      <c r="O55" s="122"/>
      <c r="P55" s="122"/>
      <c r="Q55" s="122"/>
      <c r="R55" s="122"/>
      <c r="S55" s="122"/>
      <c r="T55" s="122"/>
      <c r="U55" s="17"/>
      <c r="V55" s="122"/>
      <c r="W55" s="122"/>
      <c r="X55" s="122"/>
      <c r="Y55" s="122"/>
      <c r="Z55" s="122"/>
      <c r="AA55" s="122"/>
      <c r="AB55" s="122"/>
      <c r="AC55" s="122"/>
      <c r="AD55" s="122"/>
      <c r="AE55" s="17"/>
    </row>
    <row r="56" spans="1:31" ht="15.75" thickBot="1">
      <c r="A56" s="125" t="s">
        <v>228</v>
      </c>
      <c r="B56" s="122">
        <v>-942162.23384615371</v>
      </c>
      <c r="C56" s="122">
        <v>-942162.23384615371</v>
      </c>
      <c r="D56" s="122">
        <v>0</v>
      </c>
      <c r="E56" s="122">
        <v>0</v>
      </c>
      <c r="F56" s="122">
        <v>-942162.23384615371</v>
      </c>
      <c r="G56" s="122">
        <v>-942162.23384615371</v>
      </c>
      <c r="H56" s="122">
        <v>0</v>
      </c>
      <c r="I56" s="122">
        <v>0</v>
      </c>
      <c r="J56" s="122">
        <v>-942162.23384615371</v>
      </c>
      <c r="K56" s="126">
        <v>1</v>
      </c>
      <c r="L56" s="122">
        <v>-1982065.4573722458</v>
      </c>
      <c r="M56" s="122">
        <v>-1982065.4573722458</v>
      </c>
      <c r="N56" s="122">
        <v>0</v>
      </c>
      <c r="O56" s="122">
        <v>0</v>
      </c>
      <c r="P56" s="122">
        <v>-1982065.4573722458</v>
      </c>
      <c r="Q56" s="122">
        <v>-1982065.4573722458</v>
      </c>
      <c r="R56" s="122">
        <v>0</v>
      </c>
      <c r="S56" s="122">
        <v>0</v>
      </c>
      <c r="T56" s="122">
        <v>-1982065.4573722458</v>
      </c>
      <c r="U56" s="126">
        <v>1</v>
      </c>
      <c r="V56" s="122">
        <v>-3216177.405911989</v>
      </c>
      <c r="W56" s="122">
        <v>-3216177.405911989</v>
      </c>
      <c r="X56" s="122">
        <v>0</v>
      </c>
      <c r="Y56" s="122">
        <v>0</v>
      </c>
      <c r="Z56" s="122">
        <v>-3216177.405911989</v>
      </c>
      <c r="AA56" s="122">
        <v>-3216177.405911989</v>
      </c>
      <c r="AB56" s="122">
        <v>0</v>
      </c>
      <c r="AC56" s="122">
        <v>0</v>
      </c>
      <c r="AD56" s="122">
        <v>-3216177.405911989</v>
      </c>
      <c r="AE56" s="126">
        <v>1</v>
      </c>
    </row>
    <row r="57" spans="1:31">
      <c r="A57" s="127" t="s">
        <v>227</v>
      </c>
      <c r="B57" s="128">
        <v>-942162.23384615371</v>
      </c>
      <c r="C57" s="128">
        <v>-942162.23384615371</v>
      </c>
      <c r="D57" s="128">
        <v>0</v>
      </c>
      <c r="E57" s="128">
        <v>0</v>
      </c>
      <c r="F57" s="128">
        <v>-942162.23384615371</v>
      </c>
      <c r="G57" s="128">
        <v>-942162.23384615371</v>
      </c>
      <c r="H57" s="128">
        <v>0</v>
      </c>
      <c r="I57" s="128">
        <v>0</v>
      </c>
      <c r="J57" s="128">
        <v>-942162.23384615371</v>
      </c>
      <c r="K57" s="129">
        <v>1</v>
      </c>
      <c r="L57" s="128">
        <v>-1982065.4573722458</v>
      </c>
      <c r="M57" s="128">
        <v>-1982065.4573722458</v>
      </c>
      <c r="N57" s="128">
        <v>0</v>
      </c>
      <c r="O57" s="128">
        <v>0</v>
      </c>
      <c r="P57" s="128">
        <v>-1982065.4573722458</v>
      </c>
      <c r="Q57" s="128">
        <v>-1982065.4573722458</v>
      </c>
      <c r="R57" s="128">
        <v>0</v>
      </c>
      <c r="S57" s="128">
        <v>0</v>
      </c>
      <c r="T57" s="128">
        <v>-1982065.4573722458</v>
      </c>
      <c r="U57" s="129">
        <v>1</v>
      </c>
      <c r="V57" s="128">
        <v>-3216177.405911989</v>
      </c>
      <c r="W57" s="128">
        <v>-3216177.405911989</v>
      </c>
      <c r="X57" s="128">
        <v>0</v>
      </c>
      <c r="Y57" s="128">
        <v>0</v>
      </c>
      <c r="Z57" s="128">
        <v>-3216177.405911989</v>
      </c>
      <c r="AA57" s="128">
        <v>-3216177.405911989</v>
      </c>
      <c r="AB57" s="128">
        <v>0</v>
      </c>
      <c r="AC57" s="128">
        <v>0</v>
      </c>
      <c r="AD57" s="128">
        <v>-3216177.405911989</v>
      </c>
      <c r="AE57" s="129">
        <v>1</v>
      </c>
    </row>
    <row r="59" spans="1:31">
      <c r="A59" s="124" t="s">
        <v>229</v>
      </c>
      <c r="B59" s="122"/>
      <c r="C59" s="122"/>
      <c r="D59" s="122"/>
      <c r="E59" s="122"/>
      <c r="F59" s="122"/>
      <c r="G59" s="122"/>
      <c r="H59" s="122"/>
      <c r="I59" s="122"/>
      <c r="J59" s="122"/>
      <c r="K59" s="17"/>
      <c r="L59" s="122"/>
      <c r="M59" s="122"/>
      <c r="N59" s="122"/>
      <c r="O59" s="122"/>
      <c r="P59" s="122"/>
      <c r="Q59" s="122"/>
      <c r="R59" s="122"/>
      <c r="S59" s="122"/>
      <c r="T59" s="122"/>
      <c r="U59" s="17"/>
      <c r="V59" s="122"/>
      <c r="W59" s="122"/>
      <c r="X59" s="122"/>
      <c r="Y59" s="122"/>
      <c r="Z59" s="122"/>
      <c r="AA59" s="122"/>
      <c r="AB59" s="122"/>
      <c r="AC59" s="122"/>
      <c r="AD59" s="122"/>
      <c r="AE59" s="17"/>
    </row>
    <row r="60" spans="1:31">
      <c r="A60" s="125" t="s">
        <v>230</v>
      </c>
      <c r="B60" s="122">
        <v>-13416.05</v>
      </c>
      <c r="C60" s="122">
        <v>-13416.05</v>
      </c>
      <c r="D60" s="122">
        <v>0</v>
      </c>
      <c r="E60" s="122">
        <v>0</v>
      </c>
      <c r="F60" s="122">
        <v>-13416.05</v>
      </c>
      <c r="G60" s="122">
        <v>-13416.05</v>
      </c>
      <c r="H60" s="122">
        <v>0</v>
      </c>
      <c r="I60" s="122">
        <v>0</v>
      </c>
      <c r="J60" s="122">
        <v>-13416.05</v>
      </c>
      <c r="K60" s="126">
        <v>1</v>
      </c>
      <c r="L60" s="122">
        <v>-13416.049999999997</v>
      </c>
      <c r="M60" s="122">
        <v>-13416.049999999997</v>
      </c>
      <c r="N60" s="122">
        <v>0</v>
      </c>
      <c r="O60" s="122">
        <v>0</v>
      </c>
      <c r="P60" s="122">
        <v>-13416.049999999997</v>
      </c>
      <c r="Q60" s="122">
        <v>-13416.049999999997</v>
      </c>
      <c r="R60" s="122">
        <v>0</v>
      </c>
      <c r="S60" s="122">
        <v>0</v>
      </c>
      <c r="T60" s="122">
        <v>-13416.049999999997</v>
      </c>
      <c r="U60" s="126">
        <v>1</v>
      </c>
      <c r="V60" s="122">
        <v>-13416.049999999997</v>
      </c>
      <c r="W60" s="122">
        <v>-13416.049999999997</v>
      </c>
      <c r="X60" s="122">
        <v>0</v>
      </c>
      <c r="Y60" s="122">
        <v>0</v>
      </c>
      <c r="Z60" s="122">
        <v>-13416.049999999997</v>
      </c>
      <c r="AA60" s="122">
        <v>-13416.049999999997</v>
      </c>
      <c r="AB60" s="122">
        <v>0</v>
      </c>
      <c r="AC60" s="122">
        <v>0</v>
      </c>
      <c r="AD60" s="122">
        <v>-13416.049999999997</v>
      </c>
      <c r="AE60" s="126">
        <v>1</v>
      </c>
    </row>
    <row r="61" spans="1:31">
      <c r="A61" s="125" t="s">
        <v>231</v>
      </c>
      <c r="B61" s="122">
        <v>41413.402307692319</v>
      </c>
      <c r="C61" s="122">
        <v>41413.402307692319</v>
      </c>
      <c r="D61" s="122">
        <v>0</v>
      </c>
      <c r="E61" s="122">
        <v>0</v>
      </c>
      <c r="F61" s="122">
        <v>41413.402307692319</v>
      </c>
      <c r="G61" s="122">
        <v>41413.402307692319</v>
      </c>
      <c r="H61" s="122">
        <v>0</v>
      </c>
      <c r="I61" s="122">
        <v>0</v>
      </c>
      <c r="J61" s="122">
        <v>41413.402307692319</v>
      </c>
      <c r="K61" s="126">
        <v>1</v>
      </c>
      <c r="L61" s="122">
        <v>36968.919597599684</v>
      </c>
      <c r="M61" s="122">
        <v>36968.919597599684</v>
      </c>
      <c r="N61" s="122">
        <v>0</v>
      </c>
      <c r="O61" s="122">
        <v>0</v>
      </c>
      <c r="P61" s="122">
        <v>36968.919597599684</v>
      </c>
      <c r="Q61" s="122">
        <v>36968.919597599684</v>
      </c>
      <c r="R61" s="122">
        <v>0</v>
      </c>
      <c r="S61" s="122">
        <v>0</v>
      </c>
      <c r="T61" s="122">
        <v>36968.919597599684</v>
      </c>
      <c r="U61" s="126">
        <v>1</v>
      </c>
      <c r="V61" s="122">
        <v>31592.84811352324</v>
      </c>
      <c r="W61" s="122">
        <v>31592.84811352324</v>
      </c>
      <c r="X61" s="122">
        <v>0</v>
      </c>
      <c r="Y61" s="122">
        <v>-49069.796661833199</v>
      </c>
      <c r="Z61" s="122">
        <v>-17476.94854830996</v>
      </c>
      <c r="AA61" s="122">
        <v>31592.84811352324</v>
      </c>
      <c r="AB61" s="122">
        <v>0</v>
      </c>
      <c r="AC61" s="122">
        <v>-49069.796661833199</v>
      </c>
      <c r="AD61" s="122">
        <v>-17476.94854830996</v>
      </c>
      <c r="AE61" s="126">
        <v>1</v>
      </c>
    </row>
    <row r="62" spans="1:31">
      <c r="A62" s="125" t="s">
        <v>232</v>
      </c>
      <c r="B62" s="122">
        <v>-121985177.66307694</v>
      </c>
      <c r="C62" s="122">
        <v>-121985177.66307694</v>
      </c>
      <c r="D62" s="122">
        <v>0</v>
      </c>
      <c r="E62" s="122">
        <v>0</v>
      </c>
      <c r="F62" s="122">
        <v>-121985177.66307694</v>
      </c>
      <c r="G62" s="122">
        <v>-121985177.66307694</v>
      </c>
      <c r="H62" s="122">
        <v>0</v>
      </c>
      <c r="I62" s="122">
        <v>0</v>
      </c>
      <c r="J62" s="122">
        <v>-121985177.66307694</v>
      </c>
      <c r="K62" s="126">
        <v>1</v>
      </c>
      <c r="L62" s="122">
        <v>-126756962.6129196</v>
      </c>
      <c r="M62" s="122">
        <v>-126756962.6129196</v>
      </c>
      <c r="N62" s="122">
        <v>0</v>
      </c>
      <c r="O62" s="122">
        <v>0</v>
      </c>
      <c r="P62" s="122">
        <v>-126756962.6129196</v>
      </c>
      <c r="Q62" s="122">
        <v>-126756962.6129196</v>
      </c>
      <c r="R62" s="122">
        <v>0</v>
      </c>
      <c r="S62" s="122">
        <v>0</v>
      </c>
      <c r="T62" s="122">
        <v>-126756962.6129196</v>
      </c>
      <c r="U62" s="126">
        <v>1</v>
      </c>
      <c r="V62" s="122">
        <v>-132914873.78508025</v>
      </c>
      <c r="W62" s="122">
        <v>-132914873.78508025</v>
      </c>
      <c r="X62" s="122">
        <v>0</v>
      </c>
      <c r="Y62" s="122">
        <v>-56669.679207888352</v>
      </c>
      <c r="Z62" s="122">
        <v>-132971543.46428815</v>
      </c>
      <c r="AA62" s="122">
        <v>-132914873.78508025</v>
      </c>
      <c r="AB62" s="122">
        <v>0</v>
      </c>
      <c r="AC62" s="122">
        <v>-56669.679207888352</v>
      </c>
      <c r="AD62" s="122">
        <v>-132971543.46428815</v>
      </c>
      <c r="AE62" s="126">
        <v>1</v>
      </c>
    </row>
    <row r="63" spans="1:31">
      <c r="A63" s="125" t="s">
        <v>233</v>
      </c>
      <c r="B63" s="122">
        <v>-270535.76846153842</v>
      </c>
      <c r="C63" s="122">
        <v>-270535.76846153842</v>
      </c>
      <c r="D63" s="122">
        <v>0</v>
      </c>
      <c r="E63" s="122">
        <v>0</v>
      </c>
      <c r="F63" s="122">
        <v>-270535.76846153842</v>
      </c>
      <c r="G63" s="122">
        <v>-270535.76846153842</v>
      </c>
      <c r="H63" s="122">
        <v>0</v>
      </c>
      <c r="I63" s="122">
        <v>0</v>
      </c>
      <c r="J63" s="122">
        <v>-270535.76846153842</v>
      </c>
      <c r="K63" s="126">
        <v>1</v>
      </c>
      <c r="L63" s="122">
        <v>-332354.76228133769</v>
      </c>
      <c r="M63" s="122">
        <v>-332354.76228133769</v>
      </c>
      <c r="N63" s="122">
        <v>0</v>
      </c>
      <c r="O63" s="122">
        <v>0</v>
      </c>
      <c r="P63" s="122">
        <v>-332354.76228133769</v>
      </c>
      <c r="Q63" s="122">
        <v>-332354.76228133769</v>
      </c>
      <c r="R63" s="122">
        <v>0</v>
      </c>
      <c r="S63" s="122">
        <v>0</v>
      </c>
      <c r="T63" s="122">
        <v>-332354.76228133769</v>
      </c>
      <c r="U63" s="126">
        <v>1</v>
      </c>
      <c r="V63" s="122">
        <v>-412535.57674540672</v>
      </c>
      <c r="W63" s="122">
        <v>-412535.57674540672</v>
      </c>
      <c r="X63" s="122">
        <v>0</v>
      </c>
      <c r="Y63" s="122">
        <v>7944.7249818386272</v>
      </c>
      <c r="Z63" s="122">
        <v>-404590.85176356812</v>
      </c>
      <c r="AA63" s="122">
        <v>-412535.57674540672</v>
      </c>
      <c r="AB63" s="122">
        <v>0</v>
      </c>
      <c r="AC63" s="122">
        <v>7944.7249818386272</v>
      </c>
      <c r="AD63" s="122">
        <v>-404590.85176356812</v>
      </c>
      <c r="AE63" s="126">
        <v>1</v>
      </c>
    </row>
    <row r="64" spans="1:31">
      <c r="A64" s="125" t="s">
        <v>234</v>
      </c>
      <c r="B64" s="122">
        <v>-5203289.5469230767</v>
      </c>
      <c r="C64" s="122">
        <v>-5203289.5469230767</v>
      </c>
      <c r="D64" s="122">
        <v>0</v>
      </c>
      <c r="E64" s="122">
        <v>0</v>
      </c>
      <c r="F64" s="122">
        <v>-5203289.5469230767</v>
      </c>
      <c r="G64" s="122">
        <v>-5203289.5469230767</v>
      </c>
      <c r="H64" s="122">
        <v>0</v>
      </c>
      <c r="I64" s="122">
        <v>0</v>
      </c>
      <c r="J64" s="122">
        <v>-5203289.5469230767</v>
      </c>
      <c r="K64" s="126">
        <v>1</v>
      </c>
      <c r="L64" s="122">
        <v>-5442459.3890924938</v>
      </c>
      <c r="M64" s="122">
        <v>-5442459.3890924938</v>
      </c>
      <c r="N64" s="122">
        <v>0</v>
      </c>
      <c r="O64" s="122">
        <v>0</v>
      </c>
      <c r="P64" s="122">
        <v>-5442459.3890924938</v>
      </c>
      <c r="Q64" s="122">
        <v>-5442459.3890924938</v>
      </c>
      <c r="R64" s="122">
        <v>0</v>
      </c>
      <c r="S64" s="122">
        <v>0</v>
      </c>
      <c r="T64" s="122">
        <v>-5442459.3890924938</v>
      </c>
      <c r="U64" s="126">
        <v>1</v>
      </c>
      <c r="V64" s="122">
        <v>-5825522.0140800588</v>
      </c>
      <c r="W64" s="122">
        <v>-5825522.0140800588</v>
      </c>
      <c r="X64" s="122">
        <v>0</v>
      </c>
      <c r="Y64" s="122">
        <v>-33822.456176272637</v>
      </c>
      <c r="Z64" s="122">
        <v>-5859344.4702563314</v>
      </c>
      <c r="AA64" s="122">
        <v>-5825522.0140800588</v>
      </c>
      <c r="AB64" s="122">
        <v>0</v>
      </c>
      <c r="AC64" s="122">
        <v>-33822.456176272637</v>
      </c>
      <c r="AD64" s="122">
        <v>-5859344.4702563314</v>
      </c>
      <c r="AE64" s="126">
        <v>1</v>
      </c>
    </row>
    <row r="65" spans="1:31">
      <c r="A65" s="125" t="s">
        <v>235</v>
      </c>
      <c r="B65" s="122">
        <v>-46139265.946923077</v>
      </c>
      <c r="C65" s="122">
        <v>-46139265.946923077</v>
      </c>
      <c r="D65" s="122">
        <v>0</v>
      </c>
      <c r="E65" s="122">
        <v>0</v>
      </c>
      <c r="F65" s="122">
        <v>-46139265.946923077</v>
      </c>
      <c r="G65" s="122">
        <v>-46139265.946923077</v>
      </c>
      <c r="H65" s="122">
        <v>0</v>
      </c>
      <c r="I65" s="122">
        <v>0</v>
      </c>
      <c r="J65" s="122">
        <v>-46139265.946923077</v>
      </c>
      <c r="K65" s="126">
        <v>1</v>
      </c>
      <c r="L65" s="122">
        <v>-47731246.800653368</v>
      </c>
      <c r="M65" s="122">
        <v>-47731246.800653368</v>
      </c>
      <c r="N65" s="122">
        <v>0</v>
      </c>
      <c r="O65" s="122">
        <v>0</v>
      </c>
      <c r="P65" s="122">
        <v>-47731246.800653368</v>
      </c>
      <c r="Q65" s="122">
        <v>-47731246.800653368</v>
      </c>
      <c r="R65" s="122">
        <v>0</v>
      </c>
      <c r="S65" s="122">
        <v>0</v>
      </c>
      <c r="T65" s="122">
        <v>-47731246.800653368</v>
      </c>
      <c r="U65" s="126">
        <v>1</v>
      </c>
      <c r="V65" s="122">
        <v>-50008850.02421464</v>
      </c>
      <c r="W65" s="122">
        <v>-50008850.02421464</v>
      </c>
      <c r="X65" s="122">
        <v>0</v>
      </c>
      <c r="Y65" s="122">
        <v>7439055.779461192</v>
      </c>
      <c r="Z65" s="122">
        <v>-42569794.24475345</v>
      </c>
      <c r="AA65" s="122">
        <v>-50008850.02421464</v>
      </c>
      <c r="AB65" s="122">
        <v>0</v>
      </c>
      <c r="AC65" s="122">
        <v>7439055.779461192</v>
      </c>
      <c r="AD65" s="122">
        <v>-42569794.24475345</v>
      </c>
      <c r="AE65" s="126">
        <v>1</v>
      </c>
    </row>
    <row r="66" spans="1:31">
      <c r="A66" s="125" t="s">
        <v>236</v>
      </c>
      <c r="B66" s="122">
        <v>-694478.38923076913</v>
      </c>
      <c r="C66" s="122">
        <v>-694478.38923076913</v>
      </c>
      <c r="D66" s="122">
        <v>0</v>
      </c>
      <c r="E66" s="122">
        <v>0</v>
      </c>
      <c r="F66" s="122">
        <v>-694478.38923076913</v>
      </c>
      <c r="G66" s="122">
        <v>-694478.38923076913</v>
      </c>
      <c r="H66" s="122">
        <v>0</v>
      </c>
      <c r="I66" s="122">
        <v>0</v>
      </c>
      <c r="J66" s="122">
        <v>-694478.38923076913</v>
      </c>
      <c r="K66" s="126">
        <v>1</v>
      </c>
      <c r="L66" s="122">
        <v>-1115007.8848043918</v>
      </c>
      <c r="M66" s="122">
        <v>-1115007.8848043918</v>
      </c>
      <c r="N66" s="122">
        <v>0</v>
      </c>
      <c r="O66" s="122">
        <v>0</v>
      </c>
      <c r="P66" s="122">
        <v>-1115007.8848043918</v>
      </c>
      <c r="Q66" s="122">
        <v>-1115007.8848043918</v>
      </c>
      <c r="R66" s="122">
        <v>0</v>
      </c>
      <c r="S66" s="122">
        <v>0</v>
      </c>
      <c r="T66" s="122">
        <v>-1115007.8848043918</v>
      </c>
      <c r="U66" s="126">
        <v>1</v>
      </c>
      <c r="V66" s="122">
        <v>-1522474.0771467756</v>
      </c>
      <c r="W66" s="122">
        <v>-1522474.0771467756</v>
      </c>
      <c r="X66" s="122">
        <v>0</v>
      </c>
      <c r="Y66" s="122">
        <v>-4909556.405085356</v>
      </c>
      <c r="Z66" s="122">
        <v>-6432030.4822321311</v>
      </c>
      <c r="AA66" s="122">
        <v>-1522474.0771467756</v>
      </c>
      <c r="AB66" s="122">
        <v>0</v>
      </c>
      <c r="AC66" s="122">
        <v>-4909556.405085356</v>
      </c>
      <c r="AD66" s="122">
        <v>-6432030.4822321311</v>
      </c>
      <c r="AE66" s="126">
        <v>1</v>
      </c>
    </row>
    <row r="67" spans="1:31">
      <c r="A67" s="125" t="s">
        <v>237</v>
      </c>
      <c r="B67" s="122">
        <v>-17936.11307692324</v>
      </c>
      <c r="C67" s="122">
        <v>-17936.11307692324</v>
      </c>
      <c r="D67" s="122">
        <v>0</v>
      </c>
      <c r="E67" s="122">
        <v>0</v>
      </c>
      <c r="F67" s="122">
        <v>-17936.11307692324</v>
      </c>
      <c r="G67" s="122">
        <v>-17936.11307692324</v>
      </c>
      <c r="H67" s="122">
        <v>0</v>
      </c>
      <c r="I67" s="122">
        <v>0</v>
      </c>
      <c r="J67" s="122">
        <v>-17936.11307692324</v>
      </c>
      <c r="K67" s="126">
        <v>1</v>
      </c>
      <c r="L67" s="122">
        <v>1378587.1162191839</v>
      </c>
      <c r="M67" s="122">
        <v>1378587.1162191839</v>
      </c>
      <c r="N67" s="122">
        <v>0</v>
      </c>
      <c r="O67" s="122">
        <v>0</v>
      </c>
      <c r="P67" s="122">
        <v>1378587.1162191839</v>
      </c>
      <c r="Q67" s="122">
        <v>1378587.1162191839</v>
      </c>
      <c r="R67" s="122">
        <v>0</v>
      </c>
      <c r="S67" s="122">
        <v>0</v>
      </c>
      <c r="T67" s="122">
        <v>1378587.1162191839</v>
      </c>
      <c r="U67" s="126">
        <v>1</v>
      </c>
      <c r="V67" s="122">
        <v>1450896.7367004792</v>
      </c>
      <c r="W67" s="122">
        <v>1450896.7367004792</v>
      </c>
      <c r="X67" s="122">
        <v>0</v>
      </c>
      <c r="Y67" s="122">
        <v>-2966556.5719833518</v>
      </c>
      <c r="Z67" s="122">
        <v>-1515659.8352828727</v>
      </c>
      <c r="AA67" s="122">
        <v>1450896.7367004792</v>
      </c>
      <c r="AB67" s="122">
        <v>0</v>
      </c>
      <c r="AC67" s="122">
        <v>-2966556.5719833518</v>
      </c>
      <c r="AD67" s="122">
        <v>-1515659.8352828727</v>
      </c>
      <c r="AE67" s="126">
        <v>1</v>
      </c>
    </row>
    <row r="68" spans="1:31">
      <c r="A68" s="125" t="s">
        <v>238</v>
      </c>
      <c r="B68" s="122">
        <v>-1995218.6630769232</v>
      </c>
      <c r="C68" s="122">
        <v>-1995218.6630769232</v>
      </c>
      <c r="D68" s="122">
        <v>0</v>
      </c>
      <c r="E68" s="122">
        <v>0</v>
      </c>
      <c r="F68" s="122">
        <v>-1995218.6630769232</v>
      </c>
      <c r="G68" s="122">
        <v>-1995218.6630769232</v>
      </c>
      <c r="H68" s="122">
        <v>0</v>
      </c>
      <c r="I68" s="122">
        <v>0</v>
      </c>
      <c r="J68" s="122">
        <v>-1995218.6630769232</v>
      </c>
      <c r="K68" s="126">
        <v>1</v>
      </c>
      <c r="L68" s="122">
        <v>-1794065.8099328678</v>
      </c>
      <c r="M68" s="122">
        <v>-1794065.8099328678</v>
      </c>
      <c r="N68" s="122">
        <v>0</v>
      </c>
      <c r="O68" s="122">
        <v>0</v>
      </c>
      <c r="P68" s="122">
        <v>-1794065.8099328678</v>
      </c>
      <c r="Q68" s="122">
        <v>-1794065.8099328678</v>
      </c>
      <c r="R68" s="122">
        <v>0</v>
      </c>
      <c r="S68" s="122">
        <v>0</v>
      </c>
      <c r="T68" s="122">
        <v>-1794065.8099328678</v>
      </c>
      <c r="U68" s="126">
        <v>1</v>
      </c>
      <c r="V68" s="122">
        <v>-1983478.4333461015</v>
      </c>
      <c r="W68" s="122">
        <v>-1983478.4333461015</v>
      </c>
      <c r="X68" s="122">
        <v>0</v>
      </c>
      <c r="Y68" s="122">
        <v>16007.507181421966</v>
      </c>
      <c r="Z68" s="122">
        <v>-1967470.9261646797</v>
      </c>
      <c r="AA68" s="122">
        <v>-1983478.4333461015</v>
      </c>
      <c r="AB68" s="122">
        <v>0</v>
      </c>
      <c r="AC68" s="122">
        <v>16007.507181421966</v>
      </c>
      <c r="AD68" s="122">
        <v>-1967470.9261646797</v>
      </c>
      <c r="AE68" s="126">
        <v>1</v>
      </c>
    </row>
    <row r="69" spans="1:31">
      <c r="A69" s="125" t="s">
        <v>239</v>
      </c>
      <c r="B69" s="122">
        <v>-255461.60615384619</v>
      </c>
      <c r="C69" s="122">
        <v>-255461.60615384619</v>
      </c>
      <c r="D69" s="122">
        <v>0</v>
      </c>
      <c r="E69" s="122">
        <v>0</v>
      </c>
      <c r="F69" s="122">
        <v>-255461.60615384619</v>
      </c>
      <c r="G69" s="122">
        <v>-255461.60615384619</v>
      </c>
      <c r="H69" s="122">
        <v>0</v>
      </c>
      <c r="I69" s="122">
        <v>0</v>
      </c>
      <c r="J69" s="122">
        <v>-255461.60615384619</v>
      </c>
      <c r="K69" s="126">
        <v>1</v>
      </c>
      <c r="L69" s="122">
        <v>-82081.724526018166</v>
      </c>
      <c r="M69" s="122">
        <v>-82081.724526018166</v>
      </c>
      <c r="N69" s="122">
        <v>0</v>
      </c>
      <c r="O69" s="122">
        <v>0</v>
      </c>
      <c r="P69" s="122">
        <v>-82081.724526018166</v>
      </c>
      <c r="Q69" s="122">
        <v>-82081.724526018166</v>
      </c>
      <c r="R69" s="122">
        <v>0</v>
      </c>
      <c r="S69" s="122">
        <v>0</v>
      </c>
      <c r="T69" s="122">
        <v>-82081.724526018166</v>
      </c>
      <c r="U69" s="126">
        <v>1</v>
      </c>
      <c r="V69" s="122">
        <v>-139457.74906157504</v>
      </c>
      <c r="W69" s="122">
        <v>-139457.74906157504</v>
      </c>
      <c r="X69" s="122">
        <v>0</v>
      </c>
      <c r="Y69" s="122">
        <v>-5631.0221305794994</v>
      </c>
      <c r="Z69" s="122">
        <v>-145088.77119215456</v>
      </c>
      <c r="AA69" s="122">
        <v>-139457.74906157504</v>
      </c>
      <c r="AB69" s="122">
        <v>0</v>
      </c>
      <c r="AC69" s="122">
        <v>-5631.0221305794994</v>
      </c>
      <c r="AD69" s="122">
        <v>-145088.77119215456</v>
      </c>
      <c r="AE69" s="126">
        <v>1</v>
      </c>
    </row>
    <row r="70" spans="1:31">
      <c r="A70" s="125" t="s">
        <v>240</v>
      </c>
      <c r="B70" s="122">
        <v>-2208574.6253846157</v>
      </c>
      <c r="C70" s="122">
        <v>-2208574.6253846157</v>
      </c>
      <c r="D70" s="122">
        <v>0</v>
      </c>
      <c r="E70" s="122">
        <v>0</v>
      </c>
      <c r="F70" s="122">
        <v>-2208574.6253846157</v>
      </c>
      <c r="G70" s="122">
        <v>-2208574.6253846157</v>
      </c>
      <c r="H70" s="122">
        <v>0</v>
      </c>
      <c r="I70" s="122">
        <v>0</v>
      </c>
      <c r="J70" s="122">
        <v>-2208574.6253846157</v>
      </c>
      <c r="K70" s="126">
        <v>1</v>
      </c>
      <c r="L70" s="122">
        <v>-2247443.5665199282</v>
      </c>
      <c r="M70" s="122">
        <v>-2247443.5665199282</v>
      </c>
      <c r="N70" s="122">
        <v>0</v>
      </c>
      <c r="O70" s="122">
        <v>0</v>
      </c>
      <c r="P70" s="122">
        <v>-2247443.5665199282</v>
      </c>
      <c r="Q70" s="122">
        <v>-2247443.5665199282</v>
      </c>
      <c r="R70" s="122">
        <v>0</v>
      </c>
      <c r="S70" s="122">
        <v>0</v>
      </c>
      <c r="T70" s="122">
        <v>-2247443.5665199282</v>
      </c>
      <c r="U70" s="126">
        <v>1</v>
      </c>
      <c r="V70" s="122">
        <v>-2292690.7366329478</v>
      </c>
      <c r="W70" s="122">
        <v>-2292690.7366329478</v>
      </c>
      <c r="X70" s="122">
        <v>0</v>
      </c>
      <c r="Y70" s="122">
        <v>-19959.235617570477</v>
      </c>
      <c r="Z70" s="122">
        <v>-2312649.9722505184</v>
      </c>
      <c r="AA70" s="122">
        <v>-2292690.7366329478</v>
      </c>
      <c r="AB70" s="122">
        <v>0</v>
      </c>
      <c r="AC70" s="122">
        <v>-19959.235617570477</v>
      </c>
      <c r="AD70" s="122">
        <v>-2312649.9722505184</v>
      </c>
      <c r="AE70" s="126">
        <v>1</v>
      </c>
    </row>
    <row r="71" spans="1:31">
      <c r="A71" s="125" t="s">
        <v>241</v>
      </c>
      <c r="B71" s="122">
        <v>-363370.31384615379</v>
      </c>
      <c r="C71" s="122">
        <v>-363370.31384615379</v>
      </c>
      <c r="D71" s="122">
        <v>0</v>
      </c>
      <c r="E71" s="122">
        <v>0</v>
      </c>
      <c r="F71" s="122">
        <v>-363370.31384615379</v>
      </c>
      <c r="G71" s="122">
        <v>-363370.31384615379</v>
      </c>
      <c r="H71" s="122">
        <v>0</v>
      </c>
      <c r="I71" s="122">
        <v>0</v>
      </c>
      <c r="J71" s="122">
        <v>-363370.31384615379</v>
      </c>
      <c r="K71" s="126">
        <v>1</v>
      </c>
      <c r="L71" s="122">
        <v>-391708.06011432782</v>
      </c>
      <c r="M71" s="122">
        <v>-391708.06011432782</v>
      </c>
      <c r="N71" s="122">
        <v>0</v>
      </c>
      <c r="O71" s="122">
        <v>0</v>
      </c>
      <c r="P71" s="122">
        <v>-391708.06011432782</v>
      </c>
      <c r="Q71" s="122">
        <v>-391708.06011432782</v>
      </c>
      <c r="R71" s="122">
        <v>0</v>
      </c>
      <c r="S71" s="122">
        <v>0</v>
      </c>
      <c r="T71" s="122">
        <v>-391708.06011432782</v>
      </c>
      <c r="U71" s="126">
        <v>1</v>
      </c>
      <c r="V71" s="122">
        <v>-402026.17908449896</v>
      </c>
      <c r="W71" s="122">
        <v>-402026.17908449896</v>
      </c>
      <c r="X71" s="122">
        <v>0</v>
      </c>
      <c r="Y71" s="122">
        <v>2039.8525650997051</v>
      </c>
      <c r="Z71" s="122">
        <v>-399986.32651939924</v>
      </c>
      <c r="AA71" s="122">
        <v>-402026.17908449896</v>
      </c>
      <c r="AB71" s="122">
        <v>0</v>
      </c>
      <c r="AC71" s="122">
        <v>2039.8525650997051</v>
      </c>
      <c r="AD71" s="122">
        <v>-399986.32651939924</v>
      </c>
      <c r="AE71" s="126">
        <v>1</v>
      </c>
    </row>
    <row r="72" spans="1:31">
      <c r="A72" s="125" t="s">
        <v>242</v>
      </c>
      <c r="B72" s="122">
        <v>-311955.96153846168</v>
      </c>
      <c r="C72" s="122">
        <v>-311955.96153846168</v>
      </c>
      <c r="D72" s="122">
        <v>311955.96153846162</v>
      </c>
      <c r="E72" s="122">
        <v>0</v>
      </c>
      <c r="F72" s="122">
        <v>0</v>
      </c>
      <c r="G72" s="122">
        <v>-311955.96153846168</v>
      </c>
      <c r="H72" s="122">
        <v>311955.96153846162</v>
      </c>
      <c r="I72" s="122">
        <v>0</v>
      </c>
      <c r="J72" s="122">
        <v>0</v>
      </c>
      <c r="K72" s="126">
        <v>1</v>
      </c>
      <c r="L72" s="122">
        <v>-1238520.987987211</v>
      </c>
      <c r="M72" s="122">
        <v>-1238520.987987211</v>
      </c>
      <c r="N72" s="122">
        <v>1238520.987987211</v>
      </c>
      <c r="O72" s="122">
        <v>0</v>
      </c>
      <c r="P72" s="122">
        <v>0</v>
      </c>
      <c r="Q72" s="122">
        <v>-1238520.987987211</v>
      </c>
      <c r="R72" s="122">
        <v>1238520.987987211</v>
      </c>
      <c r="S72" s="122">
        <v>0</v>
      </c>
      <c r="T72" s="122">
        <v>0</v>
      </c>
      <c r="U72" s="126">
        <v>1</v>
      </c>
      <c r="V72" s="122">
        <v>-2075839.3866942951</v>
      </c>
      <c r="W72" s="122">
        <v>-2075839.3866942951</v>
      </c>
      <c r="X72" s="122">
        <v>2075839.3866942951</v>
      </c>
      <c r="Y72" s="122">
        <v>-1918606.8977642986</v>
      </c>
      <c r="Z72" s="122">
        <v>-1918606.8977642986</v>
      </c>
      <c r="AA72" s="122">
        <v>-2075839.3866942951</v>
      </c>
      <c r="AB72" s="122">
        <v>2075839.3866942951</v>
      </c>
      <c r="AC72" s="122">
        <v>-1918606.8977642986</v>
      </c>
      <c r="AD72" s="122">
        <v>-1918606.8977642986</v>
      </c>
      <c r="AE72" s="126">
        <v>1</v>
      </c>
    </row>
    <row r="73" spans="1:31">
      <c r="A73" s="125" t="s">
        <v>243</v>
      </c>
      <c r="B73" s="122">
        <v>188994.02461538464</v>
      </c>
      <c r="C73" s="122">
        <v>188994.02461538464</v>
      </c>
      <c r="D73" s="122">
        <v>-188994.02461538464</v>
      </c>
      <c r="E73" s="122">
        <v>0</v>
      </c>
      <c r="F73" s="122">
        <v>0</v>
      </c>
      <c r="G73" s="122">
        <v>188994.02461538464</v>
      </c>
      <c r="H73" s="122">
        <v>-188994.02461538464</v>
      </c>
      <c r="I73" s="122">
        <v>0</v>
      </c>
      <c r="J73" s="122">
        <v>0</v>
      </c>
      <c r="K73" s="126">
        <v>1</v>
      </c>
      <c r="L73" s="122">
        <v>-252690.28365440998</v>
      </c>
      <c r="M73" s="122">
        <v>-252690.28365440998</v>
      </c>
      <c r="N73" s="122">
        <v>252690.28365440998</v>
      </c>
      <c r="O73" s="122">
        <v>0</v>
      </c>
      <c r="P73" s="122">
        <v>0</v>
      </c>
      <c r="Q73" s="122">
        <v>-252690.28365440998</v>
      </c>
      <c r="R73" s="122">
        <v>252690.28365440998</v>
      </c>
      <c r="S73" s="122">
        <v>0</v>
      </c>
      <c r="T73" s="122">
        <v>0</v>
      </c>
      <c r="U73" s="126">
        <v>1</v>
      </c>
      <c r="V73" s="122">
        <v>-494303.38183287974</v>
      </c>
      <c r="W73" s="122">
        <v>-494303.38183287974</v>
      </c>
      <c r="X73" s="122">
        <v>494303.38183287974</v>
      </c>
      <c r="Y73" s="122">
        <v>-500019.45042830484</v>
      </c>
      <c r="Z73" s="122">
        <v>-500019.45042830484</v>
      </c>
      <c r="AA73" s="122">
        <v>-494303.38183287974</v>
      </c>
      <c r="AB73" s="122">
        <v>494303.38183287974</v>
      </c>
      <c r="AC73" s="122">
        <v>-500019.45042830484</v>
      </c>
      <c r="AD73" s="122">
        <v>-500019.45042830484</v>
      </c>
      <c r="AE73" s="126">
        <v>1</v>
      </c>
    </row>
    <row r="74" spans="1:31">
      <c r="A74" s="125" t="s">
        <v>244</v>
      </c>
      <c r="B74" s="122">
        <v>-30744.56384615384</v>
      </c>
      <c r="C74" s="122">
        <v>-30744.56384615384</v>
      </c>
      <c r="D74" s="122">
        <v>30744.56384615384</v>
      </c>
      <c r="E74" s="122">
        <v>0</v>
      </c>
      <c r="F74" s="122">
        <v>0</v>
      </c>
      <c r="G74" s="122">
        <v>-30744.56384615384</v>
      </c>
      <c r="H74" s="122">
        <v>30744.56384615384</v>
      </c>
      <c r="I74" s="122">
        <v>0</v>
      </c>
      <c r="J74" s="122">
        <v>0</v>
      </c>
      <c r="K74" s="126">
        <v>1</v>
      </c>
      <c r="L74" s="122">
        <v>-55327.19954120458</v>
      </c>
      <c r="M74" s="122">
        <v>-55327.19954120458</v>
      </c>
      <c r="N74" s="122">
        <v>55327.19954120458</v>
      </c>
      <c r="O74" s="122">
        <v>0</v>
      </c>
      <c r="P74" s="122">
        <v>0</v>
      </c>
      <c r="Q74" s="122">
        <v>-55327.19954120458</v>
      </c>
      <c r="R74" s="122">
        <v>55327.19954120458</v>
      </c>
      <c r="S74" s="122">
        <v>0</v>
      </c>
      <c r="T74" s="122">
        <v>0</v>
      </c>
      <c r="U74" s="126">
        <v>1</v>
      </c>
      <c r="V74" s="122">
        <v>-87766.795525953887</v>
      </c>
      <c r="W74" s="122">
        <v>-87766.795525953887</v>
      </c>
      <c r="X74" s="122">
        <v>87766.795525953887</v>
      </c>
      <c r="Y74" s="122">
        <v>-80168.629017994259</v>
      </c>
      <c r="Z74" s="122">
        <v>-80168.629017994259</v>
      </c>
      <c r="AA74" s="122">
        <v>-87766.795525953887</v>
      </c>
      <c r="AB74" s="122">
        <v>87766.795525953887</v>
      </c>
      <c r="AC74" s="122">
        <v>-80168.629017994259</v>
      </c>
      <c r="AD74" s="122">
        <v>-80168.629017994259</v>
      </c>
      <c r="AE74" s="126">
        <v>1</v>
      </c>
    </row>
    <row r="75" spans="1:31">
      <c r="A75" s="125" t="s">
        <v>245</v>
      </c>
      <c r="B75" s="122">
        <v>-6190.8076923076896</v>
      </c>
      <c r="C75" s="122">
        <v>-6190.8076923076896</v>
      </c>
      <c r="D75" s="122">
        <v>6190.8076923076896</v>
      </c>
      <c r="E75" s="122">
        <v>0</v>
      </c>
      <c r="F75" s="122">
        <v>0</v>
      </c>
      <c r="G75" s="122">
        <v>-6190.8076923076896</v>
      </c>
      <c r="H75" s="122">
        <v>6190.8076923076896</v>
      </c>
      <c r="I75" s="122">
        <v>0</v>
      </c>
      <c r="J75" s="122">
        <v>0</v>
      </c>
      <c r="K75" s="126">
        <v>1</v>
      </c>
      <c r="L75" s="122">
        <v>-26553.358879844498</v>
      </c>
      <c r="M75" s="122">
        <v>-26553.358879844498</v>
      </c>
      <c r="N75" s="122">
        <v>26553.358879844498</v>
      </c>
      <c r="O75" s="122">
        <v>0</v>
      </c>
      <c r="P75" s="122">
        <v>0</v>
      </c>
      <c r="Q75" s="122">
        <v>-26553.358879844498</v>
      </c>
      <c r="R75" s="122">
        <v>26553.358879844498</v>
      </c>
      <c r="S75" s="122">
        <v>0</v>
      </c>
      <c r="T75" s="122">
        <v>0</v>
      </c>
      <c r="U75" s="126">
        <v>1</v>
      </c>
      <c r="V75" s="122">
        <v>-52019.665384151849</v>
      </c>
      <c r="W75" s="122">
        <v>-52019.665384151849</v>
      </c>
      <c r="X75" s="122">
        <v>52019.665384151849</v>
      </c>
      <c r="Y75" s="122">
        <v>-47238.237352490949</v>
      </c>
      <c r="Z75" s="122">
        <v>-47238.237352490949</v>
      </c>
      <c r="AA75" s="122">
        <v>-52019.665384151849</v>
      </c>
      <c r="AB75" s="122">
        <v>52019.665384151849</v>
      </c>
      <c r="AC75" s="122">
        <v>-47238.237352490949</v>
      </c>
      <c r="AD75" s="122">
        <v>-47238.237352490949</v>
      </c>
      <c r="AE75" s="126">
        <v>1</v>
      </c>
    </row>
    <row r="76" spans="1:31" ht="15.75" thickBot="1">
      <c r="A76" s="125" t="s">
        <v>246</v>
      </c>
      <c r="B76" s="122">
        <v>0</v>
      </c>
      <c r="C76" s="122">
        <v>0</v>
      </c>
      <c r="D76" s="122">
        <v>0</v>
      </c>
      <c r="E76" s="122">
        <v>0</v>
      </c>
      <c r="F76" s="122">
        <v>0</v>
      </c>
      <c r="G76" s="122">
        <v>0</v>
      </c>
      <c r="H76" s="122">
        <v>0</v>
      </c>
      <c r="I76" s="122">
        <v>0</v>
      </c>
      <c r="J76" s="122">
        <v>0</v>
      </c>
      <c r="K76" s="126">
        <v>0</v>
      </c>
      <c r="L76" s="122">
        <v>0</v>
      </c>
      <c r="M76" s="122">
        <v>0</v>
      </c>
      <c r="N76" s="122">
        <v>0</v>
      </c>
      <c r="O76" s="122">
        <v>0</v>
      </c>
      <c r="P76" s="122">
        <v>0</v>
      </c>
      <c r="Q76" s="122">
        <v>0</v>
      </c>
      <c r="R76" s="122">
        <v>0</v>
      </c>
      <c r="S76" s="122">
        <v>0</v>
      </c>
      <c r="T76" s="122">
        <v>0</v>
      </c>
      <c r="U76" s="126">
        <v>1</v>
      </c>
      <c r="V76" s="122">
        <v>-382147.48904929584</v>
      </c>
      <c r="W76" s="122">
        <v>-382147.48904929584</v>
      </c>
      <c r="X76" s="122">
        <v>0</v>
      </c>
      <c r="Y76" s="122">
        <v>0</v>
      </c>
      <c r="Z76" s="122">
        <v>-382147.48904929584</v>
      </c>
      <c r="AA76" s="122">
        <v>-382147.48904929584</v>
      </c>
      <c r="AB76" s="122">
        <v>0</v>
      </c>
      <c r="AC76" s="122">
        <v>0</v>
      </c>
      <c r="AD76" s="122">
        <v>-382147.48904929584</v>
      </c>
      <c r="AE76" s="126">
        <v>1</v>
      </c>
    </row>
    <row r="77" spans="1:31">
      <c r="A77" s="127" t="s">
        <v>229</v>
      </c>
      <c r="B77" s="128">
        <v>-179265208.59230772</v>
      </c>
      <c r="C77" s="128">
        <v>-179265208.59230772</v>
      </c>
      <c r="D77" s="128">
        <v>159897.30846153852</v>
      </c>
      <c r="E77" s="128">
        <v>0</v>
      </c>
      <c r="F77" s="128">
        <v>-179105311.28384617</v>
      </c>
      <c r="G77" s="128">
        <v>-179265208.59230772</v>
      </c>
      <c r="H77" s="128">
        <v>159897.30846153852</v>
      </c>
      <c r="I77" s="128">
        <v>0</v>
      </c>
      <c r="J77" s="128">
        <v>-179105311.28384617</v>
      </c>
      <c r="K77" s="129">
        <v>16</v>
      </c>
      <c r="L77" s="128">
        <v>-186064282.45509022</v>
      </c>
      <c r="M77" s="128">
        <v>-186064282.45509022</v>
      </c>
      <c r="N77" s="128">
        <v>1573091.8300626699</v>
      </c>
      <c r="O77" s="128">
        <v>0</v>
      </c>
      <c r="P77" s="128">
        <v>-184491190.62502754</v>
      </c>
      <c r="Q77" s="128">
        <v>-186064282.45509022</v>
      </c>
      <c r="R77" s="128">
        <v>1573091.8300626699</v>
      </c>
      <c r="S77" s="128">
        <v>0</v>
      </c>
      <c r="T77" s="128">
        <v>-184491190.62502754</v>
      </c>
      <c r="U77" s="129">
        <v>17</v>
      </c>
      <c r="V77" s="128">
        <v>-197124911.75906482</v>
      </c>
      <c r="W77" s="128">
        <v>-197124911.75906482</v>
      </c>
      <c r="X77" s="128">
        <v>2709929.2294372809</v>
      </c>
      <c r="Y77" s="128">
        <v>-3122250.5172363878</v>
      </c>
      <c r="Z77" s="128">
        <v>-197537233.04686394</v>
      </c>
      <c r="AA77" s="128">
        <v>-197124911.75906482</v>
      </c>
      <c r="AB77" s="128">
        <v>2709929.2294372809</v>
      </c>
      <c r="AC77" s="128">
        <v>-3122250.5172363878</v>
      </c>
      <c r="AD77" s="128">
        <v>-197537233.04686394</v>
      </c>
      <c r="AE77" s="129">
        <v>17</v>
      </c>
    </row>
    <row r="79" spans="1:31">
      <c r="A79" s="124" t="s">
        <v>247</v>
      </c>
      <c r="B79" s="122"/>
      <c r="C79" s="122"/>
      <c r="D79" s="122"/>
      <c r="E79" s="122"/>
      <c r="F79" s="122"/>
      <c r="G79" s="122"/>
      <c r="H79" s="122"/>
      <c r="I79" s="122"/>
      <c r="J79" s="122"/>
      <c r="K79" s="17"/>
      <c r="L79" s="122"/>
      <c r="M79" s="122"/>
      <c r="N79" s="122"/>
      <c r="O79" s="122"/>
      <c r="P79" s="122"/>
      <c r="Q79" s="122"/>
      <c r="R79" s="122"/>
      <c r="S79" s="122"/>
      <c r="T79" s="122"/>
      <c r="U79" s="17"/>
      <c r="V79" s="122"/>
      <c r="W79" s="122"/>
      <c r="X79" s="122"/>
      <c r="Y79" s="122"/>
      <c r="Z79" s="122"/>
      <c r="AA79" s="122"/>
      <c r="AB79" s="122"/>
      <c r="AC79" s="122"/>
      <c r="AD79" s="122"/>
      <c r="AE79" s="17"/>
    </row>
    <row r="80" spans="1:31">
      <c r="A80" s="125" t="s">
        <v>248</v>
      </c>
      <c r="B80" s="122">
        <v>-2998984.8399999994</v>
      </c>
      <c r="C80" s="122">
        <v>-2998984.8399999994</v>
      </c>
      <c r="D80" s="122">
        <v>0</v>
      </c>
      <c r="E80" s="122">
        <v>0</v>
      </c>
      <c r="F80" s="122">
        <v>-2998984.8399999994</v>
      </c>
      <c r="G80" s="122">
        <v>-2998984.8399999994</v>
      </c>
      <c r="H80" s="122">
        <v>0</v>
      </c>
      <c r="I80" s="122">
        <v>0</v>
      </c>
      <c r="J80" s="122">
        <v>-2998984.8399999994</v>
      </c>
      <c r="K80" s="126">
        <v>1</v>
      </c>
      <c r="L80" s="122">
        <v>-3798172.7982490775</v>
      </c>
      <c r="M80" s="122">
        <v>-3798172.7982490775</v>
      </c>
      <c r="N80" s="122">
        <v>0</v>
      </c>
      <c r="O80" s="122">
        <v>0</v>
      </c>
      <c r="P80" s="122">
        <v>-3798172.7982490775</v>
      </c>
      <c r="Q80" s="122">
        <v>-3798172.7982490775</v>
      </c>
      <c r="R80" s="122">
        <v>0</v>
      </c>
      <c r="S80" s="122">
        <v>0</v>
      </c>
      <c r="T80" s="122">
        <v>-3798172.7982490775</v>
      </c>
      <c r="U80" s="126">
        <v>1</v>
      </c>
      <c r="V80" s="122">
        <v>-4673774.3235843759</v>
      </c>
      <c r="W80" s="122">
        <v>-4673774.3235843759</v>
      </c>
      <c r="X80" s="122">
        <v>0</v>
      </c>
      <c r="Y80" s="122">
        <v>143913.41846400005</v>
      </c>
      <c r="Z80" s="122">
        <v>-4529860.9051203756</v>
      </c>
      <c r="AA80" s="122">
        <v>-4673774.3235843759</v>
      </c>
      <c r="AB80" s="122">
        <v>0</v>
      </c>
      <c r="AC80" s="122">
        <v>143913.41846400005</v>
      </c>
      <c r="AD80" s="122">
        <v>-4529860.9051203756</v>
      </c>
      <c r="AE80" s="126">
        <v>1</v>
      </c>
    </row>
    <row r="81" spans="1:31">
      <c r="A81" s="125" t="s">
        <v>249</v>
      </c>
      <c r="B81" s="122">
        <v>-1325555.4353846153</v>
      </c>
      <c r="C81" s="122">
        <v>-1325555.4353846153</v>
      </c>
      <c r="D81" s="122">
        <v>0</v>
      </c>
      <c r="E81" s="122">
        <v>0</v>
      </c>
      <c r="F81" s="122">
        <v>-1325555.4353846153</v>
      </c>
      <c r="G81" s="122">
        <v>-1325555.4353846153</v>
      </c>
      <c r="H81" s="122">
        <v>0</v>
      </c>
      <c r="I81" s="122">
        <v>0</v>
      </c>
      <c r="J81" s="122">
        <v>-1325555.4353846153</v>
      </c>
      <c r="K81" s="126">
        <v>1</v>
      </c>
      <c r="L81" s="122">
        <v>-1553653.0257499998</v>
      </c>
      <c r="M81" s="122">
        <v>-1553653.0257499998</v>
      </c>
      <c r="N81" s="122">
        <v>0</v>
      </c>
      <c r="O81" s="122">
        <v>0</v>
      </c>
      <c r="P81" s="122">
        <v>-1553653.0257499998</v>
      </c>
      <c r="Q81" s="122">
        <v>-1553653.0257499998</v>
      </c>
      <c r="R81" s="122">
        <v>0</v>
      </c>
      <c r="S81" s="122">
        <v>0</v>
      </c>
      <c r="T81" s="122">
        <v>-1553653.0257499998</v>
      </c>
      <c r="U81" s="126">
        <v>1</v>
      </c>
      <c r="V81" s="122">
        <v>-1781838.2372499986</v>
      </c>
      <c r="W81" s="122">
        <v>-1781838.2372499986</v>
      </c>
      <c r="X81" s="122">
        <v>0</v>
      </c>
      <c r="Y81" s="122">
        <v>-49288.005684000003</v>
      </c>
      <c r="Z81" s="122">
        <v>-1831126.2429339986</v>
      </c>
      <c r="AA81" s="122">
        <v>-1781838.2372499986</v>
      </c>
      <c r="AB81" s="122">
        <v>0</v>
      </c>
      <c r="AC81" s="122">
        <v>-49288.005684000003</v>
      </c>
      <c r="AD81" s="122">
        <v>-1831126.2429339986</v>
      </c>
      <c r="AE81" s="126">
        <v>1</v>
      </c>
    </row>
    <row r="82" spans="1:31">
      <c r="A82" s="125" t="s">
        <v>250</v>
      </c>
      <c r="B82" s="122">
        <v>-1867031.64</v>
      </c>
      <c r="C82" s="122">
        <v>-1867031.64</v>
      </c>
      <c r="D82" s="122">
        <v>0</v>
      </c>
      <c r="E82" s="122">
        <v>0</v>
      </c>
      <c r="F82" s="122">
        <v>-1867031.64</v>
      </c>
      <c r="G82" s="122">
        <v>-1867031.64</v>
      </c>
      <c r="H82" s="122">
        <v>0</v>
      </c>
      <c r="I82" s="122">
        <v>0</v>
      </c>
      <c r="J82" s="122">
        <v>-1867031.64</v>
      </c>
      <c r="K82" s="126">
        <v>1</v>
      </c>
      <c r="L82" s="122">
        <v>-1905131.3271364106</v>
      </c>
      <c r="M82" s="122">
        <v>-1905131.3271364106</v>
      </c>
      <c r="N82" s="122">
        <v>0</v>
      </c>
      <c r="O82" s="122">
        <v>0</v>
      </c>
      <c r="P82" s="122">
        <v>-1905131.3271364106</v>
      </c>
      <c r="Q82" s="122">
        <v>-1905131.3271364106</v>
      </c>
      <c r="R82" s="122">
        <v>0</v>
      </c>
      <c r="S82" s="122">
        <v>0</v>
      </c>
      <c r="T82" s="122">
        <v>-1905131.3271364106</v>
      </c>
      <c r="U82" s="126">
        <v>1</v>
      </c>
      <c r="V82" s="122">
        <v>-2383927.7570310268</v>
      </c>
      <c r="W82" s="122">
        <v>-2383927.7570310268</v>
      </c>
      <c r="X82" s="122">
        <v>0</v>
      </c>
      <c r="Y82" s="122">
        <v>13686.779487500004</v>
      </c>
      <c r="Z82" s="122">
        <v>-2370240.9775435268</v>
      </c>
      <c r="AA82" s="122">
        <v>-2383927.7570310268</v>
      </c>
      <c r="AB82" s="122">
        <v>0</v>
      </c>
      <c r="AC82" s="122">
        <v>13686.779487500004</v>
      </c>
      <c r="AD82" s="122">
        <v>-2370240.9775435268</v>
      </c>
      <c r="AE82" s="126">
        <v>1</v>
      </c>
    </row>
    <row r="83" spans="1:31">
      <c r="A83" s="125" t="s">
        <v>251</v>
      </c>
      <c r="B83" s="122">
        <v>-12031575.649999999</v>
      </c>
      <c r="C83" s="122">
        <v>-12031575.649999999</v>
      </c>
      <c r="D83" s="122">
        <v>0</v>
      </c>
      <c r="E83" s="122">
        <v>0</v>
      </c>
      <c r="F83" s="122">
        <v>-12031575.649999999</v>
      </c>
      <c r="G83" s="122">
        <v>-12031575.649999999</v>
      </c>
      <c r="H83" s="122">
        <v>0</v>
      </c>
      <c r="I83" s="122">
        <v>0</v>
      </c>
      <c r="J83" s="122">
        <v>-12031575.649999999</v>
      </c>
      <c r="K83" s="126">
        <v>1</v>
      </c>
      <c r="L83" s="122">
        <v>-12753470.090000002</v>
      </c>
      <c r="M83" s="122">
        <v>-12753470.090000002</v>
      </c>
      <c r="N83" s="122">
        <v>0</v>
      </c>
      <c r="O83" s="122">
        <v>0</v>
      </c>
      <c r="P83" s="122">
        <v>-12753470.090000002</v>
      </c>
      <c r="Q83" s="122">
        <v>-12753470.090000002</v>
      </c>
      <c r="R83" s="122">
        <v>0</v>
      </c>
      <c r="S83" s="122">
        <v>0</v>
      </c>
      <c r="T83" s="122">
        <v>-12753470.090000002</v>
      </c>
      <c r="U83" s="126">
        <v>1</v>
      </c>
      <c r="V83" s="122">
        <v>-13475364.529999999</v>
      </c>
      <c r="W83" s="122">
        <v>-13475364.529999999</v>
      </c>
      <c r="X83" s="122">
        <v>0</v>
      </c>
      <c r="Y83" s="122">
        <v>0</v>
      </c>
      <c r="Z83" s="122">
        <v>-13475364.529999999</v>
      </c>
      <c r="AA83" s="122">
        <v>-13475364.529999999</v>
      </c>
      <c r="AB83" s="122">
        <v>0</v>
      </c>
      <c r="AC83" s="122">
        <v>0</v>
      </c>
      <c r="AD83" s="122">
        <v>-13475364.529999999</v>
      </c>
      <c r="AE83" s="126">
        <v>1</v>
      </c>
    </row>
    <row r="84" spans="1:31" ht="15.75" thickBot="1">
      <c r="A84" s="125" t="s">
        <v>252</v>
      </c>
      <c r="B84" s="122">
        <v>-621389.52923076914</v>
      </c>
      <c r="C84" s="122">
        <v>-621389.52923076914</v>
      </c>
      <c r="D84" s="122">
        <v>621389.52923076914</v>
      </c>
      <c r="E84" s="122">
        <v>0</v>
      </c>
      <c r="F84" s="122">
        <v>0</v>
      </c>
      <c r="G84" s="122">
        <v>-621389.52923076914</v>
      </c>
      <c r="H84" s="122">
        <v>621389.52923076914</v>
      </c>
      <c r="I84" s="122">
        <v>0</v>
      </c>
      <c r="J84" s="122">
        <v>0</v>
      </c>
      <c r="K84" s="126">
        <v>1</v>
      </c>
      <c r="L84" s="122">
        <v>-1703881.6099999996</v>
      </c>
      <c r="M84" s="122">
        <v>-1703881.6099999996</v>
      </c>
      <c r="N84" s="122">
        <v>1703881.6099999996</v>
      </c>
      <c r="O84" s="122">
        <v>0</v>
      </c>
      <c r="P84" s="122">
        <v>0</v>
      </c>
      <c r="Q84" s="122">
        <v>-1703881.6099999996</v>
      </c>
      <c r="R84" s="122">
        <v>1703881.6099999996</v>
      </c>
      <c r="S84" s="122">
        <v>0</v>
      </c>
      <c r="T84" s="122">
        <v>0</v>
      </c>
      <c r="U84" s="126">
        <v>1</v>
      </c>
      <c r="V84" s="122">
        <v>-1703881.6099999996</v>
      </c>
      <c r="W84" s="122">
        <v>-1703881.6099999996</v>
      </c>
      <c r="X84" s="122">
        <v>1703881.6099999996</v>
      </c>
      <c r="Y84" s="122">
        <v>0</v>
      </c>
      <c r="Z84" s="122">
        <v>0</v>
      </c>
      <c r="AA84" s="122">
        <v>-1703881.6099999996</v>
      </c>
      <c r="AB84" s="122">
        <v>1703881.6099999996</v>
      </c>
      <c r="AC84" s="122">
        <v>0</v>
      </c>
      <c r="AD84" s="122">
        <v>0</v>
      </c>
      <c r="AE84" s="126">
        <v>1</v>
      </c>
    </row>
    <row r="85" spans="1:31">
      <c r="A85" s="127" t="s">
        <v>247</v>
      </c>
      <c r="B85" s="128">
        <v>-18844537.094615381</v>
      </c>
      <c r="C85" s="128">
        <v>-18844537.094615381</v>
      </c>
      <c r="D85" s="128">
        <v>621389.52923076914</v>
      </c>
      <c r="E85" s="128">
        <v>0</v>
      </c>
      <c r="F85" s="128">
        <v>-18223147.565384611</v>
      </c>
      <c r="G85" s="128">
        <v>-18844537.094615381</v>
      </c>
      <c r="H85" s="128">
        <v>621389.52923076914</v>
      </c>
      <c r="I85" s="128">
        <v>0</v>
      </c>
      <c r="J85" s="128">
        <v>-18223147.565384611</v>
      </c>
      <c r="K85" s="129">
        <v>5</v>
      </c>
      <c r="L85" s="128">
        <v>-21714308.851135489</v>
      </c>
      <c r="M85" s="128">
        <v>-21714308.851135489</v>
      </c>
      <c r="N85" s="128">
        <v>1703881.6099999996</v>
      </c>
      <c r="O85" s="128">
        <v>0</v>
      </c>
      <c r="P85" s="128">
        <v>-20010427.241135489</v>
      </c>
      <c r="Q85" s="128">
        <v>-21714308.851135489</v>
      </c>
      <c r="R85" s="128">
        <v>1703881.6099999996</v>
      </c>
      <c r="S85" s="128">
        <v>0</v>
      </c>
      <c r="T85" s="128">
        <v>-20010427.241135489</v>
      </c>
      <c r="U85" s="129">
        <v>5</v>
      </c>
      <c r="V85" s="128">
        <v>-24018786.457865402</v>
      </c>
      <c r="W85" s="128">
        <v>-24018786.457865402</v>
      </c>
      <c r="X85" s="128">
        <v>1703881.6099999996</v>
      </c>
      <c r="Y85" s="128">
        <v>108312.19226750004</v>
      </c>
      <c r="Z85" s="128">
        <v>-22206592.655597903</v>
      </c>
      <c r="AA85" s="128">
        <v>-24018786.457865402</v>
      </c>
      <c r="AB85" s="128">
        <v>1703881.6099999996</v>
      </c>
      <c r="AC85" s="128">
        <v>108312.19226750004</v>
      </c>
      <c r="AD85" s="128">
        <v>-22206592.655597903</v>
      </c>
      <c r="AE85" s="129">
        <v>5</v>
      </c>
    </row>
    <row r="87" spans="1:31">
      <c r="A87" s="19" t="s">
        <v>226</v>
      </c>
      <c r="B87" s="130">
        <v>-199051907.92076924</v>
      </c>
      <c r="C87" s="130">
        <v>-199051907.92076924</v>
      </c>
      <c r="D87" s="130">
        <v>781286.83769230766</v>
      </c>
      <c r="E87" s="130">
        <v>0</v>
      </c>
      <c r="F87" s="130">
        <v>-198270621.08307695</v>
      </c>
      <c r="G87" s="130">
        <v>-199051907.92076924</v>
      </c>
      <c r="H87" s="130">
        <v>781286.83769230766</v>
      </c>
      <c r="I87" s="130">
        <v>0</v>
      </c>
      <c r="J87" s="130">
        <v>-198270621.08307695</v>
      </c>
      <c r="K87" s="17">
        <v>22</v>
      </c>
      <c r="L87" s="130">
        <v>-209760656.76359797</v>
      </c>
      <c r="M87" s="130">
        <v>-209760656.76359797</v>
      </c>
      <c r="N87" s="130">
        <v>3276973.4400626696</v>
      </c>
      <c r="O87" s="130">
        <v>0</v>
      </c>
      <c r="P87" s="130">
        <v>-206483683.32353526</v>
      </c>
      <c r="Q87" s="130">
        <v>-209760656.76359797</v>
      </c>
      <c r="R87" s="130">
        <v>3276973.4400626696</v>
      </c>
      <c r="S87" s="130">
        <v>0</v>
      </c>
      <c r="T87" s="130">
        <v>-206483683.32353526</v>
      </c>
      <c r="U87" s="17">
        <v>23</v>
      </c>
      <c r="V87" s="130">
        <v>-224359875.62284219</v>
      </c>
      <c r="W87" s="130">
        <v>-224359875.62284219</v>
      </c>
      <c r="X87" s="130">
        <v>4413810.8394372808</v>
      </c>
      <c r="Y87" s="130">
        <v>-3013938.324968888</v>
      </c>
      <c r="Z87" s="130">
        <v>-222960003.10837382</v>
      </c>
      <c r="AA87" s="130">
        <v>-224359875.62284219</v>
      </c>
      <c r="AB87" s="130">
        <v>4413810.8394372808</v>
      </c>
      <c r="AC87" s="130">
        <v>-3013938.324968888</v>
      </c>
      <c r="AD87" s="130">
        <v>-222960003.10837382</v>
      </c>
      <c r="AE87" s="17">
        <v>23</v>
      </c>
    </row>
    <row r="89" spans="1:31">
      <c r="A89" s="131" t="s">
        <v>191</v>
      </c>
      <c r="B89" s="130">
        <v>371830241.06076896</v>
      </c>
      <c r="C89" s="130">
        <v>371830241.06076896</v>
      </c>
      <c r="D89" s="130">
        <v>-32960202.052307691</v>
      </c>
      <c r="E89" s="130">
        <v>0</v>
      </c>
      <c r="F89" s="130">
        <v>338870039.00846136</v>
      </c>
      <c r="G89" s="130">
        <v>371830241.06076896</v>
      </c>
      <c r="H89" s="130">
        <v>-32960202.052307691</v>
      </c>
      <c r="I89" s="130">
        <v>0</v>
      </c>
      <c r="J89" s="130">
        <v>338870039.00846136</v>
      </c>
      <c r="K89" s="17">
        <v>50</v>
      </c>
      <c r="L89" s="130">
        <v>430437546.51991916</v>
      </c>
      <c r="M89" s="130">
        <v>430437546.51991916</v>
      </c>
      <c r="N89" s="130">
        <v>-48155146.62712723</v>
      </c>
      <c r="O89" s="130">
        <v>0</v>
      </c>
      <c r="P89" s="130">
        <v>382282399.89279193</v>
      </c>
      <c r="Q89" s="130">
        <v>430437546.51991916</v>
      </c>
      <c r="R89" s="130">
        <v>-48155146.62712723</v>
      </c>
      <c r="S89" s="130">
        <v>0</v>
      </c>
      <c r="T89" s="130">
        <v>382282399.89279193</v>
      </c>
      <c r="U89" s="17">
        <v>52</v>
      </c>
      <c r="V89" s="130">
        <v>487628454.9236505</v>
      </c>
      <c r="W89" s="130">
        <v>487628454.9236505</v>
      </c>
      <c r="X89" s="130">
        <v>-58227258.48668512</v>
      </c>
      <c r="Y89" s="130">
        <v>40567779.22529795</v>
      </c>
      <c r="Z89" s="130">
        <v>469968975.66226321</v>
      </c>
      <c r="AA89" s="130">
        <v>487628454.9236505</v>
      </c>
      <c r="AB89" s="130">
        <v>-58227258.48668512</v>
      </c>
      <c r="AC89" s="130">
        <v>40567779.22529795</v>
      </c>
      <c r="AD89" s="130">
        <v>469968975.66226321</v>
      </c>
      <c r="AE89" s="17">
        <v>52</v>
      </c>
    </row>
    <row r="91" spans="1:31">
      <c r="A91" s="18" t="s">
        <v>253</v>
      </c>
      <c r="B91" s="122"/>
      <c r="C91" s="122"/>
      <c r="D91" s="122"/>
      <c r="E91" s="122"/>
      <c r="F91" s="122"/>
      <c r="G91" s="122"/>
      <c r="H91" s="122"/>
      <c r="I91" s="122"/>
      <c r="J91" s="122"/>
      <c r="K91" s="17"/>
      <c r="L91" s="122"/>
      <c r="M91" s="122"/>
      <c r="N91" s="122"/>
      <c r="O91" s="122"/>
      <c r="P91" s="122"/>
      <c r="Q91" s="122"/>
      <c r="R91" s="122"/>
      <c r="S91" s="122"/>
      <c r="T91" s="122"/>
      <c r="U91" s="17"/>
      <c r="V91" s="122"/>
      <c r="W91" s="122"/>
      <c r="X91" s="122"/>
      <c r="Y91" s="122"/>
      <c r="Z91" s="122"/>
      <c r="AA91" s="122"/>
      <c r="AB91" s="122"/>
      <c r="AC91" s="122"/>
      <c r="AD91" s="122"/>
      <c r="AE91" s="17"/>
    </row>
    <row r="92" spans="1:31">
      <c r="A92" s="123" t="s">
        <v>254</v>
      </c>
      <c r="B92" s="122"/>
      <c r="C92" s="122"/>
      <c r="D92" s="122"/>
      <c r="E92" s="122"/>
      <c r="F92" s="122"/>
      <c r="G92" s="122"/>
      <c r="H92" s="122"/>
      <c r="I92" s="122"/>
      <c r="J92" s="122"/>
      <c r="K92" s="17"/>
      <c r="L92" s="122"/>
      <c r="M92" s="122"/>
      <c r="N92" s="122"/>
      <c r="O92" s="122"/>
      <c r="P92" s="122"/>
      <c r="Q92" s="122"/>
      <c r="R92" s="122"/>
      <c r="S92" s="122"/>
      <c r="T92" s="122"/>
      <c r="U92" s="17"/>
      <c r="V92" s="122"/>
      <c r="W92" s="122"/>
      <c r="X92" s="122"/>
      <c r="Y92" s="122"/>
      <c r="Z92" s="122"/>
      <c r="AA92" s="122"/>
      <c r="AB92" s="122"/>
      <c r="AC92" s="122"/>
      <c r="AD92" s="122"/>
      <c r="AE92" s="17"/>
    </row>
    <row r="93" spans="1:31">
      <c r="A93" s="124" t="s">
        <v>255</v>
      </c>
      <c r="B93" s="122"/>
      <c r="C93" s="122"/>
      <c r="D93" s="122"/>
      <c r="E93" s="122"/>
      <c r="F93" s="122"/>
      <c r="G93" s="122"/>
      <c r="H93" s="122"/>
      <c r="I93" s="122"/>
      <c r="J93" s="122"/>
      <c r="K93" s="17"/>
      <c r="L93" s="122"/>
      <c r="M93" s="122"/>
      <c r="N93" s="122"/>
      <c r="O93" s="122"/>
      <c r="P93" s="122"/>
      <c r="Q93" s="122"/>
      <c r="R93" s="122"/>
      <c r="S93" s="122"/>
      <c r="T93" s="122"/>
      <c r="U93" s="17"/>
      <c r="V93" s="122"/>
      <c r="W93" s="122"/>
      <c r="X93" s="122"/>
      <c r="Y93" s="122"/>
      <c r="Z93" s="122"/>
      <c r="AA93" s="122"/>
      <c r="AB93" s="122"/>
      <c r="AC93" s="122"/>
      <c r="AD93" s="122"/>
      <c r="AE93" s="17"/>
    </row>
    <row r="94" spans="1:31" ht="15.75" thickBot="1">
      <c r="A94" s="125" t="s">
        <v>256</v>
      </c>
      <c r="B94" s="122">
        <v>2156122.576923077</v>
      </c>
      <c r="C94" s="122">
        <v>2156122.576923077</v>
      </c>
      <c r="D94" s="122">
        <v>0</v>
      </c>
      <c r="E94" s="122">
        <v>0</v>
      </c>
      <c r="F94" s="122">
        <v>2156122.576923077</v>
      </c>
      <c r="G94" s="122">
        <v>2156122.576923077</v>
      </c>
      <c r="H94" s="122">
        <v>0</v>
      </c>
      <c r="I94" s="122">
        <v>0</v>
      </c>
      <c r="J94" s="122">
        <v>2156122.576923077</v>
      </c>
      <c r="K94" s="126">
        <v>1</v>
      </c>
      <c r="L94" s="122">
        <v>4796216.8415384609</v>
      </c>
      <c r="M94" s="122">
        <v>4796216.8415384609</v>
      </c>
      <c r="N94" s="122">
        <v>0</v>
      </c>
      <c r="O94" s="122">
        <v>0</v>
      </c>
      <c r="P94" s="122">
        <v>4796216.8415384609</v>
      </c>
      <c r="Q94" s="122">
        <v>4796216.8415384609</v>
      </c>
      <c r="R94" s="122">
        <v>0</v>
      </c>
      <c r="S94" s="122">
        <v>0</v>
      </c>
      <c r="T94" s="122">
        <v>4796216.8415384609</v>
      </c>
      <c r="U94" s="126">
        <v>1</v>
      </c>
      <c r="V94" s="122">
        <v>5000000</v>
      </c>
      <c r="W94" s="122">
        <v>5000000</v>
      </c>
      <c r="X94" s="122">
        <v>0</v>
      </c>
      <c r="Y94" s="122">
        <v>0</v>
      </c>
      <c r="Z94" s="122">
        <v>5000000</v>
      </c>
      <c r="AA94" s="122">
        <v>5000000</v>
      </c>
      <c r="AB94" s="122">
        <v>0</v>
      </c>
      <c r="AC94" s="122">
        <v>0</v>
      </c>
      <c r="AD94" s="122">
        <v>5000000</v>
      </c>
      <c r="AE94" s="126">
        <v>1</v>
      </c>
    </row>
    <row r="95" spans="1:31">
      <c r="A95" s="127" t="s">
        <v>255</v>
      </c>
      <c r="B95" s="128">
        <v>2156122.576923077</v>
      </c>
      <c r="C95" s="128">
        <v>2156122.576923077</v>
      </c>
      <c r="D95" s="128">
        <v>0</v>
      </c>
      <c r="E95" s="128">
        <v>0</v>
      </c>
      <c r="F95" s="128">
        <v>2156122.576923077</v>
      </c>
      <c r="G95" s="128">
        <v>2156122.576923077</v>
      </c>
      <c r="H95" s="128">
        <v>0</v>
      </c>
      <c r="I95" s="128">
        <v>0</v>
      </c>
      <c r="J95" s="128">
        <v>2156122.576923077</v>
      </c>
      <c r="K95" s="129">
        <v>1</v>
      </c>
      <c r="L95" s="128">
        <v>4796216.8415384609</v>
      </c>
      <c r="M95" s="128">
        <v>4796216.8415384609</v>
      </c>
      <c r="N95" s="128">
        <v>0</v>
      </c>
      <c r="O95" s="128">
        <v>0</v>
      </c>
      <c r="P95" s="128">
        <v>4796216.8415384609</v>
      </c>
      <c r="Q95" s="128">
        <v>4796216.8415384609</v>
      </c>
      <c r="R95" s="128">
        <v>0</v>
      </c>
      <c r="S95" s="128">
        <v>0</v>
      </c>
      <c r="T95" s="128">
        <v>4796216.8415384609</v>
      </c>
      <c r="U95" s="129">
        <v>1</v>
      </c>
      <c r="V95" s="128">
        <v>5000000</v>
      </c>
      <c r="W95" s="128">
        <v>5000000</v>
      </c>
      <c r="X95" s="128">
        <v>0</v>
      </c>
      <c r="Y95" s="128">
        <v>0</v>
      </c>
      <c r="Z95" s="128">
        <v>5000000</v>
      </c>
      <c r="AA95" s="128">
        <v>5000000</v>
      </c>
      <c r="AB95" s="128">
        <v>0</v>
      </c>
      <c r="AC95" s="128">
        <v>0</v>
      </c>
      <c r="AD95" s="128">
        <v>5000000</v>
      </c>
      <c r="AE95" s="129">
        <v>1</v>
      </c>
    </row>
    <row r="97" spans="1:31">
      <c r="A97" s="124" t="s">
        <v>257</v>
      </c>
      <c r="B97" s="122"/>
      <c r="C97" s="122"/>
      <c r="D97" s="122"/>
      <c r="E97" s="122"/>
      <c r="F97" s="122"/>
      <c r="G97" s="122"/>
      <c r="H97" s="122"/>
      <c r="I97" s="122"/>
      <c r="J97" s="122"/>
      <c r="K97" s="17"/>
      <c r="L97" s="122"/>
      <c r="M97" s="122"/>
      <c r="N97" s="122"/>
      <c r="O97" s="122"/>
      <c r="P97" s="122"/>
      <c r="Q97" s="122"/>
      <c r="R97" s="122"/>
      <c r="S97" s="122"/>
      <c r="T97" s="122"/>
      <c r="U97" s="17"/>
      <c r="V97" s="122"/>
      <c r="W97" s="122"/>
      <c r="X97" s="122"/>
      <c r="Y97" s="122"/>
      <c r="Z97" s="122"/>
      <c r="AA97" s="122"/>
      <c r="AB97" s="122"/>
      <c r="AC97" s="122"/>
      <c r="AD97" s="122"/>
      <c r="AE97" s="17"/>
    </row>
    <row r="98" spans="1:31" ht="15.75" thickBot="1">
      <c r="A98" s="125" t="s">
        <v>258</v>
      </c>
      <c r="B98" s="122">
        <v>5412853.0907692313</v>
      </c>
      <c r="C98" s="122">
        <v>5412853.0907692313</v>
      </c>
      <c r="D98" s="122">
        <v>-5412853.0907692313</v>
      </c>
      <c r="E98" s="122">
        <v>0</v>
      </c>
      <c r="F98" s="122">
        <v>0</v>
      </c>
      <c r="G98" s="122">
        <v>5412853.0907692313</v>
      </c>
      <c r="H98" s="122">
        <v>-5412853.0907692313</v>
      </c>
      <c r="I98" s="122">
        <v>0</v>
      </c>
      <c r="J98" s="122">
        <v>0</v>
      </c>
      <c r="K98" s="126">
        <v>1</v>
      </c>
      <c r="L98" s="122">
        <v>379206.92384615383</v>
      </c>
      <c r="M98" s="122">
        <v>379206.92384615383</v>
      </c>
      <c r="N98" s="122">
        <v>-379206.92384615383</v>
      </c>
      <c r="O98" s="122">
        <v>0</v>
      </c>
      <c r="P98" s="122">
        <v>0</v>
      </c>
      <c r="Q98" s="122">
        <v>379206.92384615383</v>
      </c>
      <c r="R98" s="122">
        <v>-379206.92384615383</v>
      </c>
      <c r="S98" s="122">
        <v>0</v>
      </c>
      <c r="T98" s="122">
        <v>0</v>
      </c>
      <c r="U98" s="126">
        <v>1</v>
      </c>
      <c r="V98" s="122">
        <v>0</v>
      </c>
      <c r="W98" s="122">
        <v>0</v>
      </c>
      <c r="X98" s="122">
        <v>0</v>
      </c>
      <c r="Y98" s="122">
        <v>0</v>
      </c>
      <c r="Z98" s="122">
        <v>0</v>
      </c>
      <c r="AA98" s="122">
        <v>0</v>
      </c>
      <c r="AB98" s="122">
        <v>0</v>
      </c>
      <c r="AC98" s="122">
        <v>0</v>
      </c>
      <c r="AD98" s="122">
        <v>0</v>
      </c>
      <c r="AE98" s="126">
        <v>1</v>
      </c>
    </row>
    <row r="99" spans="1:31">
      <c r="A99" s="127" t="s">
        <v>257</v>
      </c>
      <c r="B99" s="128">
        <v>5412853.0907692313</v>
      </c>
      <c r="C99" s="128">
        <v>5412853.0907692313</v>
      </c>
      <c r="D99" s="128">
        <v>-5412853.0907692313</v>
      </c>
      <c r="E99" s="128">
        <v>0</v>
      </c>
      <c r="F99" s="128">
        <v>0</v>
      </c>
      <c r="G99" s="128">
        <v>5412853.0907692313</v>
      </c>
      <c r="H99" s="128">
        <v>-5412853.0907692313</v>
      </c>
      <c r="I99" s="128">
        <v>0</v>
      </c>
      <c r="J99" s="128">
        <v>0</v>
      </c>
      <c r="K99" s="129">
        <v>1</v>
      </c>
      <c r="L99" s="128">
        <v>379206.92384615383</v>
      </c>
      <c r="M99" s="128">
        <v>379206.92384615383</v>
      </c>
      <c r="N99" s="128">
        <v>-379206.92384615383</v>
      </c>
      <c r="O99" s="128">
        <v>0</v>
      </c>
      <c r="P99" s="128">
        <v>0</v>
      </c>
      <c r="Q99" s="128">
        <v>379206.92384615383</v>
      </c>
      <c r="R99" s="128">
        <v>-379206.92384615383</v>
      </c>
      <c r="S99" s="128">
        <v>0</v>
      </c>
      <c r="T99" s="128">
        <v>0</v>
      </c>
      <c r="U99" s="129">
        <v>1</v>
      </c>
      <c r="V99" s="128">
        <v>0</v>
      </c>
      <c r="W99" s="128">
        <v>0</v>
      </c>
      <c r="X99" s="128">
        <v>0</v>
      </c>
      <c r="Y99" s="128">
        <v>0</v>
      </c>
      <c r="Z99" s="128">
        <v>0</v>
      </c>
      <c r="AA99" s="128">
        <v>0</v>
      </c>
      <c r="AB99" s="128">
        <v>0</v>
      </c>
      <c r="AC99" s="128">
        <v>0</v>
      </c>
      <c r="AD99" s="128">
        <v>0</v>
      </c>
      <c r="AE99" s="129">
        <v>1</v>
      </c>
    </row>
    <row r="101" spans="1:31">
      <c r="A101" s="124" t="s">
        <v>259</v>
      </c>
      <c r="B101" s="122"/>
      <c r="C101" s="122"/>
      <c r="D101" s="122"/>
      <c r="E101" s="122"/>
      <c r="F101" s="122"/>
      <c r="G101" s="122"/>
      <c r="H101" s="122"/>
      <c r="I101" s="122"/>
      <c r="J101" s="122"/>
      <c r="K101" s="17"/>
      <c r="L101" s="122"/>
      <c r="M101" s="122"/>
      <c r="N101" s="122"/>
      <c r="O101" s="122"/>
      <c r="P101" s="122"/>
      <c r="Q101" s="122"/>
      <c r="R101" s="122"/>
      <c r="S101" s="122"/>
      <c r="T101" s="122"/>
      <c r="U101" s="17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7"/>
    </row>
    <row r="102" spans="1:31" ht="15.75" thickBot="1">
      <c r="A102" s="125" t="s">
        <v>260</v>
      </c>
      <c r="B102" s="122">
        <v>12660288.884615382</v>
      </c>
      <c r="C102" s="122">
        <v>12660288.884615382</v>
      </c>
      <c r="D102" s="122">
        <v>0</v>
      </c>
      <c r="E102" s="122">
        <v>0</v>
      </c>
      <c r="F102" s="122">
        <v>12660288.884615382</v>
      </c>
      <c r="G102" s="122">
        <v>12660288.884615382</v>
      </c>
      <c r="H102" s="122">
        <v>0</v>
      </c>
      <c r="I102" s="122">
        <v>0</v>
      </c>
      <c r="J102" s="122">
        <v>12660288.884615382</v>
      </c>
      <c r="K102" s="126">
        <v>1</v>
      </c>
      <c r="L102" s="122">
        <v>13038103.332307693</v>
      </c>
      <c r="M102" s="122">
        <v>13038103.332307693</v>
      </c>
      <c r="N102" s="122">
        <v>0</v>
      </c>
      <c r="O102" s="122">
        <v>0</v>
      </c>
      <c r="P102" s="122">
        <v>13038103.332307693</v>
      </c>
      <c r="Q102" s="122">
        <v>13038103.332307693</v>
      </c>
      <c r="R102" s="122">
        <v>0</v>
      </c>
      <c r="S102" s="122">
        <v>0</v>
      </c>
      <c r="T102" s="122">
        <v>13038103.332307693</v>
      </c>
      <c r="U102" s="126">
        <v>1</v>
      </c>
      <c r="V102" s="122">
        <v>15503936.435384618</v>
      </c>
      <c r="W102" s="122">
        <v>15503936.435384618</v>
      </c>
      <c r="X102" s="122">
        <v>0</v>
      </c>
      <c r="Y102" s="122">
        <v>0</v>
      </c>
      <c r="Z102" s="122">
        <v>15503936.435384618</v>
      </c>
      <c r="AA102" s="122">
        <v>15503936.435384618</v>
      </c>
      <c r="AB102" s="122">
        <v>0</v>
      </c>
      <c r="AC102" s="122">
        <v>0</v>
      </c>
      <c r="AD102" s="122">
        <v>15503936.435384618</v>
      </c>
      <c r="AE102" s="126">
        <v>1</v>
      </c>
    </row>
    <row r="103" spans="1:31">
      <c r="A103" s="127" t="s">
        <v>259</v>
      </c>
      <c r="B103" s="128">
        <v>12660288.884615382</v>
      </c>
      <c r="C103" s="128">
        <v>12660288.884615382</v>
      </c>
      <c r="D103" s="128">
        <v>0</v>
      </c>
      <c r="E103" s="128">
        <v>0</v>
      </c>
      <c r="F103" s="128">
        <v>12660288.884615382</v>
      </c>
      <c r="G103" s="128">
        <v>12660288.884615382</v>
      </c>
      <c r="H103" s="128">
        <v>0</v>
      </c>
      <c r="I103" s="128">
        <v>0</v>
      </c>
      <c r="J103" s="128">
        <v>12660288.884615382</v>
      </c>
      <c r="K103" s="129">
        <v>1</v>
      </c>
      <c r="L103" s="128">
        <v>13038103.332307693</v>
      </c>
      <c r="M103" s="128">
        <v>13038103.332307693</v>
      </c>
      <c r="N103" s="128">
        <v>0</v>
      </c>
      <c r="O103" s="128">
        <v>0</v>
      </c>
      <c r="P103" s="128">
        <v>13038103.332307693</v>
      </c>
      <c r="Q103" s="128">
        <v>13038103.332307693</v>
      </c>
      <c r="R103" s="128">
        <v>0</v>
      </c>
      <c r="S103" s="128">
        <v>0</v>
      </c>
      <c r="T103" s="128">
        <v>13038103.332307693</v>
      </c>
      <c r="U103" s="129">
        <v>1</v>
      </c>
      <c r="V103" s="128">
        <v>15503936.435384618</v>
      </c>
      <c r="W103" s="128">
        <v>15503936.435384618</v>
      </c>
      <c r="X103" s="128">
        <v>0</v>
      </c>
      <c r="Y103" s="128">
        <v>0</v>
      </c>
      <c r="Z103" s="128">
        <v>15503936.435384618</v>
      </c>
      <c r="AA103" s="128">
        <v>15503936.435384618</v>
      </c>
      <c r="AB103" s="128">
        <v>0</v>
      </c>
      <c r="AC103" s="128">
        <v>0</v>
      </c>
      <c r="AD103" s="128">
        <v>15503936.435384618</v>
      </c>
      <c r="AE103" s="129">
        <v>1</v>
      </c>
    </row>
    <row r="105" spans="1:31">
      <c r="A105" s="124" t="s">
        <v>261</v>
      </c>
      <c r="B105" s="122"/>
      <c r="C105" s="122"/>
      <c r="D105" s="122"/>
      <c r="E105" s="122"/>
      <c r="F105" s="122"/>
      <c r="G105" s="122"/>
      <c r="H105" s="122"/>
      <c r="I105" s="122"/>
      <c r="J105" s="122"/>
      <c r="K105" s="17"/>
      <c r="L105" s="122"/>
      <c r="M105" s="122"/>
      <c r="N105" s="122"/>
      <c r="O105" s="122"/>
      <c r="P105" s="122"/>
      <c r="Q105" s="122"/>
      <c r="R105" s="122"/>
      <c r="S105" s="122"/>
      <c r="T105" s="122"/>
      <c r="U105" s="17"/>
      <c r="V105" s="122"/>
      <c r="W105" s="122"/>
      <c r="X105" s="122"/>
      <c r="Y105" s="122"/>
      <c r="Z105" s="122"/>
      <c r="AA105" s="122"/>
      <c r="AB105" s="122"/>
      <c r="AC105" s="122"/>
      <c r="AD105" s="122"/>
      <c r="AE105" s="17"/>
    </row>
    <row r="106" spans="1:31" ht="15.75" thickBot="1">
      <c r="A106" s="125" t="s">
        <v>262</v>
      </c>
      <c r="B106" s="122">
        <v>23377.644615384619</v>
      </c>
      <c r="C106" s="122">
        <v>23377.644615384619</v>
      </c>
      <c r="D106" s="122">
        <v>0</v>
      </c>
      <c r="E106" s="122">
        <v>0</v>
      </c>
      <c r="F106" s="122">
        <v>23377.644615384619</v>
      </c>
      <c r="G106" s="122">
        <v>23377.644615384619</v>
      </c>
      <c r="H106" s="122">
        <v>0</v>
      </c>
      <c r="I106" s="122">
        <v>0</v>
      </c>
      <c r="J106" s="122">
        <v>23377.644615384619</v>
      </c>
      <c r="K106" s="126">
        <v>1</v>
      </c>
      <c r="L106" s="122">
        <v>8423.2261538461535</v>
      </c>
      <c r="M106" s="122">
        <v>8423.2261538461535</v>
      </c>
      <c r="N106" s="122">
        <v>0</v>
      </c>
      <c r="O106" s="122">
        <v>0</v>
      </c>
      <c r="P106" s="122">
        <v>8423.2261538461535</v>
      </c>
      <c r="Q106" s="122">
        <v>8423.2261538461535</v>
      </c>
      <c r="R106" s="122">
        <v>0</v>
      </c>
      <c r="S106" s="122">
        <v>0</v>
      </c>
      <c r="T106" s="122">
        <v>8423.2261538461535</v>
      </c>
      <c r="U106" s="126">
        <v>1</v>
      </c>
      <c r="V106" s="122">
        <v>0</v>
      </c>
      <c r="W106" s="122">
        <v>0</v>
      </c>
      <c r="X106" s="122">
        <v>0</v>
      </c>
      <c r="Y106" s="122">
        <v>0</v>
      </c>
      <c r="Z106" s="122">
        <v>0</v>
      </c>
      <c r="AA106" s="122">
        <v>0</v>
      </c>
      <c r="AB106" s="122">
        <v>0</v>
      </c>
      <c r="AC106" s="122">
        <v>0</v>
      </c>
      <c r="AD106" s="122">
        <v>0</v>
      </c>
      <c r="AE106" s="126">
        <v>1</v>
      </c>
    </row>
    <row r="107" spans="1:31">
      <c r="A107" s="127" t="s">
        <v>261</v>
      </c>
      <c r="B107" s="128">
        <v>23377.644615384619</v>
      </c>
      <c r="C107" s="128">
        <v>23377.644615384619</v>
      </c>
      <c r="D107" s="128">
        <v>0</v>
      </c>
      <c r="E107" s="128">
        <v>0</v>
      </c>
      <c r="F107" s="128">
        <v>23377.644615384619</v>
      </c>
      <c r="G107" s="128">
        <v>23377.644615384619</v>
      </c>
      <c r="H107" s="128">
        <v>0</v>
      </c>
      <c r="I107" s="128">
        <v>0</v>
      </c>
      <c r="J107" s="128">
        <v>23377.644615384619</v>
      </c>
      <c r="K107" s="129">
        <v>1</v>
      </c>
      <c r="L107" s="128">
        <v>8423.2261538461535</v>
      </c>
      <c r="M107" s="128">
        <v>8423.2261538461535</v>
      </c>
      <c r="N107" s="128">
        <v>0</v>
      </c>
      <c r="O107" s="128">
        <v>0</v>
      </c>
      <c r="P107" s="128">
        <v>8423.2261538461535</v>
      </c>
      <c r="Q107" s="128">
        <v>8423.2261538461535</v>
      </c>
      <c r="R107" s="128">
        <v>0</v>
      </c>
      <c r="S107" s="128">
        <v>0</v>
      </c>
      <c r="T107" s="128">
        <v>8423.2261538461535</v>
      </c>
      <c r="U107" s="129">
        <v>1</v>
      </c>
      <c r="V107" s="128">
        <v>0</v>
      </c>
      <c r="W107" s="128">
        <v>0</v>
      </c>
      <c r="X107" s="128">
        <v>0</v>
      </c>
      <c r="Y107" s="128">
        <v>0</v>
      </c>
      <c r="Z107" s="128">
        <v>0</v>
      </c>
      <c r="AA107" s="128">
        <v>0</v>
      </c>
      <c r="AB107" s="128">
        <v>0</v>
      </c>
      <c r="AC107" s="128">
        <v>0</v>
      </c>
      <c r="AD107" s="128">
        <v>0</v>
      </c>
      <c r="AE107" s="129">
        <v>1</v>
      </c>
    </row>
    <row r="109" spans="1:31">
      <c r="A109" s="124" t="s">
        <v>263</v>
      </c>
      <c r="B109" s="122"/>
      <c r="C109" s="122"/>
      <c r="D109" s="122"/>
      <c r="E109" s="122"/>
      <c r="F109" s="122"/>
      <c r="G109" s="122"/>
      <c r="H109" s="122"/>
      <c r="I109" s="122"/>
      <c r="J109" s="122"/>
      <c r="K109" s="17"/>
      <c r="L109" s="122"/>
      <c r="M109" s="122"/>
      <c r="N109" s="122"/>
      <c r="O109" s="122"/>
      <c r="P109" s="122"/>
      <c r="Q109" s="122"/>
      <c r="R109" s="122"/>
      <c r="S109" s="122"/>
      <c r="T109" s="122"/>
      <c r="U109" s="17"/>
      <c r="V109" s="122"/>
      <c r="W109" s="122"/>
      <c r="X109" s="122"/>
      <c r="Y109" s="122"/>
      <c r="Z109" s="122"/>
      <c r="AA109" s="122"/>
      <c r="AB109" s="122"/>
      <c r="AC109" s="122"/>
      <c r="AD109" s="122"/>
      <c r="AE109" s="17"/>
    </row>
    <row r="110" spans="1:31" ht="15.75" thickBot="1">
      <c r="A110" s="125" t="s">
        <v>264</v>
      </c>
      <c r="B110" s="122">
        <v>-900984.30230769212</v>
      </c>
      <c r="C110" s="122">
        <v>-900984.30230769212</v>
      </c>
      <c r="D110" s="122">
        <v>0</v>
      </c>
      <c r="E110" s="122">
        <v>0</v>
      </c>
      <c r="F110" s="122">
        <v>-900984.30230769212</v>
      </c>
      <c r="G110" s="122">
        <v>-900984.30230769212</v>
      </c>
      <c r="H110" s="122">
        <v>0</v>
      </c>
      <c r="I110" s="122">
        <v>0</v>
      </c>
      <c r="J110" s="122">
        <v>-900984.30230769212</v>
      </c>
      <c r="K110" s="126">
        <v>1</v>
      </c>
      <c r="L110" s="122">
        <v>-605308.61324438453</v>
      </c>
      <c r="M110" s="122">
        <v>-605308.61324438453</v>
      </c>
      <c r="N110" s="122">
        <v>0</v>
      </c>
      <c r="O110" s="122">
        <v>0</v>
      </c>
      <c r="P110" s="122">
        <v>-605308.61324438453</v>
      </c>
      <c r="Q110" s="122">
        <v>-605308.61324438453</v>
      </c>
      <c r="R110" s="122">
        <v>0</v>
      </c>
      <c r="S110" s="122">
        <v>0</v>
      </c>
      <c r="T110" s="122">
        <v>-605308.61324438453</v>
      </c>
      <c r="U110" s="126">
        <v>1</v>
      </c>
      <c r="V110" s="122">
        <v>-360368.17375259229</v>
      </c>
      <c r="W110" s="122">
        <v>-360368.17375259229</v>
      </c>
      <c r="X110" s="122">
        <v>0</v>
      </c>
      <c r="Y110" s="122">
        <v>0</v>
      </c>
      <c r="Z110" s="122">
        <v>-360368.17375259229</v>
      </c>
      <c r="AA110" s="122">
        <v>-360368.17375259229</v>
      </c>
      <c r="AB110" s="122">
        <v>0</v>
      </c>
      <c r="AC110" s="122">
        <v>0</v>
      </c>
      <c r="AD110" s="122">
        <v>-360368.17375259229</v>
      </c>
      <c r="AE110" s="126">
        <v>1</v>
      </c>
    </row>
    <row r="111" spans="1:31">
      <c r="A111" s="127" t="s">
        <v>263</v>
      </c>
      <c r="B111" s="128">
        <v>-900984.30230769212</v>
      </c>
      <c r="C111" s="128">
        <v>-900984.30230769212</v>
      </c>
      <c r="D111" s="128">
        <v>0</v>
      </c>
      <c r="E111" s="128">
        <v>0</v>
      </c>
      <c r="F111" s="128">
        <v>-900984.30230769212</v>
      </c>
      <c r="G111" s="128">
        <v>-900984.30230769212</v>
      </c>
      <c r="H111" s="128">
        <v>0</v>
      </c>
      <c r="I111" s="128">
        <v>0</v>
      </c>
      <c r="J111" s="128">
        <v>-900984.30230769212</v>
      </c>
      <c r="K111" s="129">
        <v>1</v>
      </c>
      <c r="L111" s="128">
        <v>-605308.61324438453</v>
      </c>
      <c r="M111" s="128">
        <v>-605308.61324438453</v>
      </c>
      <c r="N111" s="128">
        <v>0</v>
      </c>
      <c r="O111" s="128">
        <v>0</v>
      </c>
      <c r="P111" s="128">
        <v>-605308.61324438453</v>
      </c>
      <c r="Q111" s="128">
        <v>-605308.61324438453</v>
      </c>
      <c r="R111" s="128">
        <v>0</v>
      </c>
      <c r="S111" s="128">
        <v>0</v>
      </c>
      <c r="T111" s="128">
        <v>-605308.61324438453</v>
      </c>
      <c r="U111" s="129">
        <v>1</v>
      </c>
      <c r="V111" s="128">
        <v>-360368.17375259229</v>
      </c>
      <c r="W111" s="128">
        <v>-360368.17375259229</v>
      </c>
      <c r="X111" s="128">
        <v>0</v>
      </c>
      <c r="Y111" s="128">
        <v>0</v>
      </c>
      <c r="Z111" s="128">
        <v>-360368.17375259229</v>
      </c>
      <c r="AA111" s="128">
        <v>-360368.17375259229</v>
      </c>
      <c r="AB111" s="128">
        <v>0</v>
      </c>
      <c r="AC111" s="128">
        <v>0</v>
      </c>
      <c r="AD111" s="128">
        <v>-360368.17375259229</v>
      </c>
      <c r="AE111" s="129">
        <v>1</v>
      </c>
    </row>
    <row r="113" spans="1:31">
      <c r="A113" s="124" t="s">
        <v>265</v>
      </c>
      <c r="B113" s="122"/>
      <c r="C113" s="122"/>
      <c r="D113" s="122"/>
      <c r="E113" s="122"/>
      <c r="F113" s="122"/>
      <c r="G113" s="122"/>
      <c r="H113" s="122"/>
      <c r="I113" s="122"/>
      <c r="J113" s="122"/>
      <c r="K113" s="17"/>
      <c r="L113" s="122"/>
      <c r="M113" s="122"/>
      <c r="N113" s="122"/>
      <c r="O113" s="122"/>
      <c r="P113" s="122"/>
      <c r="Q113" s="122"/>
      <c r="R113" s="122"/>
      <c r="S113" s="122"/>
      <c r="T113" s="122"/>
      <c r="U113" s="17"/>
      <c r="V113" s="122"/>
      <c r="W113" s="122"/>
      <c r="X113" s="122"/>
      <c r="Y113" s="122"/>
      <c r="Z113" s="122"/>
      <c r="AA113" s="122"/>
      <c r="AB113" s="122"/>
      <c r="AC113" s="122"/>
      <c r="AD113" s="122"/>
      <c r="AE113" s="17"/>
    </row>
    <row r="114" spans="1:31" ht="15.75" thickBot="1">
      <c r="A114" s="125" t="s">
        <v>266</v>
      </c>
      <c r="B114" s="122">
        <v>84467.63307692307</v>
      </c>
      <c r="C114" s="122">
        <v>84467.63307692307</v>
      </c>
      <c r="D114" s="122">
        <v>-84467.63307692307</v>
      </c>
      <c r="E114" s="122">
        <v>0</v>
      </c>
      <c r="F114" s="122">
        <v>0</v>
      </c>
      <c r="G114" s="122">
        <v>84467.63307692307</v>
      </c>
      <c r="H114" s="122">
        <v>-84467.63307692307</v>
      </c>
      <c r="I114" s="122">
        <v>0</v>
      </c>
      <c r="J114" s="122">
        <v>0</v>
      </c>
      <c r="K114" s="126">
        <v>1</v>
      </c>
      <c r="L114" s="122">
        <v>-123.38615384615385</v>
      </c>
      <c r="M114" s="122">
        <v>-123.38615384615385</v>
      </c>
      <c r="N114" s="122">
        <v>123.38615384615385</v>
      </c>
      <c r="O114" s="122">
        <v>0</v>
      </c>
      <c r="P114" s="122">
        <v>0</v>
      </c>
      <c r="Q114" s="122">
        <v>-123.38615384615385</v>
      </c>
      <c r="R114" s="122">
        <v>123.38615384615385</v>
      </c>
      <c r="S114" s="122">
        <v>0</v>
      </c>
      <c r="T114" s="122">
        <v>0</v>
      </c>
      <c r="U114" s="126">
        <v>1</v>
      </c>
      <c r="V114" s="122">
        <v>0</v>
      </c>
      <c r="W114" s="122">
        <v>0</v>
      </c>
      <c r="X114" s="122">
        <v>0</v>
      </c>
      <c r="Y114" s="122">
        <v>0</v>
      </c>
      <c r="Z114" s="122">
        <v>0</v>
      </c>
      <c r="AA114" s="122">
        <v>0</v>
      </c>
      <c r="AB114" s="122">
        <v>0</v>
      </c>
      <c r="AC114" s="122">
        <v>0</v>
      </c>
      <c r="AD114" s="122">
        <v>0</v>
      </c>
      <c r="AE114" s="126">
        <v>1</v>
      </c>
    </row>
    <row r="115" spans="1:31">
      <c r="A115" s="127" t="s">
        <v>265</v>
      </c>
      <c r="B115" s="128">
        <v>84467.63307692307</v>
      </c>
      <c r="C115" s="128">
        <v>84467.63307692307</v>
      </c>
      <c r="D115" s="128">
        <v>-84467.63307692307</v>
      </c>
      <c r="E115" s="128">
        <v>0</v>
      </c>
      <c r="F115" s="128">
        <v>0</v>
      </c>
      <c r="G115" s="128">
        <v>84467.63307692307</v>
      </c>
      <c r="H115" s="128">
        <v>-84467.63307692307</v>
      </c>
      <c r="I115" s="128">
        <v>0</v>
      </c>
      <c r="J115" s="128">
        <v>0</v>
      </c>
      <c r="K115" s="129">
        <v>1</v>
      </c>
      <c r="L115" s="128">
        <v>-123.38615384615385</v>
      </c>
      <c r="M115" s="128">
        <v>-123.38615384615385</v>
      </c>
      <c r="N115" s="128">
        <v>123.38615384615385</v>
      </c>
      <c r="O115" s="128">
        <v>0</v>
      </c>
      <c r="P115" s="128">
        <v>0</v>
      </c>
      <c r="Q115" s="128">
        <v>-123.38615384615385</v>
      </c>
      <c r="R115" s="128">
        <v>123.38615384615385</v>
      </c>
      <c r="S115" s="128">
        <v>0</v>
      </c>
      <c r="T115" s="128">
        <v>0</v>
      </c>
      <c r="U115" s="129">
        <v>1</v>
      </c>
      <c r="V115" s="128">
        <v>0</v>
      </c>
      <c r="W115" s="128">
        <v>0</v>
      </c>
      <c r="X115" s="128">
        <v>0</v>
      </c>
      <c r="Y115" s="128">
        <v>0</v>
      </c>
      <c r="Z115" s="128">
        <v>0</v>
      </c>
      <c r="AA115" s="128">
        <v>0</v>
      </c>
      <c r="AB115" s="128">
        <v>0</v>
      </c>
      <c r="AC115" s="128">
        <v>0</v>
      </c>
      <c r="AD115" s="128">
        <v>0</v>
      </c>
      <c r="AE115" s="129">
        <v>1</v>
      </c>
    </row>
    <row r="117" spans="1:31">
      <c r="A117" s="124" t="s">
        <v>267</v>
      </c>
      <c r="B117" s="122"/>
      <c r="C117" s="122"/>
      <c r="D117" s="122"/>
      <c r="E117" s="122"/>
      <c r="F117" s="122"/>
      <c r="G117" s="122"/>
      <c r="H117" s="122"/>
      <c r="I117" s="122"/>
      <c r="J117" s="122"/>
      <c r="K117" s="17"/>
      <c r="L117" s="122"/>
      <c r="M117" s="122"/>
      <c r="N117" s="122"/>
      <c r="O117" s="122"/>
      <c r="P117" s="122"/>
      <c r="Q117" s="122"/>
      <c r="R117" s="122"/>
      <c r="S117" s="122"/>
      <c r="T117" s="122"/>
      <c r="U117" s="17"/>
      <c r="V117" s="122"/>
      <c r="W117" s="122"/>
      <c r="X117" s="122"/>
      <c r="Y117" s="122"/>
      <c r="Z117" s="122"/>
      <c r="AA117" s="122"/>
      <c r="AB117" s="122"/>
      <c r="AC117" s="122"/>
      <c r="AD117" s="122"/>
      <c r="AE117" s="17"/>
    </row>
    <row r="118" spans="1:31" ht="15.75" thickBot="1">
      <c r="A118" s="125" t="s">
        <v>268</v>
      </c>
      <c r="B118" s="122">
        <v>13756.699230769231</v>
      </c>
      <c r="C118" s="122">
        <v>13756.699230769231</v>
      </c>
      <c r="D118" s="122">
        <v>0</v>
      </c>
      <c r="E118" s="122">
        <v>0</v>
      </c>
      <c r="F118" s="122">
        <v>13756.699230769231</v>
      </c>
      <c r="G118" s="122">
        <v>13756.699230769231</v>
      </c>
      <c r="H118" s="122">
        <v>0</v>
      </c>
      <c r="I118" s="122">
        <v>0</v>
      </c>
      <c r="J118" s="122">
        <v>13756.699230769231</v>
      </c>
      <c r="K118" s="126">
        <v>1</v>
      </c>
      <c r="L118" s="122">
        <v>1055.9453846153847</v>
      </c>
      <c r="M118" s="122">
        <v>1055.9453846153847</v>
      </c>
      <c r="N118" s="122">
        <v>0</v>
      </c>
      <c r="O118" s="122">
        <v>0</v>
      </c>
      <c r="P118" s="122">
        <v>1055.9453846153847</v>
      </c>
      <c r="Q118" s="122">
        <v>1055.9453846153847</v>
      </c>
      <c r="R118" s="122">
        <v>0</v>
      </c>
      <c r="S118" s="122">
        <v>0</v>
      </c>
      <c r="T118" s="122">
        <v>1055.9453846153847</v>
      </c>
      <c r="U118" s="126">
        <v>1</v>
      </c>
      <c r="V118" s="122">
        <v>0</v>
      </c>
      <c r="W118" s="122">
        <v>0</v>
      </c>
      <c r="X118" s="122">
        <v>0</v>
      </c>
      <c r="Y118" s="122">
        <v>0</v>
      </c>
      <c r="Z118" s="122">
        <v>0</v>
      </c>
      <c r="AA118" s="122">
        <v>0</v>
      </c>
      <c r="AB118" s="122">
        <v>0</v>
      </c>
      <c r="AC118" s="122">
        <v>0</v>
      </c>
      <c r="AD118" s="122">
        <v>0</v>
      </c>
      <c r="AE118" s="126">
        <v>1</v>
      </c>
    </row>
    <row r="119" spans="1:31">
      <c r="A119" s="127" t="s">
        <v>267</v>
      </c>
      <c r="B119" s="128">
        <v>13756.699230769231</v>
      </c>
      <c r="C119" s="128">
        <v>13756.699230769231</v>
      </c>
      <c r="D119" s="128">
        <v>0</v>
      </c>
      <c r="E119" s="128">
        <v>0</v>
      </c>
      <c r="F119" s="128">
        <v>13756.699230769231</v>
      </c>
      <c r="G119" s="128">
        <v>13756.699230769231</v>
      </c>
      <c r="H119" s="128">
        <v>0</v>
      </c>
      <c r="I119" s="128">
        <v>0</v>
      </c>
      <c r="J119" s="128">
        <v>13756.699230769231</v>
      </c>
      <c r="K119" s="129">
        <v>1</v>
      </c>
      <c r="L119" s="128">
        <v>1055.9453846153847</v>
      </c>
      <c r="M119" s="128">
        <v>1055.9453846153847</v>
      </c>
      <c r="N119" s="128">
        <v>0</v>
      </c>
      <c r="O119" s="128">
        <v>0</v>
      </c>
      <c r="P119" s="128">
        <v>1055.9453846153847</v>
      </c>
      <c r="Q119" s="128">
        <v>1055.9453846153847</v>
      </c>
      <c r="R119" s="128">
        <v>0</v>
      </c>
      <c r="S119" s="128">
        <v>0</v>
      </c>
      <c r="T119" s="128">
        <v>1055.9453846153847</v>
      </c>
      <c r="U119" s="129">
        <v>1</v>
      </c>
      <c r="V119" s="128">
        <v>0</v>
      </c>
      <c r="W119" s="128">
        <v>0</v>
      </c>
      <c r="X119" s="128">
        <v>0</v>
      </c>
      <c r="Y119" s="128">
        <v>0</v>
      </c>
      <c r="Z119" s="128">
        <v>0</v>
      </c>
      <c r="AA119" s="128">
        <v>0</v>
      </c>
      <c r="AB119" s="128">
        <v>0</v>
      </c>
      <c r="AC119" s="128">
        <v>0</v>
      </c>
      <c r="AD119" s="128">
        <v>0</v>
      </c>
      <c r="AE119" s="129">
        <v>1</v>
      </c>
    </row>
    <row r="121" spans="1:31">
      <c r="A121" s="124" t="s">
        <v>269</v>
      </c>
      <c r="B121" s="122"/>
      <c r="C121" s="122"/>
      <c r="D121" s="122"/>
      <c r="E121" s="122"/>
      <c r="F121" s="122"/>
      <c r="G121" s="122"/>
      <c r="H121" s="122"/>
      <c r="I121" s="122"/>
      <c r="J121" s="122"/>
      <c r="K121" s="17"/>
      <c r="L121" s="122"/>
      <c r="M121" s="122"/>
      <c r="N121" s="122"/>
      <c r="O121" s="122"/>
      <c r="P121" s="122"/>
      <c r="Q121" s="122"/>
      <c r="R121" s="122"/>
      <c r="S121" s="122"/>
      <c r="T121" s="122"/>
      <c r="U121" s="17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7"/>
    </row>
    <row r="122" spans="1:31" ht="15.75" thickBot="1">
      <c r="A122" s="125" t="s">
        <v>270</v>
      </c>
      <c r="B122" s="122">
        <v>372635.41846153844</v>
      </c>
      <c r="C122" s="122">
        <v>372635.41846153844</v>
      </c>
      <c r="D122" s="122">
        <v>0</v>
      </c>
      <c r="E122" s="122">
        <v>0</v>
      </c>
      <c r="F122" s="122">
        <v>372635.41846153844</v>
      </c>
      <c r="G122" s="122">
        <v>372635.41846153844</v>
      </c>
      <c r="H122" s="122">
        <v>0</v>
      </c>
      <c r="I122" s="122">
        <v>0</v>
      </c>
      <c r="J122" s="122">
        <v>372635.41846153844</v>
      </c>
      <c r="K122" s="126">
        <v>1</v>
      </c>
      <c r="L122" s="122">
        <v>489873.34999999992</v>
      </c>
      <c r="M122" s="122">
        <v>489873.34999999992</v>
      </c>
      <c r="N122" s="122">
        <v>0</v>
      </c>
      <c r="O122" s="122">
        <v>0</v>
      </c>
      <c r="P122" s="122">
        <v>489873.34999999992</v>
      </c>
      <c r="Q122" s="122">
        <v>489873.34999999992</v>
      </c>
      <c r="R122" s="122">
        <v>0</v>
      </c>
      <c r="S122" s="122">
        <v>0</v>
      </c>
      <c r="T122" s="122">
        <v>489873.34999999992</v>
      </c>
      <c r="U122" s="126">
        <v>1</v>
      </c>
      <c r="V122" s="122">
        <v>659536.19384615368</v>
      </c>
      <c r="W122" s="122">
        <v>659536.19384615368</v>
      </c>
      <c r="X122" s="122">
        <v>0</v>
      </c>
      <c r="Y122" s="122">
        <v>0</v>
      </c>
      <c r="Z122" s="122">
        <v>659536.19384615368</v>
      </c>
      <c r="AA122" s="122">
        <v>659536.19384615368</v>
      </c>
      <c r="AB122" s="122">
        <v>0</v>
      </c>
      <c r="AC122" s="122">
        <v>0</v>
      </c>
      <c r="AD122" s="122">
        <v>659536.19384615368</v>
      </c>
      <c r="AE122" s="126">
        <v>1</v>
      </c>
    </row>
    <row r="123" spans="1:31">
      <c r="A123" s="127" t="s">
        <v>269</v>
      </c>
      <c r="B123" s="128">
        <v>372635.41846153844</v>
      </c>
      <c r="C123" s="128">
        <v>372635.41846153844</v>
      </c>
      <c r="D123" s="128">
        <v>0</v>
      </c>
      <c r="E123" s="128">
        <v>0</v>
      </c>
      <c r="F123" s="128">
        <v>372635.41846153844</v>
      </c>
      <c r="G123" s="128">
        <v>372635.41846153844</v>
      </c>
      <c r="H123" s="128">
        <v>0</v>
      </c>
      <c r="I123" s="128">
        <v>0</v>
      </c>
      <c r="J123" s="128">
        <v>372635.41846153844</v>
      </c>
      <c r="K123" s="129">
        <v>1</v>
      </c>
      <c r="L123" s="128">
        <v>489873.34999999992</v>
      </c>
      <c r="M123" s="128">
        <v>489873.34999999992</v>
      </c>
      <c r="N123" s="128">
        <v>0</v>
      </c>
      <c r="O123" s="128">
        <v>0</v>
      </c>
      <c r="P123" s="128">
        <v>489873.34999999992</v>
      </c>
      <c r="Q123" s="128">
        <v>489873.34999999992</v>
      </c>
      <c r="R123" s="128">
        <v>0</v>
      </c>
      <c r="S123" s="128">
        <v>0</v>
      </c>
      <c r="T123" s="128">
        <v>489873.34999999992</v>
      </c>
      <c r="U123" s="129">
        <v>1</v>
      </c>
      <c r="V123" s="128">
        <v>659536.19384615368</v>
      </c>
      <c r="W123" s="128">
        <v>659536.19384615368</v>
      </c>
      <c r="X123" s="128">
        <v>0</v>
      </c>
      <c r="Y123" s="128">
        <v>0</v>
      </c>
      <c r="Z123" s="128">
        <v>659536.19384615368</v>
      </c>
      <c r="AA123" s="128">
        <v>659536.19384615368</v>
      </c>
      <c r="AB123" s="128">
        <v>0</v>
      </c>
      <c r="AC123" s="128">
        <v>0</v>
      </c>
      <c r="AD123" s="128">
        <v>659536.19384615368</v>
      </c>
      <c r="AE123" s="129">
        <v>1</v>
      </c>
    </row>
    <row r="125" spans="1:31">
      <c r="A125" s="124" t="s">
        <v>271</v>
      </c>
      <c r="B125" s="122"/>
      <c r="C125" s="122"/>
      <c r="D125" s="122"/>
      <c r="E125" s="122"/>
      <c r="F125" s="122"/>
      <c r="G125" s="122"/>
      <c r="H125" s="122"/>
      <c r="I125" s="122"/>
      <c r="J125" s="122"/>
      <c r="K125" s="17"/>
      <c r="L125" s="122"/>
      <c r="M125" s="122"/>
      <c r="N125" s="122"/>
      <c r="O125" s="122"/>
      <c r="P125" s="122"/>
      <c r="Q125" s="122"/>
      <c r="R125" s="122"/>
      <c r="S125" s="122"/>
      <c r="T125" s="122"/>
      <c r="U125" s="17"/>
      <c r="V125" s="122"/>
      <c r="W125" s="122"/>
      <c r="X125" s="122"/>
      <c r="Y125" s="122"/>
      <c r="Z125" s="122"/>
      <c r="AA125" s="122"/>
      <c r="AB125" s="122"/>
      <c r="AC125" s="122"/>
      <c r="AD125" s="122"/>
      <c r="AE125" s="17"/>
    </row>
    <row r="126" spans="1:31" ht="15.75" thickBot="1">
      <c r="A126" s="125" t="s">
        <v>272</v>
      </c>
      <c r="B126" s="122">
        <v>11478063.287692308</v>
      </c>
      <c r="C126" s="122">
        <v>11478063.287692308</v>
      </c>
      <c r="D126" s="122">
        <v>0</v>
      </c>
      <c r="E126" s="122">
        <v>0</v>
      </c>
      <c r="F126" s="122">
        <v>11478063.287692308</v>
      </c>
      <c r="G126" s="122">
        <v>11478063.287692308</v>
      </c>
      <c r="H126" s="122">
        <v>0</v>
      </c>
      <c r="I126" s="122">
        <v>0</v>
      </c>
      <c r="J126" s="122">
        <v>11478063.287692308</v>
      </c>
      <c r="K126" s="126">
        <v>1</v>
      </c>
      <c r="L126" s="122">
        <v>11051323.573984617</v>
      </c>
      <c r="M126" s="122">
        <v>11051323.573984617</v>
      </c>
      <c r="N126" s="122">
        <v>0</v>
      </c>
      <c r="O126" s="122">
        <v>0</v>
      </c>
      <c r="P126" s="122">
        <v>11051323.573984617</v>
      </c>
      <c r="Q126" s="122">
        <v>11051323.573984617</v>
      </c>
      <c r="R126" s="122">
        <v>0</v>
      </c>
      <c r="S126" s="122">
        <v>0</v>
      </c>
      <c r="T126" s="122">
        <v>11051323.573984617</v>
      </c>
      <c r="U126" s="126">
        <v>1</v>
      </c>
      <c r="V126" s="122">
        <v>10515090.053556614</v>
      </c>
      <c r="W126" s="122">
        <v>10515090.053556614</v>
      </c>
      <c r="X126" s="122">
        <v>0</v>
      </c>
      <c r="Y126" s="122">
        <v>0</v>
      </c>
      <c r="Z126" s="122">
        <v>10515090.053556614</v>
      </c>
      <c r="AA126" s="122">
        <v>10515090.053556614</v>
      </c>
      <c r="AB126" s="122">
        <v>0</v>
      </c>
      <c r="AC126" s="122">
        <v>0</v>
      </c>
      <c r="AD126" s="122">
        <v>10515090.053556614</v>
      </c>
      <c r="AE126" s="126">
        <v>1</v>
      </c>
    </row>
    <row r="127" spans="1:31">
      <c r="A127" s="127" t="s">
        <v>271</v>
      </c>
      <c r="B127" s="128">
        <v>11478063.287692308</v>
      </c>
      <c r="C127" s="128">
        <v>11478063.287692308</v>
      </c>
      <c r="D127" s="128">
        <v>0</v>
      </c>
      <c r="E127" s="128">
        <v>0</v>
      </c>
      <c r="F127" s="128">
        <v>11478063.287692308</v>
      </c>
      <c r="G127" s="128">
        <v>11478063.287692308</v>
      </c>
      <c r="H127" s="128">
        <v>0</v>
      </c>
      <c r="I127" s="128">
        <v>0</v>
      </c>
      <c r="J127" s="128">
        <v>11478063.287692308</v>
      </c>
      <c r="K127" s="129">
        <v>1</v>
      </c>
      <c r="L127" s="128">
        <v>11051323.573984617</v>
      </c>
      <c r="M127" s="128">
        <v>11051323.573984617</v>
      </c>
      <c r="N127" s="128">
        <v>0</v>
      </c>
      <c r="O127" s="128">
        <v>0</v>
      </c>
      <c r="P127" s="128">
        <v>11051323.573984617</v>
      </c>
      <c r="Q127" s="128">
        <v>11051323.573984617</v>
      </c>
      <c r="R127" s="128">
        <v>0</v>
      </c>
      <c r="S127" s="128">
        <v>0</v>
      </c>
      <c r="T127" s="128">
        <v>11051323.573984617</v>
      </c>
      <c r="U127" s="129">
        <v>1</v>
      </c>
      <c r="V127" s="128">
        <v>10515090.053556614</v>
      </c>
      <c r="W127" s="128">
        <v>10515090.053556614</v>
      </c>
      <c r="X127" s="128">
        <v>0</v>
      </c>
      <c r="Y127" s="128">
        <v>0</v>
      </c>
      <c r="Z127" s="128">
        <v>10515090.053556614</v>
      </c>
      <c r="AA127" s="128">
        <v>10515090.053556614</v>
      </c>
      <c r="AB127" s="128">
        <v>0</v>
      </c>
      <c r="AC127" s="128">
        <v>0</v>
      </c>
      <c r="AD127" s="128">
        <v>10515090.053556614</v>
      </c>
      <c r="AE127" s="129">
        <v>1</v>
      </c>
    </row>
    <row r="129" spans="1:31">
      <c r="A129" s="124" t="s">
        <v>273</v>
      </c>
      <c r="B129" s="122"/>
      <c r="C129" s="122"/>
      <c r="D129" s="122"/>
      <c r="E129" s="122"/>
      <c r="F129" s="122"/>
      <c r="G129" s="122"/>
      <c r="H129" s="122"/>
      <c r="I129" s="122"/>
      <c r="J129" s="122"/>
      <c r="K129" s="17"/>
      <c r="L129" s="122"/>
      <c r="M129" s="122"/>
      <c r="N129" s="122"/>
      <c r="O129" s="122"/>
      <c r="P129" s="122"/>
      <c r="Q129" s="122"/>
      <c r="R129" s="122"/>
      <c r="S129" s="122"/>
      <c r="T129" s="122"/>
      <c r="U129" s="17"/>
      <c r="V129" s="122"/>
      <c r="W129" s="122"/>
      <c r="X129" s="122"/>
      <c r="Y129" s="122"/>
      <c r="Z129" s="122"/>
      <c r="AA129" s="122"/>
      <c r="AB129" s="122"/>
      <c r="AC129" s="122"/>
      <c r="AD129" s="122"/>
      <c r="AE129" s="17"/>
    </row>
    <row r="130" spans="1:31">
      <c r="A130" s="125" t="s">
        <v>274</v>
      </c>
      <c r="B130" s="122">
        <v>1126166.9746153848</v>
      </c>
      <c r="C130" s="122">
        <v>1126166.9746153848</v>
      </c>
      <c r="D130" s="122">
        <v>0</v>
      </c>
      <c r="E130" s="122">
        <v>0</v>
      </c>
      <c r="F130" s="122">
        <v>1126166.9746153848</v>
      </c>
      <c r="G130" s="122">
        <v>1126166.9746153848</v>
      </c>
      <c r="H130" s="122">
        <v>0</v>
      </c>
      <c r="I130" s="122">
        <v>0</v>
      </c>
      <c r="J130" s="122">
        <v>1126166.9746153848</v>
      </c>
      <c r="K130" s="126">
        <v>1</v>
      </c>
      <c r="L130" s="122">
        <v>180266.33000000002</v>
      </c>
      <c r="M130" s="122">
        <v>180266.33000000002</v>
      </c>
      <c r="N130" s="122">
        <v>0</v>
      </c>
      <c r="O130" s="122">
        <v>0</v>
      </c>
      <c r="P130" s="122">
        <v>180266.33000000002</v>
      </c>
      <c r="Q130" s="122">
        <v>180266.33000000002</v>
      </c>
      <c r="R130" s="122">
        <v>0</v>
      </c>
      <c r="S130" s="122">
        <v>0</v>
      </c>
      <c r="T130" s="122">
        <v>180266.33000000002</v>
      </c>
      <c r="U130" s="126">
        <v>1</v>
      </c>
      <c r="V130" s="122">
        <v>0</v>
      </c>
      <c r="W130" s="122">
        <v>0</v>
      </c>
      <c r="X130" s="122">
        <v>0</v>
      </c>
      <c r="Y130" s="122">
        <v>0</v>
      </c>
      <c r="Z130" s="122">
        <v>0</v>
      </c>
      <c r="AA130" s="122">
        <v>0</v>
      </c>
      <c r="AB130" s="122">
        <v>0</v>
      </c>
      <c r="AC130" s="122">
        <v>0</v>
      </c>
      <c r="AD130" s="122">
        <v>0</v>
      </c>
      <c r="AE130" s="126">
        <v>1</v>
      </c>
    </row>
    <row r="131" spans="1:31" ht="15.75" thickBot="1">
      <c r="A131" s="125" t="s">
        <v>275</v>
      </c>
      <c r="B131" s="122">
        <v>-615571.34923076921</v>
      </c>
      <c r="C131" s="122">
        <v>-615571.34923076921</v>
      </c>
      <c r="D131" s="122">
        <v>0</v>
      </c>
      <c r="E131" s="122">
        <v>0</v>
      </c>
      <c r="F131" s="122">
        <v>-615571.34923076921</v>
      </c>
      <c r="G131" s="122">
        <v>-615571.34923076921</v>
      </c>
      <c r="H131" s="122">
        <v>0</v>
      </c>
      <c r="I131" s="122">
        <v>0</v>
      </c>
      <c r="J131" s="122">
        <v>-615571.34923076921</v>
      </c>
      <c r="K131" s="126">
        <v>1</v>
      </c>
      <c r="L131" s="122">
        <v>-1975148.1699999997</v>
      </c>
      <c r="M131" s="122">
        <v>-1975148.1699999997</v>
      </c>
      <c r="N131" s="122">
        <v>0</v>
      </c>
      <c r="O131" s="122">
        <v>0</v>
      </c>
      <c r="P131" s="122">
        <v>-1975148.1699999997</v>
      </c>
      <c r="Q131" s="122">
        <v>-1975148.1699999997</v>
      </c>
      <c r="R131" s="122">
        <v>0</v>
      </c>
      <c r="S131" s="122">
        <v>0</v>
      </c>
      <c r="T131" s="122">
        <v>-1975148.1699999997</v>
      </c>
      <c r="U131" s="126">
        <v>1</v>
      </c>
      <c r="V131" s="122">
        <v>-1966975.8907692311</v>
      </c>
      <c r="W131" s="122">
        <v>-1966975.8907692311</v>
      </c>
      <c r="X131" s="122">
        <v>0</v>
      </c>
      <c r="Y131" s="122">
        <v>0</v>
      </c>
      <c r="Z131" s="122">
        <v>-1966975.8907692311</v>
      </c>
      <c r="AA131" s="122">
        <v>-1966975.8907692311</v>
      </c>
      <c r="AB131" s="122">
        <v>0</v>
      </c>
      <c r="AC131" s="122">
        <v>0</v>
      </c>
      <c r="AD131" s="122">
        <v>-1966975.8907692311</v>
      </c>
      <c r="AE131" s="126">
        <v>1</v>
      </c>
    </row>
    <row r="132" spans="1:31">
      <c r="A132" s="127" t="s">
        <v>273</v>
      </c>
      <c r="B132" s="128">
        <v>510595.62538461562</v>
      </c>
      <c r="C132" s="128">
        <v>510595.62538461562</v>
      </c>
      <c r="D132" s="128">
        <v>0</v>
      </c>
      <c r="E132" s="128">
        <v>0</v>
      </c>
      <c r="F132" s="128">
        <v>510595.62538461562</v>
      </c>
      <c r="G132" s="128">
        <v>510595.62538461562</v>
      </c>
      <c r="H132" s="128">
        <v>0</v>
      </c>
      <c r="I132" s="128">
        <v>0</v>
      </c>
      <c r="J132" s="128">
        <v>510595.62538461562</v>
      </c>
      <c r="K132" s="129">
        <v>2</v>
      </c>
      <c r="L132" s="128">
        <v>-1794881.8399999996</v>
      </c>
      <c r="M132" s="128">
        <v>-1794881.8399999996</v>
      </c>
      <c r="N132" s="128">
        <v>0</v>
      </c>
      <c r="O132" s="128">
        <v>0</v>
      </c>
      <c r="P132" s="128">
        <v>-1794881.8399999996</v>
      </c>
      <c r="Q132" s="128">
        <v>-1794881.8399999996</v>
      </c>
      <c r="R132" s="128">
        <v>0</v>
      </c>
      <c r="S132" s="128">
        <v>0</v>
      </c>
      <c r="T132" s="128">
        <v>-1794881.8399999996</v>
      </c>
      <c r="U132" s="129">
        <v>2</v>
      </c>
      <c r="V132" s="128">
        <v>-1966975.8907692311</v>
      </c>
      <c r="W132" s="128">
        <v>-1966975.8907692311</v>
      </c>
      <c r="X132" s="128">
        <v>0</v>
      </c>
      <c r="Y132" s="128">
        <v>0</v>
      </c>
      <c r="Z132" s="128">
        <v>-1966975.8907692311</v>
      </c>
      <c r="AA132" s="128">
        <v>-1966975.8907692311</v>
      </c>
      <c r="AB132" s="128">
        <v>0</v>
      </c>
      <c r="AC132" s="128">
        <v>0</v>
      </c>
      <c r="AD132" s="128">
        <v>-1966975.8907692311</v>
      </c>
      <c r="AE132" s="129">
        <v>2</v>
      </c>
    </row>
    <row r="134" spans="1:31">
      <c r="A134" s="19" t="s">
        <v>254</v>
      </c>
      <c r="B134" s="130">
        <v>31811176.558461539</v>
      </c>
      <c r="C134" s="130">
        <v>31811176.558461539</v>
      </c>
      <c r="D134" s="130">
        <v>-5497320.7238461543</v>
      </c>
      <c r="E134" s="130">
        <v>0</v>
      </c>
      <c r="F134" s="130">
        <v>26313855.834615383</v>
      </c>
      <c r="G134" s="130">
        <v>31811176.558461539</v>
      </c>
      <c r="H134" s="130">
        <v>-5497320.7238461543</v>
      </c>
      <c r="I134" s="130">
        <v>0</v>
      </c>
      <c r="J134" s="130">
        <v>26313855.834615383</v>
      </c>
      <c r="K134" s="17">
        <v>11</v>
      </c>
      <c r="L134" s="130">
        <v>27363889.353817154</v>
      </c>
      <c r="M134" s="130">
        <v>27363889.353817154</v>
      </c>
      <c r="N134" s="130">
        <v>-379083.53769230767</v>
      </c>
      <c r="O134" s="130">
        <v>0</v>
      </c>
      <c r="P134" s="130">
        <v>26984805.816124853</v>
      </c>
      <c r="Q134" s="130">
        <v>27363889.353817154</v>
      </c>
      <c r="R134" s="130">
        <v>-379083.53769230767</v>
      </c>
      <c r="S134" s="130">
        <v>0</v>
      </c>
      <c r="T134" s="130">
        <v>26984805.816124853</v>
      </c>
      <c r="U134" s="17">
        <v>11</v>
      </c>
      <c r="V134" s="130">
        <v>29351218.618265562</v>
      </c>
      <c r="W134" s="130">
        <v>29351218.618265562</v>
      </c>
      <c r="X134" s="130">
        <v>0</v>
      </c>
      <c r="Y134" s="130">
        <v>0</v>
      </c>
      <c r="Z134" s="130">
        <v>29351218.618265562</v>
      </c>
      <c r="AA134" s="130">
        <v>29351218.618265562</v>
      </c>
      <c r="AB134" s="130">
        <v>0</v>
      </c>
      <c r="AC134" s="130">
        <v>0</v>
      </c>
      <c r="AD134" s="130">
        <v>29351218.618265562</v>
      </c>
      <c r="AE134" s="17">
        <v>11</v>
      </c>
    </row>
    <row r="136" spans="1:31">
      <c r="A136" s="123" t="s">
        <v>276</v>
      </c>
      <c r="B136" s="122"/>
      <c r="C136" s="122"/>
      <c r="D136" s="122"/>
      <c r="E136" s="122"/>
      <c r="F136" s="122"/>
      <c r="G136" s="122"/>
      <c r="H136" s="122"/>
      <c r="I136" s="122"/>
      <c r="J136" s="122"/>
      <c r="K136" s="17"/>
      <c r="L136" s="122"/>
      <c r="M136" s="122"/>
      <c r="N136" s="122"/>
      <c r="O136" s="122"/>
      <c r="P136" s="122"/>
      <c r="Q136" s="122"/>
      <c r="R136" s="122"/>
      <c r="S136" s="122"/>
      <c r="T136" s="122"/>
      <c r="U136" s="17"/>
      <c r="V136" s="122"/>
      <c r="W136" s="122"/>
      <c r="X136" s="122"/>
      <c r="Y136" s="122"/>
      <c r="Z136" s="122"/>
      <c r="AA136" s="122"/>
      <c r="AB136" s="122"/>
      <c r="AC136" s="122"/>
      <c r="AD136" s="122"/>
      <c r="AE136" s="17"/>
    </row>
    <row r="137" spans="1:31">
      <c r="A137" s="124" t="s">
        <v>277</v>
      </c>
      <c r="B137" s="122"/>
      <c r="C137" s="122"/>
      <c r="D137" s="122"/>
      <c r="E137" s="122"/>
      <c r="F137" s="122"/>
      <c r="G137" s="122"/>
      <c r="H137" s="122"/>
      <c r="I137" s="122"/>
      <c r="J137" s="122"/>
      <c r="K137" s="17"/>
      <c r="L137" s="122"/>
      <c r="M137" s="122"/>
      <c r="N137" s="122"/>
      <c r="O137" s="122"/>
      <c r="P137" s="122"/>
      <c r="Q137" s="122"/>
      <c r="R137" s="122"/>
      <c r="S137" s="122"/>
      <c r="T137" s="122"/>
      <c r="U137" s="17"/>
      <c r="V137" s="122"/>
      <c r="W137" s="122"/>
      <c r="X137" s="122"/>
      <c r="Y137" s="122"/>
      <c r="Z137" s="122"/>
      <c r="AA137" s="122"/>
      <c r="AB137" s="122"/>
      <c r="AC137" s="122"/>
      <c r="AD137" s="122"/>
      <c r="AE137" s="17"/>
    </row>
    <row r="138" spans="1:31">
      <c r="A138" s="125" t="s">
        <v>278</v>
      </c>
      <c r="B138" s="122">
        <v>3561224.3523076922</v>
      </c>
      <c r="C138" s="122">
        <v>3561224.3523076922</v>
      </c>
      <c r="D138" s="122">
        <v>0</v>
      </c>
      <c r="E138" s="122">
        <v>0</v>
      </c>
      <c r="F138" s="122">
        <v>3561224.3523076922</v>
      </c>
      <c r="G138" s="122">
        <v>3561224.3523076922</v>
      </c>
      <c r="H138" s="122">
        <v>0</v>
      </c>
      <c r="I138" s="122">
        <v>0</v>
      </c>
      <c r="J138" s="122">
        <v>3561224.3523076922</v>
      </c>
      <c r="K138" s="126">
        <v>1</v>
      </c>
      <c r="L138" s="122">
        <v>3102682.45750002</v>
      </c>
      <c r="M138" s="122">
        <v>3102682.45750002</v>
      </c>
      <c r="N138" s="122">
        <v>0</v>
      </c>
      <c r="O138" s="122">
        <v>0</v>
      </c>
      <c r="P138" s="122">
        <v>3102682.45750002</v>
      </c>
      <c r="Q138" s="122">
        <v>3102682.45750002</v>
      </c>
      <c r="R138" s="122">
        <v>0</v>
      </c>
      <c r="S138" s="122">
        <v>0</v>
      </c>
      <c r="T138" s="122">
        <v>3102682.45750002</v>
      </c>
      <c r="U138" s="126">
        <v>1</v>
      </c>
      <c r="V138" s="122">
        <v>2637251.7201923677</v>
      </c>
      <c r="W138" s="122">
        <v>2637251.7201923677</v>
      </c>
      <c r="X138" s="122">
        <v>0</v>
      </c>
      <c r="Y138" s="122">
        <v>0</v>
      </c>
      <c r="Z138" s="122">
        <v>2637251.7201923677</v>
      </c>
      <c r="AA138" s="122">
        <v>2637251.7201923677</v>
      </c>
      <c r="AB138" s="122">
        <v>0</v>
      </c>
      <c r="AC138" s="122">
        <v>0</v>
      </c>
      <c r="AD138" s="122">
        <v>2637251.7201923677</v>
      </c>
      <c r="AE138" s="126">
        <v>1</v>
      </c>
    </row>
    <row r="139" spans="1:31">
      <c r="A139" s="125" t="s">
        <v>279</v>
      </c>
      <c r="B139" s="122">
        <v>197905.09</v>
      </c>
      <c r="C139" s="122">
        <v>197905.09</v>
      </c>
      <c r="D139" s="122">
        <v>0</v>
      </c>
      <c r="E139" s="122">
        <v>0</v>
      </c>
      <c r="F139" s="122">
        <v>197905.09</v>
      </c>
      <c r="G139" s="122">
        <v>197905.09</v>
      </c>
      <c r="H139" s="122">
        <v>0</v>
      </c>
      <c r="I139" s="122">
        <v>0</v>
      </c>
      <c r="J139" s="122">
        <v>197905.09</v>
      </c>
      <c r="K139" s="126">
        <v>1</v>
      </c>
      <c r="L139" s="122">
        <v>79162.089999999982</v>
      </c>
      <c r="M139" s="122">
        <v>79162.089999999982</v>
      </c>
      <c r="N139" s="122">
        <v>0</v>
      </c>
      <c r="O139" s="122">
        <v>0</v>
      </c>
      <c r="P139" s="122">
        <v>79162.089999999982</v>
      </c>
      <c r="Q139" s="122">
        <v>79162.089999999982</v>
      </c>
      <c r="R139" s="122">
        <v>0</v>
      </c>
      <c r="S139" s="122">
        <v>0</v>
      </c>
      <c r="T139" s="122">
        <v>79162.089999999982</v>
      </c>
      <c r="U139" s="126">
        <v>1</v>
      </c>
      <c r="V139" s="122">
        <v>2283.6092307692275</v>
      </c>
      <c r="W139" s="122">
        <v>2283.6092307692275</v>
      </c>
      <c r="X139" s="122">
        <v>0</v>
      </c>
      <c r="Y139" s="122">
        <v>0</v>
      </c>
      <c r="Z139" s="122">
        <v>2283.6092307692275</v>
      </c>
      <c r="AA139" s="122">
        <v>2283.6092307692275</v>
      </c>
      <c r="AB139" s="122">
        <v>0</v>
      </c>
      <c r="AC139" s="122">
        <v>0</v>
      </c>
      <c r="AD139" s="122">
        <v>2283.6092307692275</v>
      </c>
      <c r="AE139" s="126">
        <v>1</v>
      </c>
    </row>
    <row r="140" spans="1:31">
      <c r="A140" s="125" t="s">
        <v>280</v>
      </c>
      <c r="B140" s="122">
        <v>287955.40846153843</v>
      </c>
      <c r="C140" s="122">
        <v>287955.40846153843</v>
      </c>
      <c r="D140" s="122">
        <v>0</v>
      </c>
      <c r="E140" s="122">
        <v>0</v>
      </c>
      <c r="F140" s="122">
        <v>287955.40846153843</v>
      </c>
      <c r="G140" s="122">
        <v>287955.40846153843</v>
      </c>
      <c r="H140" s="122">
        <v>0</v>
      </c>
      <c r="I140" s="122">
        <v>0</v>
      </c>
      <c r="J140" s="122">
        <v>287955.40846153843</v>
      </c>
      <c r="K140" s="126">
        <v>1</v>
      </c>
      <c r="L140" s="122">
        <v>29369.385384615391</v>
      </c>
      <c r="M140" s="122">
        <v>29369.385384615391</v>
      </c>
      <c r="N140" s="122">
        <v>0</v>
      </c>
      <c r="O140" s="122">
        <v>0</v>
      </c>
      <c r="P140" s="122">
        <v>29369.385384615391</v>
      </c>
      <c r="Q140" s="122">
        <v>29369.385384615391</v>
      </c>
      <c r="R140" s="122">
        <v>0</v>
      </c>
      <c r="S140" s="122">
        <v>0</v>
      </c>
      <c r="T140" s="122">
        <v>29369.385384615391</v>
      </c>
      <c r="U140" s="126">
        <v>1</v>
      </c>
      <c r="V140" s="122">
        <v>2.0000000004074536E-2</v>
      </c>
      <c r="W140" s="122">
        <v>2.0000000004074536E-2</v>
      </c>
      <c r="X140" s="122">
        <v>0</v>
      </c>
      <c r="Y140" s="122">
        <v>0</v>
      </c>
      <c r="Z140" s="122">
        <v>2.0000000004074536E-2</v>
      </c>
      <c r="AA140" s="122">
        <v>2.0000000004074536E-2</v>
      </c>
      <c r="AB140" s="122">
        <v>0</v>
      </c>
      <c r="AC140" s="122">
        <v>0</v>
      </c>
      <c r="AD140" s="122">
        <v>2.0000000004074536E-2</v>
      </c>
      <c r="AE140" s="126">
        <v>1</v>
      </c>
    </row>
    <row r="141" spans="1:31">
      <c r="A141" s="125" t="s">
        <v>281</v>
      </c>
      <c r="B141" s="122">
        <v>118016.96615384615</v>
      </c>
      <c r="C141" s="122">
        <v>118016.96615384615</v>
      </c>
      <c r="D141" s="122">
        <v>-118016.96615384615</v>
      </c>
      <c r="E141" s="122">
        <v>0</v>
      </c>
      <c r="F141" s="122">
        <v>0</v>
      </c>
      <c r="G141" s="122">
        <v>118016.96615384615</v>
      </c>
      <c r="H141" s="122">
        <v>-118016.96615384615</v>
      </c>
      <c r="I141" s="122">
        <v>0</v>
      </c>
      <c r="J141" s="122">
        <v>0</v>
      </c>
      <c r="K141" s="126">
        <v>1</v>
      </c>
      <c r="L141" s="122">
        <v>411335.93846153846</v>
      </c>
      <c r="M141" s="122">
        <v>411335.93846153846</v>
      </c>
      <c r="N141" s="122">
        <v>-411335.93846153846</v>
      </c>
      <c r="O141" s="122">
        <v>0</v>
      </c>
      <c r="P141" s="122">
        <v>0</v>
      </c>
      <c r="Q141" s="122">
        <v>411335.93846153846</v>
      </c>
      <c r="R141" s="122">
        <v>-411335.93846153846</v>
      </c>
      <c r="S141" s="122">
        <v>0</v>
      </c>
      <c r="T141" s="122">
        <v>0</v>
      </c>
      <c r="U141" s="126">
        <v>1</v>
      </c>
      <c r="V141" s="122">
        <v>1502929.4769230767</v>
      </c>
      <c r="W141" s="122">
        <v>1502929.4769230767</v>
      </c>
      <c r="X141" s="122">
        <v>0</v>
      </c>
      <c r="Y141" s="122">
        <v>0</v>
      </c>
      <c r="Z141" s="122">
        <v>1502929.4769230767</v>
      </c>
      <c r="AA141" s="122">
        <v>1502929.4769230767</v>
      </c>
      <c r="AB141" s="122">
        <v>0</v>
      </c>
      <c r="AC141" s="122">
        <v>0</v>
      </c>
      <c r="AD141" s="122">
        <v>1502929.4769230767</v>
      </c>
      <c r="AE141" s="126">
        <v>1</v>
      </c>
    </row>
    <row r="142" spans="1:31">
      <c r="A142" s="125" t="s">
        <v>282</v>
      </c>
      <c r="B142" s="122">
        <v>7016298.1823076913</v>
      </c>
      <c r="C142" s="122">
        <v>7016298.1823076913</v>
      </c>
      <c r="D142" s="122">
        <v>-7016298.1823076913</v>
      </c>
      <c r="E142" s="122">
        <v>0</v>
      </c>
      <c r="F142" s="122">
        <v>0</v>
      </c>
      <c r="G142" s="122">
        <v>7016298.1823076913</v>
      </c>
      <c r="H142" s="122">
        <v>-7016298.1823076913</v>
      </c>
      <c r="I142" s="122">
        <v>0</v>
      </c>
      <c r="J142" s="122">
        <v>0</v>
      </c>
      <c r="K142" s="126">
        <v>1</v>
      </c>
      <c r="L142" s="122">
        <v>1811656.8000000005</v>
      </c>
      <c r="M142" s="122">
        <v>1811656.8000000005</v>
      </c>
      <c r="N142" s="122">
        <v>-1811656.8000000005</v>
      </c>
      <c r="O142" s="122">
        <v>0</v>
      </c>
      <c r="P142" s="122">
        <v>0</v>
      </c>
      <c r="Q142" s="122">
        <v>1811656.8000000005</v>
      </c>
      <c r="R142" s="122">
        <v>-1811656.8000000005</v>
      </c>
      <c r="S142" s="122">
        <v>0</v>
      </c>
      <c r="T142" s="122">
        <v>0</v>
      </c>
      <c r="U142" s="126">
        <v>1</v>
      </c>
      <c r="V142" s="122">
        <v>1132456.8000000005</v>
      </c>
      <c r="W142" s="122">
        <v>1132456.8000000005</v>
      </c>
      <c r="X142" s="122">
        <v>-1132456.8000000005</v>
      </c>
      <c r="Y142" s="122">
        <v>0</v>
      </c>
      <c r="Z142" s="122">
        <v>0</v>
      </c>
      <c r="AA142" s="122">
        <v>1132456.8000000005</v>
      </c>
      <c r="AB142" s="122">
        <v>-1132456.8000000005</v>
      </c>
      <c r="AC142" s="122">
        <v>0</v>
      </c>
      <c r="AD142" s="122">
        <v>0</v>
      </c>
      <c r="AE142" s="126">
        <v>1</v>
      </c>
    </row>
    <row r="143" spans="1:31">
      <c r="A143" s="125" t="s">
        <v>283</v>
      </c>
      <c r="B143" s="122">
        <v>674265.04692307685</v>
      </c>
      <c r="C143" s="122">
        <v>674265.04692307685</v>
      </c>
      <c r="D143" s="122">
        <v>-674265.04692307685</v>
      </c>
      <c r="E143" s="122">
        <v>0</v>
      </c>
      <c r="F143" s="122">
        <v>0</v>
      </c>
      <c r="G143" s="122">
        <v>674265.04692307685</v>
      </c>
      <c r="H143" s="122">
        <v>-674265.04692307685</v>
      </c>
      <c r="I143" s="122">
        <v>0</v>
      </c>
      <c r="J143" s="122">
        <v>0</v>
      </c>
      <c r="K143" s="126">
        <v>1</v>
      </c>
      <c r="L143" s="122">
        <v>676384.83436153841</v>
      </c>
      <c r="M143" s="122">
        <v>676384.83436153841</v>
      </c>
      <c r="N143" s="122">
        <v>-676384.83436153841</v>
      </c>
      <c r="O143" s="122">
        <v>0</v>
      </c>
      <c r="P143" s="122">
        <v>0</v>
      </c>
      <c r="Q143" s="122">
        <v>676384.83436153841</v>
      </c>
      <c r="R143" s="122">
        <v>-676384.83436153841</v>
      </c>
      <c r="S143" s="122">
        <v>0</v>
      </c>
      <c r="T143" s="122">
        <v>0</v>
      </c>
      <c r="U143" s="126">
        <v>1</v>
      </c>
      <c r="V143" s="122">
        <v>343884.53084307694</v>
      </c>
      <c r="W143" s="122">
        <v>343884.53084307694</v>
      </c>
      <c r="X143" s="122">
        <v>-343884.53084307694</v>
      </c>
      <c r="Y143" s="122">
        <v>0</v>
      </c>
      <c r="Z143" s="122">
        <v>0</v>
      </c>
      <c r="AA143" s="122">
        <v>343884.53084307694</v>
      </c>
      <c r="AB143" s="122">
        <v>-343884.53084307694</v>
      </c>
      <c r="AC143" s="122">
        <v>0</v>
      </c>
      <c r="AD143" s="122">
        <v>0</v>
      </c>
      <c r="AE143" s="126">
        <v>1</v>
      </c>
    </row>
    <row r="144" spans="1:31">
      <c r="A144" s="125" t="s">
        <v>284</v>
      </c>
      <c r="B144" s="122">
        <v>775997.43846153852</v>
      </c>
      <c r="C144" s="122">
        <v>775997.43846153852</v>
      </c>
      <c r="D144" s="122">
        <v>-775997.43846153852</v>
      </c>
      <c r="E144" s="122">
        <v>0</v>
      </c>
      <c r="F144" s="122">
        <v>0</v>
      </c>
      <c r="G144" s="122">
        <v>775997.43846153852</v>
      </c>
      <c r="H144" s="122">
        <v>-775997.43846153852</v>
      </c>
      <c r="I144" s="122">
        <v>0</v>
      </c>
      <c r="J144" s="122">
        <v>0</v>
      </c>
      <c r="K144" s="126">
        <v>1</v>
      </c>
      <c r="L144" s="122">
        <v>1004362.873076923</v>
      </c>
      <c r="M144" s="122">
        <v>1004362.873076923</v>
      </c>
      <c r="N144" s="122">
        <v>-1004362.873076923</v>
      </c>
      <c r="O144" s="122">
        <v>0</v>
      </c>
      <c r="P144" s="122">
        <v>0</v>
      </c>
      <c r="Q144" s="122">
        <v>1004362.873076923</v>
      </c>
      <c r="R144" s="122">
        <v>-1004362.873076923</v>
      </c>
      <c r="S144" s="122">
        <v>0</v>
      </c>
      <c r="T144" s="122">
        <v>0</v>
      </c>
      <c r="U144" s="126">
        <v>1</v>
      </c>
      <c r="V144" s="122">
        <v>710109.56538461545</v>
      </c>
      <c r="W144" s="122">
        <v>710109.56538461545</v>
      </c>
      <c r="X144" s="122">
        <v>-710109.56538461545</v>
      </c>
      <c r="Y144" s="122">
        <v>0</v>
      </c>
      <c r="Z144" s="122">
        <v>0</v>
      </c>
      <c r="AA144" s="122">
        <v>710109.56538461545</v>
      </c>
      <c r="AB144" s="122">
        <v>-710109.56538461545</v>
      </c>
      <c r="AC144" s="122">
        <v>0</v>
      </c>
      <c r="AD144" s="122">
        <v>0</v>
      </c>
      <c r="AE144" s="126">
        <v>1</v>
      </c>
    </row>
    <row r="145" spans="1:31" ht="15.75" thickBot="1">
      <c r="A145" s="125" t="s">
        <v>285</v>
      </c>
      <c r="B145" s="122">
        <v>1208617.5615384614</v>
      </c>
      <c r="C145" s="122">
        <v>1208617.5615384614</v>
      </c>
      <c r="D145" s="122">
        <v>-1208617.5615384614</v>
      </c>
      <c r="E145" s="122">
        <v>0</v>
      </c>
      <c r="F145" s="122">
        <v>0</v>
      </c>
      <c r="G145" s="122">
        <v>1208617.5615384614</v>
      </c>
      <c r="H145" s="122">
        <v>-1208617.5615384614</v>
      </c>
      <c r="I145" s="122">
        <v>0</v>
      </c>
      <c r="J145" s="122">
        <v>0</v>
      </c>
      <c r="K145" s="126">
        <v>1</v>
      </c>
      <c r="L145" s="122">
        <v>1012813.906923077</v>
      </c>
      <c r="M145" s="122">
        <v>1012813.906923077</v>
      </c>
      <c r="N145" s="122">
        <v>-1012813.906923077</v>
      </c>
      <c r="O145" s="122">
        <v>0</v>
      </c>
      <c r="P145" s="122">
        <v>0</v>
      </c>
      <c r="Q145" s="122">
        <v>1012813.906923077</v>
      </c>
      <c r="R145" s="122">
        <v>-1012813.906923077</v>
      </c>
      <c r="S145" s="122">
        <v>0</v>
      </c>
      <c r="T145" s="122">
        <v>0</v>
      </c>
      <c r="U145" s="126">
        <v>1</v>
      </c>
      <c r="V145" s="122">
        <v>-0.16999999992549419</v>
      </c>
      <c r="W145" s="122">
        <v>-0.16999999992549419</v>
      </c>
      <c r="X145" s="122">
        <v>0.16999999992549419</v>
      </c>
      <c r="Y145" s="122">
        <v>0</v>
      </c>
      <c r="Z145" s="122">
        <v>0</v>
      </c>
      <c r="AA145" s="122">
        <v>-0.16999999992549419</v>
      </c>
      <c r="AB145" s="122">
        <v>0.16999999992549419</v>
      </c>
      <c r="AC145" s="122">
        <v>0</v>
      </c>
      <c r="AD145" s="122">
        <v>0</v>
      </c>
      <c r="AE145" s="126">
        <v>1</v>
      </c>
    </row>
    <row r="146" spans="1:31">
      <c r="A146" s="127" t="s">
        <v>277</v>
      </c>
      <c r="B146" s="128">
        <v>13840280.046153845</v>
      </c>
      <c r="C146" s="128">
        <v>13840280.046153845</v>
      </c>
      <c r="D146" s="128">
        <v>-9793195.1953846142</v>
      </c>
      <c r="E146" s="128">
        <v>0</v>
      </c>
      <c r="F146" s="128">
        <v>4047084.8507692306</v>
      </c>
      <c r="G146" s="128">
        <v>13840280.046153845</v>
      </c>
      <c r="H146" s="128">
        <v>-9793195.1953846142</v>
      </c>
      <c r="I146" s="128">
        <v>0</v>
      </c>
      <c r="J146" s="128">
        <v>4047084.8507692306</v>
      </c>
      <c r="K146" s="129">
        <v>8</v>
      </c>
      <c r="L146" s="128">
        <v>8127768.2857077131</v>
      </c>
      <c r="M146" s="128">
        <v>8127768.2857077131</v>
      </c>
      <c r="N146" s="128">
        <v>-4916554.3528230777</v>
      </c>
      <c r="O146" s="128">
        <v>0</v>
      </c>
      <c r="P146" s="128">
        <v>3211213.9328846354</v>
      </c>
      <c r="Q146" s="128">
        <v>8127768.2857077131</v>
      </c>
      <c r="R146" s="128">
        <v>-4916554.3528230777</v>
      </c>
      <c r="S146" s="128">
        <v>0</v>
      </c>
      <c r="T146" s="128">
        <v>3211213.9328846354</v>
      </c>
      <c r="U146" s="129">
        <v>8</v>
      </c>
      <c r="V146" s="128">
        <v>6328915.5525739072</v>
      </c>
      <c r="W146" s="128">
        <v>6328915.5525739072</v>
      </c>
      <c r="X146" s="128">
        <v>-2186450.7262276933</v>
      </c>
      <c r="Y146" s="128">
        <v>0</v>
      </c>
      <c r="Z146" s="128">
        <v>4142464.8263462139</v>
      </c>
      <c r="AA146" s="128">
        <v>6328915.5525739072</v>
      </c>
      <c r="AB146" s="128">
        <v>-2186450.7262276933</v>
      </c>
      <c r="AC146" s="128">
        <v>0</v>
      </c>
      <c r="AD146" s="128">
        <v>4142464.8263462139</v>
      </c>
      <c r="AE146" s="129">
        <v>8</v>
      </c>
    </row>
    <row r="148" spans="1:31">
      <c r="A148" s="124" t="s">
        <v>286</v>
      </c>
      <c r="B148" s="122"/>
      <c r="C148" s="122"/>
      <c r="D148" s="122"/>
      <c r="E148" s="122"/>
      <c r="F148" s="122"/>
      <c r="G148" s="122"/>
      <c r="H148" s="122"/>
      <c r="I148" s="122"/>
      <c r="J148" s="122"/>
      <c r="K148" s="17"/>
      <c r="L148" s="122"/>
      <c r="M148" s="122"/>
      <c r="N148" s="122"/>
      <c r="O148" s="122"/>
      <c r="P148" s="122"/>
      <c r="Q148" s="122"/>
      <c r="R148" s="122"/>
      <c r="S148" s="122"/>
      <c r="T148" s="122"/>
      <c r="U148" s="17"/>
      <c r="V148" s="122"/>
      <c r="W148" s="122"/>
      <c r="X148" s="122"/>
      <c r="Y148" s="122"/>
      <c r="Z148" s="122"/>
      <c r="AA148" s="122"/>
      <c r="AB148" s="122"/>
      <c r="AC148" s="122"/>
      <c r="AD148" s="122"/>
      <c r="AE148" s="17"/>
    </row>
    <row r="149" spans="1:31">
      <c r="A149" s="125" t="s">
        <v>287</v>
      </c>
      <c r="B149" s="122">
        <v>2789467.4192307689</v>
      </c>
      <c r="C149" s="122">
        <v>2789467.4192307689</v>
      </c>
      <c r="D149" s="122">
        <v>0</v>
      </c>
      <c r="E149" s="122">
        <v>0</v>
      </c>
      <c r="F149" s="122">
        <v>2789467.4192307689</v>
      </c>
      <c r="G149" s="122">
        <v>2789467.4192307689</v>
      </c>
      <c r="H149" s="122">
        <v>0</v>
      </c>
      <c r="I149" s="122">
        <v>0</v>
      </c>
      <c r="J149" s="122">
        <v>2789467.4192307689</v>
      </c>
      <c r="K149" s="126">
        <v>1</v>
      </c>
      <c r="L149" s="122">
        <v>3664379.5061538466</v>
      </c>
      <c r="M149" s="122">
        <v>3664379.5061538466</v>
      </c>
      <c r="N149" s="122">
        <v>0</v>
      </c>
      <c r="O149" s="122">
        <v>0</v>
      </c>
      <c r="P149" s="122">
        <v>3664379.5061538466</v>
      </c>
      <c r="Q149" s="122">
        <v>3664379.5061538466</v>
      </c>
      <c r="R149" s="122">
        <v>0</v>
      </c>
      <c r="S149" s="122">
        <v>0</v>
      </c>
      <c r="T149" s="122">
        <v>3664379.5061538466</v>
      </c>
      <c r="U149" s="126">
        <v>1</v>
      </c>
      <c r="V149" s="122">
        <v>5004262.9434000012</v>
      </c>
      <c r="W149" s="122">
        <v>5004262.9434000012</v>
      </c>
      <c r="X149" s="122">
        <v>0</v>
      </c>
      <c r="Y149" s="122">
        <v>0</v>
      </c>
      <c r="Z149" s="122">
        <v>5004262.9434000012</v>
      </c>
      <c r="AA149" s="122">
        <v>5004262.9434000012</v>
      </c>
      <c r="AB149" s="122">
        <v>0</v>
      </c>
      <c r="AC149" s="122">
        <v>0</v>
      </c>
      <c r="AD149" s="122">
        <v>5004262.9434000012</v>
      </c>
      <c r="AE149" s="126">
        <v>1</v>
      </c>
    </row>
    <row r="150" spans="1:31">
      <c r="A150" s="125" t="s">
        <v>288</v>
      </c>
      <c r="B150" s="122">
        <v>22779.455384615379</v>
      </c>
      <c r="C150" s="122">
        <v>22779.455384615379</v>
      </c>
      <c r="D150" s="122">
        <v>0</v>
      </c>
      <c r="E150" s="122">
        <v>0</v>
      </c>
      <c r="F150" s="122">
        <v>22779.455384615379</v>
      </c>
      <c r="G150" s="122">
        <v>22779.455384615379</v>
      </c>
      <c r="H150" s="122">
        <v>0</v>
      </c>
      <c r="I150" s="122">
        <v>0</v>
      </c>
      <c r="J150" s="122">
        <v>22779.455384615379</v>
      </c>
      <c r="K150" s="126">
        <v>1</v>
      </c>
      <c r="L150" s="122">
        <v>23316.08846153846</v>
      </c>
      <c r="M150" s="122">
        <v>23316.08846153846</v>
      </c>
      <c r="N150" s="122">
        <v>0</v>
      </c>
      <c r="O150" s="122">
        <v>0</v>
      </c>
      <c r="P150" s="122">
        <v>23316.08846153846</v>
      </c>
      <c r="Q150" s="122">
        <v>23316.08846153846</v>
      </c>
      <c r="R150" s="122">
        <v>0</v>
      </c>
      <c r="S150" s="122">
        <v>0</v>
      </c>
      <c r="T150" s="122">
        <v>23316.08846153846</v>
      </c>
      <c r="U150" s="126">
        <v>1</v>
      </c>
      <c r="V150" s="122">
        <v>4973.785384615383</v>
      </c>
      <c r="W150" s="122">
        <v>4973.785384615383</v>
      </c>
      <c r="X150" s="122">
        <v>0</v>
      </c>
      <c r="Y150" s="122">
        <v>0</v>
      </c>
      <c r="Z150" s="122">
        <v>4973.785384615383</v>
      </c>
      <c r="AA150" s="122">
        <v>4973.785384615383</v>
      </c>
      <c r="AB150" s="122">
        <v>0</v>
      </c>
      <c r="AC150" s="122">
        <v>0</v>
      </c>
      <c r="AD150" s="122">
        <v>4973.785384615383</v>
      </c>
      <c r="AE150" s="126">
        <v>1</v>
      </c>
    </row>
    <row r="151" spans="1:31" ht="15.75" thickBot="1">
      <c r="A151" s="125" t="s">
        <v>289</v>
      </c>
      <c r="B151" s="122">
        <v>7899.0276923076899</v>
      </c>
      <c r="C151" s="122">
        <v>7899.0276923076899</v>
      </c>
      <c r="D151" s="122">
        <v>0</v>
      </c>
      <c r="E151" s="122">
        <v>0</v>
      </c>
      <c r="F151" s="122">
        <v>7899.0276923076899</v>
      </c>
      <c r="G151" s="122">
        <v>7899.0276923076899</v>
      </c>
      <c r="H151" s="122">
        <v>0</v>
      </c>
      <c r="I151" s="122">
        <v>0</v>
      </c>
      <c r="J151" s="122">
        <v>7899.0276923076899</v>
      </c>
      <c r="K151" s="126">
        <v>1</v>
      </c>
      <c r="L151" s="122">
        <v>1176648.0246153844</v>
      </c>
      <c r="M151" s="122">
        <v>1176648.0246153844</v>
      </c>
      <c r="N151" s="122">
        <v>0</v>
      </c>
      <c r="O151" s="122">
        <v>0</v>
      </c>
      <c r="P151" s="122">
        <v>1176648.0246153844</v>
      </c>
      <c r="Q151" s="122">
        <v>1176648.0246153844</v>
      </c>
      <c r="R151" s="122">
        <v>0</v>
      </c>
      <c r="S151" s="122">
        <v>0</v>
      </c>
      <c r="T151" s="122">
        <v>1176648.0246153844</v>
      </c>
      <c r="U151" s="126">
        <v>1</v>
      </c>
      <c r="V151" s="122">
        <v>1991116.4100000001</v>
      </c>
      <c r="W151" s="122">
        <v>1991116.4100000001</v>
      </c>
      <c r="X151" s="122">
        <v>0</v>
      </c>
      <c r="Y151" s="122">
        <v>-248889.57500000004</v>
      </c>
      <c r="Z151" s="122">
        <v>1742226.8350000002</v>
      </c>
      <c r="AA151" s="122">
        <v>1991116.4100000001</v>
      </c>
      <c r="AB151" s="122">
        <v>0</v>
      </c>
      <c r="AC151" s="122">
        <v>-248889.57500000004</v>
      </c>
      <c r="AD151" s="122">
        <v>1742226.8350000002</v>
      </c>
      <c r="AE151" s="126">
        <v>1</v>
      </c>
    </row>
    <row r="152" spans="1:31">
      <c r="A152" s="127" t="s">
        <v>286</v>
      </c>
      <c r="B152" s="128">
        <v>2820145.902307692</v>
      </c>
      <c r="C152" s="128">
        <v>2820145.902307692</v>
      </c>
      <c r="D152" s="128">
        <v>0</v>
      </c>
      <c r="E152" s="128">
        <v>0</v>
      </c>
      <c r="F152" s="128">
        <v>2820145.902307692</v>
      </c>
      <c r="G152" s="128">
        <v>2820145.902307692</v>
      </c>
      <c r="H152" s="128">
        <v>0</v>
      </c>
      <c r="I152" s="128">
        <v>0</v>
      </c>
      <c r="J152" s="128">
        <v>2820145.902307692</v>
      </c>
      <c r="K152" s="129">
        <v>3</v>
      </c>
      <c r="L152" s="128">
        <v>4864343.6192307696</v>
      </c>
      <c r="M152" s="128">
        <v>4864343.6192307696</v>
      </c>
      <c r="N152" s="128">
        <v>0</v>
      </c>
      <c r="O152" s="128">
        <v>0</v>
      </c>
      <c r="P152" s="128">
        <v>4864343.6192307696</v>
      </c>
      <c r="Q152" s="128">
        <v>4864343.6192307696</v>
      </c>
      <c r="R152" s="128">
        <v>0</v>
      </c>
      <c r="S152" s="128">
        <v>0</v>
      </c>
      <c r="T152" s="128">
        <v>4864343.6192307696</v>
      </c>
      <c r="U152" s="129">
        <v>3</v>
      </c>
      <c r="V152" s="128">
        <v>7000353.1387846163</v>
      </c>
      <c r="W152" s="128">
        <v>7000353.1387846163</v>
      </c>
      <c r="X152" s="128">
        <v>0</v>
      </c>
      <c r="Y152" s="128">
        <v>-248889.57500000004</v>
      </c>
      <c r="Z152" s="128">
        <v>6751463.5637846161</v>
      </c>
      <c r="AA152" s="128">
        <v>7000353.1387846163</v>
      </c>
      <c r="AB152" s="128">
        <v>0</v>
      </c>
      <c r="AC152" s="128">
        <v>-248889.57500000004</v>
      </c>
      <c r="AD152" s="128">
        <v>6751463.5637846161</v>
      </c>
      <c r="AE152" s="129">
        <v>3</v>
      </c>
    </row>
    <row r="154" spans="1:31">
      <c r="A154" s="19" t="s">
        <v>276</v>
      </c>
      <c r="B154" s="130">
        <v>16660425.948461536</v>
      </c>
      <c r="C154" s="130">
        <v>16660425.948461536</v>
      </c>
      <c r="D154" s="130">
        <v>-9793195.1953846142</v>
      </c>
      <c r="E154" s="130">
        <v>0</v>
      </c>
      <c r="F154" s="130">
        <v>6867230.7530769221</v>
      </c>
      <c r="G154" s="130">
        <v>16660425.948461536</v>
      </c>
      <c r="H154" s="130">
        <v>-9793195.1953846142</v>
      </c>
      <c r="I154" s="130">
        <v>0</v>
      </c>
      <c r="J154" s="130">
        <v>6867230.7530769221</v>
      </c>
      <c r="K154" s="17">
        <v>11</v>
      </c>
      <c r="L154" s="130">
        <v>12992111.904938482</v>
      </c>
      <c r="M154" s="130">
        <v>12992111.904938482</v>
      </c>
      <c r="N154" s="130">
        <v>-4916554.3528230777</v>
      </c>
      <c r="O154" s="130">
        <v>0</v>
      </c>
      <c r="P154" s="130">
        <v>8075557.552115405</v>
      </c>
      <c r="Q154" s="130">
        <v>12992111.904938482</v>
      </c>
      <c r="R154" s="130">
        <v>-4916554.3528230777</v>
      </c>
      <c r="S154" s="130">
        <v>0</v>
      </c>
      <c r="T154" s="130">
        <v>8075557.552115405</v>
      </c>
      <c r="U154" s="17">
        <v>11</v>
      </c>
      <c r="V154" s="130">
        <v>13329268.691358523</v>
      </c>
      <c r="W154" s="130">
        <v>13329268.691358523</v>
      </c>
      <c r="X154" s="130">
        <v>-2186450.7262276933</v>
      </c>
      <c r="Y154" s="130">
        <v>-248889.57500000004</v>
      </c>
      <c r="Z154" s="130">
        <v>10893928.390130829</v>
      </c>
      <c r="AA154" s="130">
        <v>13329268.691358523</v>
      </c>
      <c r="AB154" s="130">
        <v>-2186450.7262276933</v>
      </c>
      <c r="AC154" s="130">
        <v>-248889.57500000004</v>
      </c>
      <c r="AD154" s="130">
        <v>10893928.390130829</v>
      </c>
      <c r="AE154" s="17">
        <v>11</v>
      </c>
    </row>
    <row r="156" spans="1:31">
      <c r="A156" s="131" t="s">
        <v>253</v>
      </c>
      <c r="B156" s="130">
        <v>48471602.506923079</v>
      </c>
      <c r="C156" s="130">
        <v>48471602.506923079</v>
      </c>
      <c r="D156" s="130">
        <v>-15290515.919230768</v>
      </c>
      <c r="E156" s="130">
        <v>0</v>
      </c>
      <c r="F156" s="130">
        <v>33181086.587692305</v>
      </c>
      <c r="G156" s="130">
        <v>48471602.506923079</v>
      </c>
      <c r="H156" s="130">
        <v>-15290515.919230768</v>
      </c>
      <c r="I156" s="130">
        <v>0</v>
      </c>
      <c r="J156" s="130">
        <v>33181086.587692305</v>
      </c>
      <c r="K156" s="17">
        <v>22</v>
      </c>
      <c r="L156" s="130">
        <v>40356001.258755639</v>
      </c>
      <c r="M156" s="130">
        <v>40356001.258755639</v>
      </c>
      <c r="N156" s="130">
        <v>-5295637.8905153852</v>
      </c>
      <c r="O156" s="130">
        <v>0</v>
      </c>
      <c r="P156" s="130">
        <v>35060363.36824026</v>
      </c>
      <c r="Q156" s="130">
        <v>40356001.258755639</v>
      </c>
      <c r="R156" s="130">
        <v>-5295637.8905153852</v>
      </c>
      <c r="S156" s="130">
        <v>0</v>
      </c>
      <c r="T156" s="130">
        <v>35060363.36824026</v>
      </c>
      <c r="U156" s="17">
        <v>22</v>
      </c>
      <c r="V156" s="130">
        <v>42680487.309624083</v>
      </c>
      <c r="W156" s="130">
        <v>42680487.309624083</v>
      </c>
      <c r="X156" s="130">
        <v>-2186450.7262276933</v>
      </c>
      <c r="Y156" s="130">
        <v>-248889.57500000004</v>
      </c>
      <c r="Z156" s="130">
        <v>40245147.008396387</v>
      </c>
      <c r="AA156" s="130">
        <v>42680487.309624083</v>
      </c>
      <c r="AB156" s="130">
        <v>-2186450.7262276933</v>
      </c>
      <c r="AC156" s="130">
        <v>-248889.57500000004</v>
      </c>
      <c r="AD156" s="130">
        <v>40245147.008396387</v>
      </c>
      <c r="AE156" s="17">
        <v>22</v>
      </c>
    </row>
    <row r="158" spans="1:31">
      <c r="A158" s="18" t="s">
        <v>290</v>
      </c>
      <c r="B158" s="122"/>
      <c r="C158" s="122"/>
      <c r="D158" s="122"/>
      <c r="E158" s="122"/>
      <c r="F158" s="122"/>
      <c r="G158" s="122"/>
      <c r="H158" s="122"/>
      <c r="I158" s="122"/>
      <c r="J158" s="122"/>
      <c r="K158" s="17"/>
      <c r="L158" s="122"/>
      <c r="M158" s="122"/>
      <c r="N158" s="122"/>
      <c r="O158" s="122"/>
      <c r="P158" s="122"/>
      <c r="Q158" s="122"/>
      <c r="R158" s="122"/>
      <c r="S158" s="122"/>
      <c r="T158" s="122"/>
      <c r="U158" s="17"/>
      <c r="V158" s="122"/>
      <c r="W158" s="122"/>
      <c r="X158" s="122"/>
      <c r="Y158" s="122"/>
      <c r="Z158" s="122"/>
      <c r="AA158" s="122"/>
      <c r="AB158" s="122"/>
      <c r="AC158" s="122"/>
      <c r="AD158" s="122"/>
      <c r="AE158" s="17"/>
    </row>
    <row r="159" spans="1:31">
      <c r="A159" s="123" t="s">
        <v>291</v>
      </c>
      <c r="B159" s="122"/>
      <c r="C159" s="122"/>
      <c r="D159" s="122"/>
      <c r="E159" s="122"/>
      <c r="F159" s="122"/>
      <c r="G159" s="122"/>
      <c r="H159" s="122"/>
      <c r="I159" s="122"/>
      <c r="J159" s="122"/>
      <c r="K159" s="17"/>
      <c r="L159" s="122"/>
      <c r="M159" s="122"/>
      <c r="N159" s="122"/>
      <c r="O159" s="122"/>
      <c r="P159" s="122"/>
      <c r="Q159" s="122"/>
      <c r="R159" s="122"/>
      <c r="S159" s="122"/>
      <c r="T159" s="122"/>
      <c r="U159" s="17"/>
      <c r="V159" s="122"/>
      <c r="W159" s="122"/>
      <c r="X159" s="122"/>
      <c r="Y159" s="122"/>
      <c r="Z159" s="122"/>
      <c r="AA159" s="122"/>
      <c r="AB159" s="122"/>
      <c r="AC159" s="122"/>
      <c r="AD159" s="122"/>
      <c r="AE159" s="17"/>
    </row>
    <row r="160" spans="1:31">
      <c r="A160" s="124" t="s">
        <v>292</v>
      </c>
      <c r="B160" s="122"/>
      <c r="C160" s="122"/>
      <c r="D160" s="122"/>
      <c r="E160" s="122"/>
      <c r="F160" s="122"/>
      <c r="G160" s="122"/>
      <c r="H160" s="122"/>
      <c r="I160" s="122"/>
      <c r="J160" s="122"/>
      <c r="K160" s="17"/>
      <c r="L160" s="122"/>
      <c r="M160" s="122"/>
      <c r="N160" s="122"/>
      <c r="O160" s="122"/>
      <c r="P160" s="122"/>
      <c r="Q160" s="122"/>
      <c r="R160" s="122"/>
      <c r="S160" s="122"/>
      <c r="T160" s="122"/>
      <c r="U160" s="17"/>
      <c r="V160" s="122"/>
      <c r="W160" s="122"/>
      <c r="X160" s="122"/>
      <c r="Y160" s="122"/>
      <c r="Z160" s="122"/>
      <c r="AA160" s="122"/>
      <c r="AB160" s="122"/>
      <c r="AC160" s="122"/>
      <c r="AD160" s="122"/>
      <c r="AE160" s="17"/>
    </row>
    <row r="161" spans="1:31">
      <c r="A161" s="125" t="s">
        <v>293</v>
      </c>
      <c r="B161" s="122">
        <v>-125011.46692307692</v>
      </c>
      <c r="C161" s="122">
        <v>-125011.46692307692</v>
      </c>
      <c r="D161" s="122">
        <v>0</v>
      </c>
      <c r="E161" s="122">
        <v>0</v>
      </c>
      <c r="F161" s="122">
        <v>-125011.46692307692</v>
      </c>
      <c r="G161" s="122">
        <v>-125011.46692307692</v>
      </c>
      <c r="H161" s="122">
        <v>0</v>
      </c>
      <c r="I161" s="122">
        <v>0</v>
      </c>
      <c r="J161" s="122">
        <v>-125011.46692307692</v>
      </c>
      <c r="K161" s="126">
        <v>1</v>
      </c>
      <c r="L161" s="122">
        <v>-176665.31000000003</v>
      </c>
      <c r="M161" s="122">
        <v>-176665.31000000003</v>
      </c>
      <c r="N161" s="122">
        <v>0</v>
      </c>
      <c r="O161" s="122">
        <v>0</v>
      </c>
      <c r="P161" s="122">
        <v>-176665.31000000003</v>
      </c>
      <c r="Q161" s="122">
        <v>-176665.31000000003</v>
      </c>
      <c r="R161" s="122">
        <v>0</v>
      </c>
      <c r="S161" s="122">
        <v>0</v>
      </c>
      <c r="T161" s="122">
        <v>-176665.31000000003</v>
      </c>
      <c r="U161" s="126">
        <v>1</v>
      </c>
      <c r="V161" s="122">
        <v>-234165.34999999998</v>
      </c>
      <c r="W161" s="122">
        <v>-234165.34999999998</v>
      </c>
      <c r="X161" s="122">
        <v>0</v>
      </c>
      <c r="Y161" s="122">
        <v>0</v>
      </c>
      <c r="Z161" s="122">
        <v>-234165.34999999998</v>
      </c>
      <c r="AA161" s="122">
        <v>-234165.34999999998</v>
      </c>
      <c r="AB161" s="122">
        <v>0</v>
      </c>
      <c r="AC161" s="122">
        <v>0</v>
      </c>
      <c r="AD161" s="122">
        <v>-234165.34999999998</v>
      </c>
      <c r="AE161" s="126">
        <v>1</v>
      </c>
    </row>
    <row r="162" spans="1:31">
      <c r="A162" s="125" t="s">
        <v>294</v>
      </c>
      <c r="B162" s="122">
        <v>-79653.846153846156</v>
      </c>
      <c r="C162" s="122">
        <v>-79653.846153846156</v>
      </c>
      <c r="D162" s="122">
        <v>0</v>
      </c>
      <c r="E162" s="122">
        <v>0</v>
      </c>
      <c r="F162" s="122">
        <v>-79653.846153846156</v>
      </c>
      <c r="G162" s="122">
        <v>-79653.846153846156</v>
      </c>
      <c r="H162" s="122">
        <v>0</v>
      </c>
      <c r="I162" s="122">
        <v>0</v>
      </c>
      <c r="J162" s="122">
        <v>-79653.846153846156</v>
      </c>
      <c r="K162" s="126">
        <v>1</v>
      </c>
      <c r="L162" s="122">
        <v>-76000</v>
      </c>
      <c r="M162" s="122">
        <v>-76000</v>
      </c>
      <c r="N162" s="122">
        <v>0</v>
      </c>
      <c r="O162" s="122">
        <v>0</v>
      </c>
      <c r="P162" s="122">
        <v>-76000</v>
      </c>
      <c r="Q162" s="122">
        <v>-76000</v>
      </c>
      <c r="R162" s="122">
        <v>0</v>
      </c>
      <c r="S162" s="122">
        <v>0</v>
      </c>
      <c r="T162" s="122">
        <v>-76000</v>
      </c>
      <c r="U162" s="126">
        <v>1</v>
      </c>
      <c r="V162" s="122">
        <v>-85000</v>
      </c>
      <c r="W162" s="122">
        <v>-85000</v>
      </c>
      <c r="X162" s="122">
        <v>0</v>
      </c>
      <c r="Y162" s="122">
        <v>0</v>
      </c>
      <c r="Z162" s="122">
        <v>-85000</v>
      </c>
      <c r="AA162" s="122">
        <v>-85000</v>
      </c>
      <c r="AB162" s="122">
        <v>0</v>
      </c>
      <c r="AC162" s="122">
        <v>0</v>
      </c>
      <c r="AD162" s="122">
        <v>-85000</v>
      </c>
      <c r="AE162" s="126">
        <v>1</v>
      </c>
    </row>
    <row r="163" spans="1:31">
      <c r="A163" s="125" t="s">
        <v>295</v>
      </c>
      <c r="B163" s="122">
        <v>-10307.672307692301</v>
      </c>
      <c r="C163" s="122">
        <v>-10307.672307692301</v>
      </c>
      <c r="D163" s="122">
        <v>10307.672307692301</v>
      </c>
      <c r="E163" s="122">
        <v>0</v>
      </c>
      <c r="F163" s="122">
        <v>0</v>
      </c>
      <c r="G163" s="122">
        <v>-10307.672307692301</v>
      </c>
      <c r="H163" s="122">
        <v>10307.672307692301</v>
      </c>
      <c r="I163" s="122">
        <v>0</v>
      </c>
      <c r="J163" s="122">
        <v>0</v>
      </c>
      <c r="K163" s="126">
        <v>1</v>
      </c>
      <c r="L163" s="122">
        <v>-10418.441169230771</v>
      </c>
      <c r="M163" s="122">
        <v>-10418.441169230771</v>
      </c>
      <c r="N163" s="122">
        <v>7436.9089846153847</v>
      </c>
      <c r="O163" s="122">
        <v>0</v>
      </c>
      <c r="P163" s="122">
        <v>-2981.5321846153865</v>
      </c>
      <c r="Q163" s="122">
        <v>-10418.441169230771</v>
      </c>
      <c r="R163" s="122">
        <v>7436.9089846153847</v>
      </c>
      <c r="S163" s="122">
        <v>0</v>
      </c>
      <c r="T163" s="122">
        <v>-2981.5321846153865</v>
      </c>
      <c r="U163" s="126">
        <v>1</v>
      </c>
      <c r="V163" s="122">
        <v>-10626.809992615385</v>
      </c>
      <c r="W163" s="122">
        <v>-10626.809992615385</v>
      </c>
      <c r="X163" s="122">
        <v>0</v>
      </c>
      <c r="Y163" s="122">
        <v>0</v>
      </c>
      <c r="Z163" s="122">
        <v>-10626.809992615385</v>
      </c>
      <c r="AA163" s="122">
        <v>-10626.809992615385</v>
      </c>
      <c r="AB163" s="122">
        <v>0</v>
      </c>
      <c r="AC163" s="122">
        <v>0</v>
      </c>
      <c r="AD163" s="122">
        <v>-10626.809992615385</v>
      </c>
      <c r="AE163" s="126">
        <v>1</v>
      </c>
    </row>
    <row r="164" spans="1:31" ht="15.75" thickBot="1">
      <c r="A164" s="125" t="s">
        <v>296</v>
      </c>
      <c r="B164" s="122">
        <v>0</v>
      </c>
      <c r="C164" s="122">
        <v>0</v>
      </c>
      <c r="D164" s="122">
        <v>0</v>
      </c>
      <c r="E164" s="122">
        <v>0</v>
      </c>
      <c r="F164" s="122">
        <v>0</v>
      </c>
      <c r="G164" s="122">
        <v>0</v>
      </c>
      <c r="H164" s="122">
        <v>0</v>
      </c>
      <c r="I164" s="122">
        <v>0</v>
      </c>
      <c r="J164" s="122">
        <v>0</v>
      </c>
      <c r="K164" s="126">
        <v>0</v>
      </c>
      <c r="L164" s="122">
        <v>0</v>
      </c>
      <c r="M164" s="122">
        <v>0</v>
      </c>
      <c r="N164" s="122">
        <v>0</v>
      </c>
      <c r="O164" s="122">
        <v>0</v>
      </c>
      <c r="P164" s="122">
        <v>0</v>
      </c>
      <c r="Q164" s="122">
        <v>0</v>
      </c>
      <c r="R164" s="122">
        <v>0</v>
      </c>
      <c r="S164" s="122">
        <v>0</v>
      </c>
      <c r="T164" s="122">
        <v>0</v>
      </c>
      <c r="U164" s="126">
        <v>1</v>
      </c>
      <c r="V164" s="122">
        <v>-3198.0099995999999</v>
      </c>
      <c r="W164" s="122">
        <v>-3198.0099995999999</v>
      </c>
      <c r="X164" s="122">
        <v>0</v>
      </c>
      <c r="Y164" s="122">
        <v>0</v>
      </c>
      <c r="Z164" s="122">
        <v>-3198.0099995999999</v>
      </c>
      <c r="AA164" s="122">
        <v>-3198.0099995999999</v>
      </c>
      <c r="AB164" s="122">
        <v>0</v>
      </c>
      <c r="AC164" s="122">
        <v>0</v>
      </c>
      <c r="AD164" s="122">
        <v>-3198.0099995999999</v>
      </c>
      <c r="AE164" s="126">
        <v>1</v>
      </c>
    </row>
    <row r="165" spans="1:31">
      <c r="A165" s="127" t="s">
        <v>292</v>
      </c>
      <c r="B165" s="128">
        <v>-214972.98538461537</v>
      </c>
      <c r="C165" s="128">
        <v>-214972.98538461537</v>
      </c>
      <c r="D165" s="128">
        <v>10307.672307692301</v>
      </c>
      <c r="E165" s="128">
        <v>0</v>
      </c>
      <c r="F165" s="128">
        <v>-204665.31307692308</v>
      </c>
      <c r="G165" s="128">
        <v>-214972.98538461537</v>
      </c>
      <c r="H165" s="128">
        <v>10307.672307692301</v>
      </c>
      <c r="I165" s="128">
        <v>0</v>
      </c>
      <c r="J165" s="128">
        <v>-204665.31307692308</v>
      </c>
      <c r="K165" s="129">
        <v>3</v>
      </c>
      <c r="L165" s="128">
        <v>-263083.75116923079</v>
      </c>
      <c r="M165" s="128">
        <v>-263083.75116923079</v>
      </c>
      <c r="N165" s="128">
        <v>7436.9089846153847</v>
      </c>
      <c r="O165" s="128">
        <v>0</v>
      </c>
      <c r="P165" s="128">
        <v>-255646.84218461541</v>
      </c>
      <c r="Q165" s="128">
        <v>-263083.75116923079</v>
      </c>
      <c r="R165" s="128">
        <v>7436.9089846153847</v>
      </c>
      <c r="S165" s="128">
        <v>0</v>
      </c>
      <c r="T165" s="128">
        <v>-255646.84218461541</v>
      </c>
      <c r="U165" s="129">
        <v>4</v>
      </c>
      <c r="V165" s="128">
        <v>-332990.16999221535</v>
      </c>
      <c r="W165" s="128">
        <v>-332990.16999221535</v>
      </c>
      <c r="X165" s="128">
        <v>0</v>
      </c>
      <c r="Y165" s="128">
        <v>0</v>
      </c>
      <c r="Z165" s="128">
        <v>-332990.16999221535</v>
      </c>
      <c r="AA165" s="128">
        <v>-332990.16999221535</v>
      </c>
      <c r="AB165" s="128">
        <v>0</v>
      </c>
      <c r="AC165" s="128">
        <v>0</v>
      </c>
      <c r="AD165" s="128">
        <v>-332990.16999221535</v>
      </c>
      <c r="AE165" s="129">
        <v>4</v>
      </c>
    </row>
    <row r="167" spans="1:31">
      <c r="A167" s="19" t="s">
        <v>291</v>
      </c>
      <c r="B167" s="130">
        <v>-214972.98538461537</v>
      </c>
      <c r="C167" s="130">
        <v>-214972.98538461537</v>
      </c>
      <c r="D167" s="130">
        <v>10307.672307692301</v>
      </c>
      <c r="E167" s="130">
        <v>0</v>
      </c>
      <c r="F167" s="130">
        <v>-204665.31307692308</v>
      </c>
      <c r="G167" s="130">
        <v>-214972.98538461537</v>
      </c>
      <c r="H167" s="130">
        <v>10307.672307692301</v>
      </c>
      <c r="I167" s="130">
        <v>0</v>
      </c>
      <c r="J167" s="130">
        <v>-204665.31307692308</v>
      </c>
      <c r="K167" s="17">
        <v>3</v>
      </c>
      <c r="L167" s="130">
        <v>-263083.75116923079</v>
      </c>
      <c r="M167" s="130">
        <v>-263083.75116923079</v>
      </c>
      <c r="N167" s="130">
        <v>7436.9089846153847</v>
      </c>
      <c r="O167" s="130">
        <v>0</v>
      </c>
      <c r="P167" s="130">
        <v>-255646.84218461541</v>
      </c>
      <c r="Q167" s="130">
        <v>-263083.75116923079</v>
      </c>
      <c r="R167" s="130">
        <v>7436.9089846153847</v>
      </c>
      <c r="S167" s="130">
        <v>0</v>
      </c>
      <c r="T167" s="130">
        <v>-255646.84218461541</v>
      </c>
      <c r="U167" s="17">
        <v>4</v>
      </c>
      <c r="V167" s="130">
        <v>-332990.16999221535</v>
      </c>
      <c r="W167" s="130">
        <v>-332990.16999221535</v>
      </c>
      <c r="X167" s="130">
        <v>0</v>
      </c>
      <c r="Y167" s="130">
        <v>0</v>
      </c>
      <c r="Z167" s="130">
        <v>-332990.16999221535</v>
      </c>
      <c r="AA167" s="130">
        <v>-332990.16999221535</v>
      </c>
      <c r="AB167" s="130">
        <v>0</v>
      </c>
      <c r="AC167" s="130">
        <v>0</v>
      </c>
      <c r="AD167" s="130">
        <v>-332990.16999221535</v>
      </c>
      <c r="AE167" s="17">
        <v>4</v>
      </c>
    </row>
    <row r="169" spans="1:31">
      <c r="A169" s="123" t="s">
        <v>297</v>
      </c>
      <c r="B169" s="122"/>
      <c r="C169" s="122"/>
      <c r="D169" s="122"/>
      <c r="E169" s="122"/>
      <c r="F169" s="122"/>
      <c r="G169" s="122"/>
      <c r="H169" s="122"/>
      <c r="I169" s="122"/>
      <c r="J169" s="122"/>
      <c r="K169" s="17"/>
      <c r="L169" s="122"/>
      <c r="M169" s="122"/>
      <c r="N169" s="122"/>
      <c r="O169" s="122"/>
      <c r="P169" s="122"/>
      <c r="Q169" s="122"/>
      <c r="R169" s="122"/>
      <c r="S169" s="122"/>
      <c r="T169" s="122"/>
      <c r="U169" s="17"/>
      <c r="V169" s="122"/>
      <c r="W169" s="122"/>
      <c r="X169" s="122"/>
      <c r="Y169" s="122"/>
      <c r="Z169" s="122"/>
      <c r="AA169" s="122"/>
      <c r="AB169" s="122"/>
      <c r="AC169" s="122"/>
      <c r="AD169" s="122"/>
      <c r="AE169" s="17"/>
    </row>
    <row r="170" spans="1:31">
      <c r="A170" s="124" t="s">
        <v>298</v>
      </c>
      <c r="B170" s="122"/>
      <c r="C170" s="122"/>
      <c r="D170" s="122"/>
      <c r="E170" s="122"/>
      <c r="F170" s="122"/>
      <c r="G170" s="122"/>
      <c r="H170" s="122"/>
      <c r="I170" s="122"/>
      <c r="J170" s="122"/>
      <c r="K170" s="17"/>
      <c r="L170" s="122"/>
      <c r="M170" s="122"/>
      <c r="N170" s="122"/>
      <c r="O170" s="122"/>
      <c r="P170" s="122"/>
      <c r="Q170" s="122"/>
      <c r="R170" s="122"/>
      <c r="S170" s="122"/>
      <c r="T170" s="122"/>
      <c r="U170" s="17"/>
      <c r="V170" s="122"/>
      <c r="W170" s="122"/>
      <c r="X170" s="122"/>
      <c r="Y170" s="122"/>
      <c r="Z170" s="122"/>
      <c r="AA170" s="122"/>
      <c r="AB170" s="122"/>
      <c r="AC170" s="122"/>
      <c r="AD170" s="122"/>
      <c r="AE170" s="17"/>
    </row>
    <row r="171" spans="1:31" ht="15.75" thickBot="1">
      <c r="A171" s="125" t="s">
        <v>299</v>
      </c>
      <c r="B171" s="122">
        <v>-8554732.3984615374</v>
      </c>
      <c r="C171" s="122">
        <v>-8554732.3984615374</v>
      </c>
      <c r="D171" s="122">
        <v>0</v>
      </c>
      <c r="E171" s="122">
        <v>0</v>
      </c>
      <c r="F171" s="122">
        <v>-8554732.3984615374</v>
      </c>
      <c r="G171" s="122">
        <v>-8554732.3984615374</v>
      </c>
      <c r="H171" s="122">
        <v>0</v>
      </c>
      <c r="I171" s="122">
        <v>0</v>
      </c>
      <c r="J171" s="122">
        <v>-8554732.3984615374</v>
      </c>
      <c r="K171" s="126">
        <v>1</v>
      </c>
      <c r="L171" s="122">
        <v>-14308004.111538464</v>
      </c>
      <c r="M171" s="122">
        <v>-14308004.111538464</v>
      </c>
      <c r="N171" s="122">
        <v>0</v>
      </c>
      <c r="O171" s="122">
        <v>0</v>
      </c>
      <c r="P171" s="122">
        <v>-14308004.111538464</v>
      </c>
      <c r="Q171" s="122">
        <v>-14308004.111538464</v>
      </c>
      <c r="R171" s="122">
        <v>0</v>
      </c>
      <c r="S171" s="122">
        <v>0</v>
      </c>
      <c r="T171" s="122">
        <v>-14308004.111538464</v>
      </c>
      <c r="U171" s="126">
        <v>1</v>
      </c>
      <c r="V171" s="122">
        <v>-10973113.19846154</v>
      </c>
      <c r="W171" s="122">
        <v>-10973113.19846154</v>
      </c>
      <c r="X171" s="122">
        <v>0</v>
      </c>
      <c r="Y171" s="122">
        <v>0</v>
      </c>
      <c r="Z171" s="122">
        <v>-10973113.19846154</v>
      </c>
      <c r="AA171" s="122">
        <v>-10973113.19846154</v>
      </c>
      <c r="AB171" s="122">
        <v>0</v>
      </c>
      <c r="AC171" s="122">
        <v>0</v>
      </c>
      <c r="AD171" s="122">
        <v>-10973113.19846154</v>
      </c>
      <c r="AE171" s="126">
        <v>1</v>
      </c>
    </row>
    <row r="172" spans="1:31">
      <c r="A172" s="127" t="s">
        <v>298</v>
      </c>
      <c r="B172" s="128">
        <v>-8554732.3984615374</v>
      </c>
      <c r="C172" s="128">
        <v>-8554732.3984615374</v>
      </c>
      <c r="D172" s="128">
        <v>0</v>
      </c>
      <c r="E172" s="128">
        <v>0</v>
      </c>
      <c r="F172" s="128">
        <v>-8554732.3984615374</v>
      </c>
      <c r="G172" s="128">
        <v>-8554732.3984615374</v>
      </c>
      <c r="H172" s="128">
        <v>0</v>
      </c>
      <c r="I172" s="128">
        <v>0</v>
      </c>
      <c r="J172" s="128">
        <v>-8554732.3984615374</v>
      </c>
      <c r="K172" s="129">
        <v>1</v>
      </c>
      <c r="L172" s="128">
        <v>-14308004.111538464</v>
      </c>
      <c r="M172" s="128">
        <v>-14308004.111538464</v>
      </c>
      <c r="N172" s="128">
        <v>0</v>
      </c>
      <c r="O172" s="128">
        <v>0</v>
      </c>
      <c r="P172" s="128">
        <v>-14308004.111538464</v>
      </c>
      <c r="Q172" s="128">
        <v>-14308004.111538464</v>
      </c>
      <c r="R172" s="128">
        <v>0</v>
      </c>
      <c r="S172" s="128">
        <v>0</v>
      </c>
      <c r="T172" s="128">
        <v>-14308004.111538464</v>
      </c>
      <c r="U172" s="129">
        <v>1</v>
      </c>
      <c r="V172" s="128">
        <v>-10973113.19846154</v>
      </c>
      <c r="W172" s="128">
        <v>-10973113.19846154</v>
      </c>
      <c r="X172" s="128">
        <v>0</v>
      </c>
      <c r="Y172" s="128">
        <v>0</v>
      </c>
      <c r="Z172" s="128">
        <v>-10973113.19846154</v>
      </c>
      <c r="AA172" s="128">
        <v>-10973113.19846154</v>
      </c>
      <c r="AB172" s="128">
        <v>0</v>
      </c>
      <c r="AC172" s="128">
        <v>0</v>
      </c>
      <c r="AD172" s="128">
        <v>-10973113.19846154</v>
      </c>
      <c r="AE172" s="129">
        <v>1</v>
      </c>
    </row>
    <row r="174" spans="1:31">
      <c r="A174" s="124" t="s">
        <v>300</v>
      </c>
      <c r="B174" s="122"/>
      <c r="C174" s="122"/>
      <c r="D174" s="122"/>
      <c r="E174" s="122"/>
      <c r="F174" s="122"/>
      <c r="G174" s="122"/>
      <c r="H174" s="122"/>
      <c r="I174" s="122"/>
      <c r="J174" s="122"/>
      <c r="K174" s="17"/>
      <c r="L174" s="122"/>
      <c r="M174" s="122"/>
      <c r="N174" s="122"/>
      <c r="O174" s="122"/>
      <c r="P174" s="122"/>
      <c r="Q174" s="122"/>
      <c r="R174" s="122"/>
      <c r="S174" s="122"/>
      <c r="T174" s="122"/>
      <c r="U174" s="17"/>
      <c r="V174" s="122"/>
      <c r="W174" s="122"/>
      <c r="X174" s="122"/>
      <c r="Y174" s="122"/>
      <c r="Z174" s="122"/>
      <c r="AA174" s="122"/>
      <c r="AB174" s="122"/>
      <c r="AC174" s="122"/>
      <c r="AD174" s="122"/>
      <c r="AE174" s="17"/>
    </row>
    <row r="175" spans="1:31" ht="15.75" thickBot="1">
      <c r="A175" s="125" t="s">
        <v>301</v>
      </c>
      <c r="B175" s="122">
        <v>-2318694.5230769236</v>
      </c>
      <c r="C175" s="122">
        <v>-2318694.5230769236</v>
      </c>
      <c r="D175" s="122">
        <v>0</v>
      </c>
      <c r="E175" s="122">
        <v>0</v>
      </c>
      <c r="F175" s="122">
        <v>-2318694.5230769236</v>
      </c>
      <c r="G175" s="122">
        <v>-2318694.5230769236</v>
      </c>
      <c r="H175" s="122">
        <v>0</v>
      </c>
      <c r="I175" s="122">
        <v>0</v>
      </c>
      <c r="J175" s="122">
        <v>-2318694.5230769236</v>
      </c>
      <c r="K175" s="126">
        <v>1</v>
      </c>
      <c r="L175" s="122">
        <v>-1814893.4169230771</v>
      </c>
      <c r="M175" s="122">
        <v>-1814893.4169230771</v>
      </c>
      <c r="N175" s="122">
        <v>0</v>
      </c>
      <c r="O175" s="122">
        <v>0</v>
      </c>
      <c r="P175" s="122">
        <v>-1814893.4169230771</v>
      </c>
      <c r="Q175" s="122">
        <v>-1814893.4169230771</v>
      </c>
      <c r="R175" s="122">
        <v>0</v>
      </c>
      <c r="S175" s="122">
        <v>0</v>
      </c>
      <c r="T175" s="122">
        <v>-1814893.4169230771</v>
      </c>
      <c r="U175" s="126">
        <v>1</v>
      </c>
      <c r="V175" s="122">
        <v>-2168521.3400000003</v>
      </c>
      <c r="W175" s="122">
        <v>-2168521.3400000003</v>
      </c>
      <c r="X175" s="122">
        <v>0</v>
      </c>
      <c r="Y175" s="122">
        <v>0</v>
      </c>
      <c r="Z175" s="122">
        <v>-2168521.3400000003</v>
      </c>
      <c r="AA175" s="122">
        <v>-2168521.3400000003</v>
      </c>
      <c r="AB175" s="122">
        <v>0</v>
      </c>
      <c r="AC175" s="122">
        <v>0</v>
      </c>
      <c r="AD175" s="122">
        <v>-2168521.3400000003</v>
      </c>
      <c r="AE175" s="126">
        <v>1</v>
      </c>
    </row>
    <row r="176" spans="1:31">
      <c r="A176" s="127" t="s">
        <v>300</v>
      </c>
      <c r="B176" s="128">
        <v>-2318694.5230769236</v>
      </c>
      <c r="C176" s="128">
        <v>-2318694.5230769236</v>
      </c>
      <c r="D176" s="128">
        <v>0</v>
      </c>
      <c r="E176" s="128">
        <v>0</v>
      </c>
      <c r="F176" s="128">
        <v>-2318694.5230769236</v>
      </c>
      <c r="G176" s="128">
        <v>-2318694.5230769236</v>
      </c>
      <c r="H176" s="128">
        <v>0</v>
      </c>
      <c r="I176" s="128">
        <v>0</v>
      </c>
      <c r="J176" s="128">
        <v>-2318694.5230769236</v>
      </c>
      <c r="K176" s="129">
        <v>1</v>
      </c>
      <c r="L176" s="128">
        <v>-1814893.4169230771</v>
      </c>
      <c r="M176" s="128">
        <v>-1814893.4169230771</v>
      </c>
      <c r="N176" s="128">
        <v>0</v>
      </c>
      <c r="O176" s="128">
        <v>0</v>
      </c>
      <c r="P176" s="128">
        <v>-1814893.4169230771</v>
      </c>
      <c r="Q176" s="128">
        <v>-1814893.4169230771</v>
      </c>
      <c r="R176" s="128">
        <v>0</v>
      </c>
      <c r="S176" s="128">
        <v>0</v>
      </c>
      <c r="T176" s="128">
        <v>-1814893.4169230771</v>
      </c>
      <c r="U176" s="129">
        <v>1</v>
      </c>
      <c r="V176" s="128">
        <v>-2168521.3400000003</v>
      </c>
      <c r="W176" s="128">
        <v>-2168521.3400000003</v>
      </c>
      <c r="X176" s="128">
        <v>0</v>
      </c>
      <c r="Y176" s="128">
        <v>0</v>
      </c>
      <c r="Z176" s="128">
        <v>-2168521.3400000003</v>
      </c>
      <c r="AA176" s="128">
        <v>-2168521.3400000003</v>
      </c>
      <c r="AB176" s="128">
        <v>0</v>
      </c>
      <c r="AC176" s="128">
        <v>0</v>
      </c>
      <c r="AD176" s="128">
        <v>-2168521.3400000003</v>
      </c>
      <c r="AE176" s="129">
        <v>1</v>
      </c>
    </row>
    <row r="178" spans="1:31">
      <c r="A178" s="124" t="s">
        <v>302</v>
      </c>
      <c r="B178" s="122"/>
      <c r="C178" s="122"/>
      <c r="D178" s="122"/>
      <c r="E178" s="122"/>
      <c r="F178" s="122"/>
      <c r="G178" s="122"/>
      <c r="H178" s="122"/>
      <c r="I178" s="122"/>
      <c r="J178" s="122"/>
      <c r="K178" s="17"/>
      <c r="L178" s="122"/>
      <c r="M178" s="122"/>
      <c r="N178" s="122"/>
      <c r="O178" s="122"/>
      <c r="P178" s="122"/>
      <c r="Q178" s="122"/>
      <c r="R178" s="122"/>
      <c r="S178" s="122"/>
      <c r="T178" s="122"/>
      <c r="U178" s="17"/>
      <c r="V178" s="122"/>
      <c r="W178" s="122"/>
      <c r="X178" s="122"/>
      <c r="Y178" s="122"/>
      <c r="Z178" s="122"/>
      <c r="AA178" s="122"/>
      <c r="AB178" s="122"/>
      <c r="AC178" s="122"/>
      <c r="AD178" s="122"/>
      <c r="AE178" s="17"/>
    </row>
    <row r="179" spans="1:31">
      <c r="A179" s="125" t="s">
        <v>303</v>
      </c>
      <c r="B179" s="122">
        <v>-1717601.6153846155</v>
      </c>
      <c r="C179" s="122">
        <v>-1717601.6153846155</v>
      </c>
      <c r="D179" s="122">
        <v>0</v>
      </c>
      <c r="E179" s="122">
        <v>0</v>
      </c>
      <c r="F179" s="122">
        <v>-1717601.6153846155</v>
      </c>
      <c r="G179" s="122">
        <v>-1717601.6153846155</v>
      </c>
      <c r="H179" s="122">
        <v>0</v>
      </c>
      <c r="I179" s="122">
        <v>0</v>
      </c>
      <c r="J179" s="122">
        <v>-1717601.6153846155</v>
      </c>
      <c r="K179" s="126">
        <v>1</v>
      </c>
      <c r="L179" s="122">
        <v>-2900925.8890338186</v>
      </c>
      <c r="M179" s="122">
        <v>-2900925.8890338186</v>
      </c>
      <c r="N179" s="122">
        <v>0</v>
      </c>
      <c r="O179" s="122">
        <v>0</v>
      </c>
      <c r="P179" s="122">
        <v>-2900925.8890338186</v>
      </c>
      <c r="Q179" s="122">
        <v>-2900925.8890338186</v>
      </c>
      <c r="R179" s="122">
        <v>0</v>
      </c>
      <c r="S179" s="122">
        <v>0</v>
      </c>
      <c r="T179" s="122">
        <v>-2900925.8890338186</v>
      </c>
      <c r="U179" s="126">
        <v>1</v>
      </c>
      <c r="V179" s="122">
        <v>-1523810.1863130676</v>
      </c>
      <c r="W179" s="122">
        <v>-1523810.1863130676</v>
      </c>
      <c r="X179" s="122">
        <v>0</v>
      </c>
      <c r="Y179" s="122">
        <v>0</v>
      </c>
      <c r="Z179" s="122">
        <v>-1523810.1863130676</v>
      </c>
      <c r="AA179" s="122">
        <v>-1523810.1863130676</v>
      </c>
      <c r="AB179" s="122">
        <v>0</v>
      </c>
      <c r="AC179" s="122">
        <v>0</v>
      </c>
      <c r="AD179" s="122">
        <v>-1523810.1863130676</v>
      </c>
      <c r="AE179" s="126">
        <v>1</v>
      </c>
    </row>
    <row r="180" spans="1:31">
      <c r="A180" s="125" t="s">
        <v>304</v>
      </c>
      <c r="B180" s="122">
        <v>-54387.230769230773</v>
      </c>
      <c r="C180" s="122">
        <v>-54387.230769230773</v>
      </c>
      <c r="D180" s="122">
        <v>0</v>
      </c>
      <c r="E180" s="122">
        <v>0</v>
      </c>
      <c r="F180" s="122">
        <v>-54387.230769230773</v>
      </c>
      <c r="G180" s="122">
        <v>-54387.230769230773</v>
      </c>
      <c r="H180" s="122">
        <v>0</v>
      </c>
      <c r="I180" s="122">
        <v>0</v>
      </c>
      <c r="J180" s="122">
        <v>-54387.230769230773</v>
      </c>
      <c r="K180" s="126">
        <v>1</v>
      </c>
      <c r="L180" s="122">
        <v>-303821.82336556551</v>
      </c>
      <c r="M180" s="122">
        <v>-303821.82336556551</v>
      </c>
      <c r="N180" s="122">
        <v>0</v>
      </c>
      <c r="O180" s="122">
        <v>0</v>
      </c>
      <c r="P180" s="122">
        <v>-303821.82336556551</v>
      </c>
      <c r="Q180" s="122">
        <v>-303821.82336556551</v>
      </c>
      <c r="R180" s="122">
        <v>0</v>
      </c>
      <c r="S180" s="122">
        <v>0</v>
      </c>
      <c r="T180" s="122">
        <v>-303821.82336556551</v>
      </c>
      <c r="U180" s="126">
        <v>1</v>
      </c>
      <c r="V180" s="122">
        <v>-103830.99537126583</v>
      </c>
      <c r="W180" s="122">
        <v>-103830.99537126583</v>
      </c>
      <c r="X180" s="122">
        <v>0</v>
      </c>
      <c r="Y180" s="122">
        <v>0</v>
      </c>
      <c r="Z180" s="122">
        <v>-103830.99537126583</v>
      </c>
      <c r="AA180" s="122">
        <v>-103830.99537126583</v>
      </c>
      <c r="AB180" s="122">
        <v>0</v>
      </c>
      <c r="AC180" s="122">
        <v>0</v>
      </c>
      <c r="AD180" s="122">
        <v>-103830.99537126583</v>
      </c>
      <c r="AE180" s="126">
        <v>1</v>
      </c>
    </row>
    <row r="181" spans="1:31">
      <c r="A181" s="125" t="s">
        <v>305</v>
      </c>
      <c r="B181" s="122">
        <v>-126145.84076923075</v>
      </c>
      <c r="C181" s="122">
        <v>-126145.84076923075</v>
      </c>
      <c r="D181" s="122">
        <v>0</v>
      </c>
      <c r="E181" s="122">
        <v>0</v>
      </c>
      <c r="F181" s="122">
        <v>-126145.84076923075</v>
      </c>
      <c r="G181" s="122">
        <v>-126145.84076923075</v>
      </c>
      <c r="H181" s="122">
        <v>0</v>
      </c>
      <c r="I181" s="122">
        <v>0</v>
      </c>
      <c r="J181" s="122">
        <v>-126145.84076923075</v>
      </c>
      <c r="K181" s="126">
        <v>1</v>
      </c>
      <c r="L181" s="122">
        <v>-155901.82798461535</v>
      </c>
      <c r="M181" s="122">
        <v>-155901.82798461535</v>
      </c>
      <c r="N181" s="122">
        <v>0</v>
      </c>
      <c r="O181" s="122">
        <v>0</v>
      </c>
      <c r="P181" s="122">
        <v>-155901.82798461535</v>
      </c>
      <c r="Q181" s="122">
        <v>-155901.82798461535</v>
      </c>
      <c r="R181" s="122">
        <v>0</v>
      </c>
      <c r="S181" s="122">
        <v>0</v>
      </c>
      <c r="T181" s="122">
        <v>-155901.82798461535</v>
      </c>
      <c r="U181" s="126">
        <v>1</v>
      </c>
      <c r="V181" s="122">
        <v>-155827.74560584605</v>
      </c>
      <c r="W181" s="122">
        <v>-155827.74560584605</v>
      </c>
      <c r="X181" s="122">
        <v>0</v>
      </c>
      <c r="Y181" s="122">
        <v>0</v>
      </c>
      <c r="Z181" s="122">
        <v>-155827.74560584605</v>
      </c>
      <c r="AA181" s="122">
        <v>-155827.74560584605</v>
      </c>
      <c r="AB181" s="122">
        <v>0</v>
      </c>
      <c r="AC181" s="122">
        <v>0</v>
      </c>
      <c r="AD181" s="122">
        <v>-155827.74560584605</v>
      </c>
      <c r="AE181" s="126">
        <v>1</v>
      </c>
    </row>
    <row r="182" spans="1:31">
      <c r="A182" s="125" t="s">
        <v>306</v>
      </c>
      <c r="B182" s="122">
        <v>-158365.59307692311</v>
      </c>
      <c r="C182" s="122">
        <v>-158365.59307692311</v>
      </c>
      <c r="D182" s="122">
        <v>0</v>
      </c>
      <c r="E182" s="122">
        <v>0</v>
      </c>
      <c r="F182" s="122">
        <v>-158365.59307692311</v>
      </c>
      <c r="G182" s="122">
        <v>-158365.59307692311</v>
      </c>
      <c r="H182" s="122">
        <v>0</v>
      </c>
      <c r="I182" s="122">
        <v>0</v>
      </c>
      <c r="J182" s="122">
        <v>-158365.59307692311</v>
      </c>
      <c r="K182" s="126">
        <v>1</v>
      </c>
      <c r="L182" s="122">
        <v>-155089.97801538461</v>
      </c>
      <c r="M182" s="122">
        <v>-155089.97801538461</v>
      </c>
      <c r="N182" s="122">
        <v>0</v>
      </c>
      <c r="O182" s="122">
        <v>0</v>
      </c>
      <c r="P182" s="122">
        <v>-155089.97801538461</v>
      </c>
      <c r="Q182" s="122">
        <v>-155089.97801538461</v>
      </c>
      <c r="R182" s="122">
        <v>0</v>
      </c>
      <c r="S182" s="122">
        <v>0</v>
      </c>
      <c r="T182" s="122">
        <v>-155089.97801538461</v>
      </c>
      <c r="U182" s="126">
        <v>1</v>
      </c>
      <c r="V182" s="122">
        <v>-131068.66411538461</v>
      </c>
      <c r="W182" s="122">
        <v>-131068.66411538461</v>
      </c>
      <c r="X182" s="122">
        <v>0</v>
      </c>
      <c r="Y182" s="122">
        <v>0</v>
      </c>
      <c r="Z182" s="122">
        <v>-131068.66411538461</v>
      </c>
      <c r="AA182" s="122">
        <v>-131068.66411538461</v>
      </c>
      <c r="AB182" s="122">
        <v>0</v>
      </c>
      <c r="AC182" s="122">
        <v>0</v>
      </c>
      <c r="AD182" s="122">
        <v>-131068.66411538461</v>
      </c>
      <c r="AE182" s="126">
        <v>1</v>
      </c>
    </row>
    <row r="183" spans="1:31" ht="15.75" thickBot="1">
      <c r="A183" s="125" t="s">
        <v>307</v>
      </c>
      <c r="B183" s="122">
        <v>-1865689.3176923075</v>
      </c>
      <c r="C183" s="122">
        <v>-1865689.3176923075</v>
      </c>
      <c r="D183" s="122">
        <v>0</v>
      </c>
      <c r="E183" s="122">
        <v>0</v>
      </c>
      <c r="F183" s="122">
        <v>-1865689.3176923075</v>
      </c>
      <c r="G183" s="122">
        <v>-1865689.3176923075</v>
      </c>
      <c r="H183" s="122">
        <v>0</v>
      </c>
      <c r="I183" s="122">
        <v>0</v>
      </c>
      <c r="J183" s="122">
        <v>-1865689.3176923075</v>
      </c>
      <c r="K183" s="126">
        <v>1</v>
      </c>
      <c r="L183" s="122">
        <v>-1504645.0398846157</v>
      </c>
      <c r="M183" s="122">
        <v>-1504645.0398846157</v>
      </c>
      <c r="N183" s="122">
        <v>0</v>
      </c>
      <c r="O183" s="122">
        <v>0</v>
      </c>
      <c r="P183" s="122">
        <v>-1504645.0398846157</v>
      </c>
      <c r="Q183" s="122">
        <v>-1504645.0398846157</v>
      </c>
      <c r="R183" s="122">
        <v>0</v>
      </c>
      <c r="S183" s="122">
        <v>0</v>
      </c>
      <c r="T183" s="122">
        <v>-1504645.0398846157</v>
      </c>
      <c r="U183" s="126">
        <v>1</v>
      </c>
      <c r="V183" s="122">
        <v>-2012645.542628204</v>
      </c>
      <c r="W183" s="122">
        <v>-2012645.542628204</v>
      </c>
      <c r="X183" s="122">
        <v>0</v>
      </c>
      <c r="Y183" s="122">
        <v>0</v>
      </c>
      <c r="Z183" s="122">
        <v>-2012645.542628204</v>
      </c>
      <c r="AA183" s="122">
        <v>-2012645.542628204</v>
      </c>
      <c r="AB183" s="122">
        <v>0</v>
      </c>
      <c r="AC183" s="122">
        <v>0</v>
      </c>
      <c r="AD183" s="122">
        <v>-2012645.542628204</v>
      </c>
      <c r="AE183" s="126">
        <v>1</v>
      </c>
    </row>
    <row r="184" spans="1:31">
      <c r="A184" s="127" t="s">
        <v>302</v>
      </c>
      <c r="B184" s="128">
        <v>-3922189.597692308</v>
      </c>
      <c r="C184" s="128">
        <v>-3922189.597692308</v>
      </c>
      <c r="D184" s="128">
        <v>0</v>
      </c>
      <c r="E184" s="128">
        <v>0</v>
      </c>
      <c r="F184" s="128">
        <v>-3922189.597692308</v>
      </c>
      <c r="G184" s="128">
        <v>-3922189.597692308</v>
      </c>
      <c r="H184" s="128">
        <v>0</v>
      </c>
      <c r="I184" s="128">
        <v>0</v>
      </c>
      <c r="J184" s="128">
        <v>-3922189.597692308</v>
      </c>
      <c r="K184" s="129">
        <v>5</v>
      </c>
      <c r="L184" s="128">
        <v>-5020384.5582839996</v>
      </c>
      <c r="M184" s="128">
        <v>-5020384.5582839996</v>
      </c>
      <c r="N184" s="128">
        <v>0</v>
      </c>
      <c r="O184" s="128">
        <v>0</v>
      </c>
      <c r="P184" s="128">
        <v>-5020384.5582839996</v>
      </c>
      <c r="Q184" s="128">
        <v>-5020384.5582839996</v>
      </c>
      <c r="R184" s="128">
        <v>0</v>
      </c>
      <c r="S184" s="128">
        <v>0</v>
      </c>
      <c r="T184" s="128">
        <v>-5020384.5582839996</v>
      </c>
      <c r="U184" s="129">
        <v>5</v>
      </c>
      <c r="V184" s="128">
        <v>-3927183.134033768</v>
      </c>
      <c r="W184" s="128">
        <v>-3927183.134033768</v>
      </c>
      <c r="X184" s="128">
        <v>0</v>
      </c>
      <c r="Y184" s="128">
        <v>0</v>
      </c>
      <c r="Z184" s="128">
        <v>-3927183.134033768</v>
      </c>
      <c r="AA184" s="128">
        <v>-3927183.134033768</v>
      </c>
      <c r="AB184" s="128">
        <v>0</v>
      </c>
      <c r="AC184" s="128">
        <v>0</v>
      </c>
      <c r="AD184" s="128">
        <v>-3927183.134033768</v>
      </c>
      <c r="AE184" s="129">
        <v>5</v>
      </c>
    </row>
    <row r="186" spans="1:31">
      <c r="A186" s="124" t="s">
        <v>308</v>
      </c>
      <c r="B186" s="122"/>
      <c r="C186" s="122"/>
      <c r="D186" s="122"/>
      <c r="E186" s="122"/>
      <c r="F186" s="122"/>
      <c r="G186" s="122"/>
      <c r="H186" s="122"/>
      <c r="I186" s="122"/>
      <c r="J186" s="122"/>
      <c r="K186" s="17"/>
      <c r="L186" s="122"/>
      <c r="M186" s="122"/>
      <c r="N186" s="122"/>
      <c r="O186" s="122"/>
      <c r="P186" s="122"/>
      <c r="Q186" s="122"/>
      <c r="R186" s="122"/>
      <c r="S186" s="122"/>
      <c r="T186" s="122"/>
      <c r="U186" s="17"/>
      <c r="V186" s="122"/>
      <c r="W186" s="122"/>
      <c r="X186" s="122"/>
      <c r="Y186" s="122"/>
      <c r="Z186" s="122"/>
      <c r="AA186" s="122"/>
      <c r="AB186" s="122"/>
      <c r="AC186" s="122"/>
      <c r="AD186" s="122"/>
      <c r="AE186" s="17"/>
    </row>
    <row r="187" spans="1:31" ht="15.75" thickBot="1">
      <c r="A187" s="125" t="s">
        <v>309</v>
      </c>
      <c r="B187" s="122">
        <v>-360051.90846153849</v>
      </c>
      <c r="C187" s="122">
        <v>-360051.90846153849</v>
      </c>
      <c r="D187" s="122">
        <v>0</v>
      </c>
      <c r="E187" s="122">
        <v>0</v>
      </c>
      <c r="F187" s="122">
        <v>-360051.90846153849</v>
      </c>
      <c r="G187" s="122">
        <v>-360051.90846153849</v>
      </c>
      <c r="H187" s="122">
        <v>0</v>
      </c>
      <c r="I187" s="122">
        <v>0</v>
      </c>
      <c r="J187" s="122">
        <v>-360051.90846153849</v>
      </c>
      <c r="K187" s="126">
        <v>1</v>
      </c>
      <c r="L187" s="122">
        <v>-694220.71275955031</v>
      </c>
      <c r="M187" s="122">
        <v>-694220.71275955031</v>
      </c>
      <c r="N187" s="122">
        <v>0</v>
      </c>
      <c r="O187" s="122">
        <v>0</v>
      </c>
      <c r="P187" s="122">
        <v>-694220.71275955031</v>
      </c>
      <c r="Q187" s="122">
        <v>-694220.71275955031</v>
      </c>
      <c r="R187" s="122">
        <v>0</v>
      </c>
      <c r="S187" s="122">
        <v>0</v>
      </c>
      <c r="T187" s="122">
        <v>-694220.71275955031</v>
      </c>
      <c r="U187" s="126">
        <v>1</v>
      </c>
      <c r="V187" s="122">
        <v>-938260.67775662593</v>
      </c>
      <c r="W187" s="122">
        <v>-938260.67775662593</v>
      </c>
      <c r="X187" s="122">
        <v>0</v>
      </c>
      <c r="Y187" s="122">
        <v>0</v>
      </c>
      <c r="Z187" s="122">
        <v>-938260.67775662593</v>
      </c>
      <c r="AA187" s="122">
        <v>-938260.67775662593</v>
      </c>
      <c r="AB187" s="122">
        <v>0</v>
      </c>
      <c r="AC187" s="122">
        <v>0</v>
      </c>
      <c r="AD187" s="122">
        <v>-938260.67775662593</v>
      </c>
      <c r="AE187" s="126">
        <v>1</v>
      </c>
    </row>
    <row r="188" spans="1:31">
      <c r="A188" s="127" t="s">
        <v>308</v>
      </c>
      <c r="B188" s="128">
        <v>-360051.90846153849</v>
      </c>
      <c r="C188" s="128">
        <v>-360051.90846153849</v>
      </c>
      <c r="D188" s="128">
        <v>0</v>
      </c>
      <c r="E188" s="128">
        <v>0</v>
      </c>
      <c r="F188" s="128">
        <v>-360051.90846153849</v>
      </c>
      <c r="G188" s="128">
        <v>-360051.90846153849</v>
      </c>
      <c r="H188" s="128">
        <v>0</v>
      </c>
      <c r="I188" s="128">
        <v>0</v>
      </c>
      <c r="J188" s="128">
        <v>-360051.90846153849</v>
      </c>
      <c r="K188" s="129">
        <v>1</v>
      </c>
      <c r="L188" s="128">
        <v>-694220.71275955031</v>
      </c>
      <c r="M188" s="128">
        <v>-694220.71275955031</v>
      </c>
      <c r="N188" s="128">
        <v>0</v>
      </c>
      <c r="O188" s="128">
        <v>0</v>
      </c>
      <c r="P188" s="128">
        <v>-694220.71275955031</v>
      </c>
      <c r="Q188" s="128">
        <v>-694220.71275955031</v>
      </c>
      <c r="R188" s="128">
        <v>0</v>
      </c>
      <c r="S188" s="128">
        <v>0</v>
      </c>
      <c r="T188" s="128">
        <v>-694220.71275955031</v>
      </c>
      <c r="U188" s="129">
        <v>1</v>
      </c>
      <c r="V188" s="128">
        <v>-938260.67775662593</v>
      </c>
      <c r="W188" s="128">
        <v>-938260.67775662593</v>
      </c>
      <c r="X188" s="128">
        <v>0</v>
      </c>
      <c r="Y188" s="128">
        <v>0</v>
      </c>
      <c r="Z188" s="128">
        <v>-938260.67775662593</v>
      </c>
      <c r="AA188" s="128">
        <v>-938260.67775662593</v>
      </c>
      <c r="AB188" s="128">
        <v>0</v>
      </c>
      <c r="AC188" s="128">
        <v>0</v>
      </c>
      <c r="AD188" s="128">
        <v>-938260.67775662593</v>
      </c>
      <c r="AE188" s="129">
        <v>1</v>
      </c>
    </row>
    <row r="190" spans="1:31">
      <c r="A190" s="124" t="s">
        <v>310</v>
      </c>
      <c r="B190" s="122"/>
      <c r="C190" s="122"/>
      <c r="D190" s="122"/>
      <c r="E190" s="122"/>
      <c r="F190" s="122"/>
      <c r="G190" s="122"/>
      <c r="H190" s="122"/>
      <c r="I190" s="122"/>
      <c r="J190" s="122"/>
      <c r="K190" s="17"/>
      <c r="L190" s="122"/>
      <c r="M190" s="122"/>
      <c r="N190" s="122"/>
      <c r="O190" s="122"/>
      <c r="P190" s="122"/>
      <c r="Q190" s="122"/>
      <c r="R190" s="122"/>
      <c r="S190" s="122"/>
      <c r="T190" s="122"/>
      <c r="U190" s="17"/>
      <c r="V190" s="122"/>
      <c r="W190" s="122"/>
      <c r="X190" s="122"/>
      <c r="Y190" s="122"/>
      <c r="Z190" s="122"/>
      <c r="AA190" s="122"/>
      <c r="AB190" s="122"/>
      <c r="AC190" s="122"/>
      <c r="AD190" s="122"/>
      <c r="AE190" s="17"/>
    </row>
    <row r="191" spans="1:31" ht="15.75" thickBot="1">
      <c r="A191" s="125" t="s">
        <v>311</v>
      </c>
      <c r="B191" s="122">
        <v>-459340.93230769224</v>
      </c>
      <c r="C191" s="122">
        <v>-459340.93230769224</v>
      </c>
      <c r="D191" s="122">
        <v>0</v>
      </c>
      <c r="E191" s="122">
        <v>0</v>
      </c>
      <c r="F191" s="122">
        <v>-459340.93230769224</v>
      </c>
      <c r="G191" s="122">
        <v>-459340.93230769224</v>
      </c>
      <c r="H191" s="122">
        <v>0</v>
      </c>
      <c r="I191" s="122">
        <v>0</v>
      </c>
      <c r="J191" s="122">
        <v>-459340.93230769224</v>
      </c>
      <c r="K191" s="126">
        <v>1</v>
      </c>
      <c r="L191" s="122">
        <v>-737275.99363099085</v>
      </c>
      <c r="M191" s="122">
        <v>-737275.99363099085</v>
      </c>
      <c r="N191" s="122">
        <v>0</v>
      </c>
      <c r="O191" s="122">
        <v>0</v>
      </c>
      <c r="P191" s="122">
        <v>-737275.99363099085</v>
      </c>
      <c r="Q191" s="122">
        <v>-737275.99363099085</v>
      </c>
      <c r="R191" s="122">
        <v>0</v>
      </c>
      <c r="S191" s="122">
        <v>0</v>
      </c>
      <c r="T191" s="122">
        <v>-737275.99363099085</v>
      </c>
      <c r="U191" s="126">
        <v>1</v>
      </c>
      <c r="V191" s="122">
        <v>-760127.73334335373</v>
      </c>
      <c r="W191" s="122">
        <v>-760127.73334335373</v>
      </c>
      <c r="X191" s="122">
        <v>0</v>
      </c>
      <c r="Y191" s="122">
        <v>0</v>
      </c>
      <c r="Z191" s="122">
        <v>-760127.73334335373</v>
      </c>
      <c r="AA191" s="122">
        <v>-760127.73334335373</v>
      </c>
      <c r="AB191" s="122">
        <v>0</v>
      </c>
      <c r="AC191" s="122">
        <v>0</v>
      </c>
      <c r="AD191" s="122">
        <v>-760127.73334335373</v>
      </c>
      <c r="AE191" s="126">
        <v>1</v>
      </c>
    </row>
    <row r="192" spans="1:31">
      <c r="A192" s="127" t="s">
        <v>310</v>
      </c>
      <c r="B192" s="128">
        <v>-459340.93230769224</v>
      </c>
      <c r="C192" s="128">
        <v>-459340.93230769224</v>
      </c>
      <c r="D192" s="128">
        <v>0</v>
      </c>
      <c r="E192" s="128">
        <v>0</v>
      </c>
      <c r="F192" s="128">
        <v>-459340.93230769224</v>
      </c>
      <c r="G192" s="128">
        <v>-459340.93230769224</v>
      </c>
      <c r="H192" s="128">
        <v>0</v>
      </c>
      <c r="I192" s="128">
        <v>0</v>
      </c>
      <c r="J192" s="128">
        <v>-459340.93230769224</v>
      </c>
      <c r="K192" s="129">
        <v>1</v>
      </c>
      <c r="L192" s="128">
        <v>-737275.99363099085</v>
      </c>
      <c r="M192" s="128">
        <v>-737275.99363099085</v>
      </c>
      <c r="N192" s="128">
        <v>0</v>
      </c>
      <c r="O192" s="128">
        <v>0</v>
      </c>
      <c r="P192" s="128">
        <v>-737275.99363099085</v>
      </c>
      <c r="Q192" s="128">
        <v>-737275.99363099085</v>
      </c>
      <c r="R192" s="128">
        <v>0</v>
      </c>
      <c r="S192" s="128">
        <v>0</v>
      </c>
      <c r="T192" s="128">
        <v>-737275.99363099085</v>
      </c>
      <c r="U192" s="129">
        <v>1</v>
      </c>
      <c r="V192" s="128">
        <v>-760127.73334335373</v>
      </c>
      <c r="W192" s="128">
        <v>-760127.73334335373</v>
      </c>
      <c r="X192" s="128">
        <v>0</v>
      </c>
      <c r="Y192" s="128">
        <v>0</v>
      </c>
      <c r="Z192" s="128">
        <v>-760127.73334335373</v>
      </c>
      <c r="AA192" s="128">
        <v>-760127.73334335373</v>
      </c>
      <c r="AB192" s="128">
        <v>0</v>
      </c>
      <c r="AC192" s="128">
        <v>0</v>
      </c>
      <c r="AD192" s="128">
        <v>-760127.73334335373</v>
      </c>
      <c r="AE192" s="129">
        <v>1</v>
      </c>
    </row>
    <row r="194" spans="1:31">
      <c r="A194" s="124" t="s">
        <v>312</v>
      </c>
      <c r="B194" s="122"/>
      <c r="C194" s="122"/>
      <c r="D194" s="122"/>
      <c r="E194" s="122"/>
      <c r="F194" s="122"/>
      <c r="G194" s="122"/>
      <c r="H194" s="122"/>
      <c r="I194" s="122"/>
      <c r="J194" s="122"/>
      <c r="K194" s="17"/>
      <c r="L194" s="122"/>
      <c r="M194" s="122"/>
      <c r="N194" s="122"/>
      <c r="O194" s="122"/>
      <c r="P194" s="122"/>
      <c r="Q194" s="122"/>
      <c r="R194" s="122"/>
      <c r="S194" s="122"/>
      <c r="T194" s="122"/>
      <c r="U194" s="17"/>
      <c r="V194" s="122"/>
      <c r="W194" s="122"/>
      <c r="X194" s="122"/>
      <c r="Y194" s="122"/>
      <c r="Z194" s="122"/>
      <c r="AA194" s="122"/>
      <c r="AB194" s="122"/>
      <c r="AC194" s="122"/>
      <c r="AD194" s="122"/>
      <c r="AE194" s="17"/>
    </row>
    <row r="195" spans="1:31" ht="15.75" thickBot="1">
      <c r="A195" s="125" t="s">
        <v>313</v>
      </c>
      <c r="B195" s="122">
        <v>-2226373.8238461539</v>
      </c>
      <c r="C195" s="122">
        <v>-2226373.8238461539</v>
      </c>
      <c r="D195" s="122">
        <v>0</v>
      </c>
      <c r="E195" s="122">
        <v>0</v>
      </c>
      <c r="F195" s="122">
        <v>-2226373.8238461539</v>
      </c>
      <c r="G195" s="122">
        <v>-2226373.8238461539</v>
      </c>
      <c r="H195" s="122">
        <v>0</v>
      </c>
      <c r="I195" s="122">
        <v>0</v>
      </c>
      <c r="J195" s="122">
        <v>-2226373.8238461539</v>
      </c>
      <c r="K195" s="126">
        <v>1</v>
      </c>
      <c r="L195" s="122">
        <v>-2315979.1374153849</v>
      </c>
      <c r="M195" s="122">
        <v>-2315979.1374153853</v>
      </c>
      <c r="N195" s="122">
        <v>0</v>
      </c>
      <c r="O195" s="122">
        <v>0</v>
      </c>
      <c r="P195" s="122">
        <v>-2315979.1374153849</v>
      </c>
      <c r="Q195" s="122">
        <v>-2315979.1374153849</v>
      </c>
      <c r="R195" s="122">
        <v>0</v>
      </c>
      <c r="S195" s="122">
        <v>0</v>
      </c>
      <c r="T195" s="122">
        <v>-2315979.1374153849</v>
      </c>
      <c r="U195" s="126">
        <v>1</v>
      </c>
      <c r="V195" s="122">
        <v>-2366634.3345175395</v>
      </c>
      <c r="W195" s="122">
        <v>-2366634.3345175395</v>
      </c>
      <c r="X195" s="122">
        <v>0</v>
      </c>
      <c r="Y195" s="122">
        <v>0</v>
      </c>
      <c r="Z195" s="122">
        <v>-2366634.3345175395</v>
      </c>
      <c r="AA195" s="122">
        <v>-2366634.3345175395</v>
      </c>
      <c r="AB195" s="122">
        <v>0</v>
      </c>
      <c r="AC195" s="122">
        <v>0</v>
      </c>
      <c r="AD195" s="122">
        <v>-2366634.3345175395</v>
      </c>
      <c r="AE195" s="126">
        <v>1</v>
      </c>
    </row>
    <row r="196" spans="1:31">
      <c r="A196" s="127" t="s">
        <v>312</v>
      </c>
      <c r="B196" s="128">
        <v>-2226373.8238461539</v>
      </c>
      <c r="C196" s="128">
        <v>-2226373.8238461539</v>
      </c>
      <c r="D196" s="128">
        <v>0</v>
      </c>
      <c r="E196" s="128">
        <v>0</v>
      </c>
      <c r="F196" s="128">
        <v>-2226373.8238461539</v>
      </c>
      <c r="G196" s="128">
        <v>-2226373.8238461539</v>
      </c>
      <c r="H196" s="128">
        <v>0</v>
      </c>
      <c r="I196" s="128">
        <v>0</v>
      </c>
      <c r="J196" s="128">
        <v>-2226373.8238461539</v>
      </c>
      <c r="K196" s="129">
        <v>1</v>
      </c>
      <c r="L196" s="128">
        <v>-2315979.1374153849</v>
      </c>
      <c r="M196" s="128">
        <v>-2315979.1374153853</v>
      </c>
      <c r="N196" s="128">
        <v>0</v>
      </c>
      <c r="O196" s="128">
        <v>0</v>
      </c>
      <c r="P196" s="128">
        <v>-2315979.1374153849</v>
      </c>
      <c r="Q196" s="128">
        <v>-2315979.1374153849</v>
      </c>
      <c r="R196" s="128">
        <v>0</v>
      </c>
      <c r="S196" s="128">
        <v>0</v>
      </c>
      <c r="T196" s="128">
        <v>-2315979.1374153849</v>
      </c>
      <c r="U196" s="129">
        <v>1</v>
      </c>
      <c r="V196" s="128">
        <v>-2366634.3345175395</v>
      </c>
      <c r="W196" s="128">
        <v>-2366634.3345175395</v>
      </c>
      <c r="X196" s="128">
        <v>0</v>
      </c>
      <c r="Y196" s="128">
        <v>0</v>
      </c>
      <c r="Z196" s="128">
        <v>-2366634.3345175395</v>
      </c>
      <c r="AA196" s="128">
        <v>-2366634.3345175395</v>
      </c>
      <c r="AB196" s="128">
        <v>0</v>
      </c>
      <c r="AC196" s="128">
        <v>0</v>
      </c>
      <c r="AD196" s="128">
        <v>-2366634.3345175395</v>
      </c>
      <c r="AE196" s="129">
        <v>1</v>
      </c>
    </row>
    <row r="198" spans="1:31">
      <c r="A198" s="19" t="s">
        <v>297</v>
      </c>
      <c r="B198" s="130">
        <v>-17841383.183846153</v>
      </c>
      <c r="C198" s="130">
        <v>-17841383.183846153</v>
      </c>
      <c r="D198" s="130">
        <v>0</v>
      </c>
      <c r="E198" s="130">
        <v>0</v>
      </c>
      <c r="F198" s="130">
        <v>-17841383.183846153</v>
      </c>
      <c r="G198" s="130">
        <v>-17841383.183846153</v>
      </c>
      <c r="H198" s="130">
        <v>0</v>
      </c>
      <c r="I198" s="130">
        <v>0</v>
      </c>
      <c r="J198" s="130">
        <v>-17841383.183846153</v>
      </c>
      <c r="K198" s="17">
        <v>10</v>
      </c>
      <c r="L198" s="130">
        <v>-24890757.930551469</v>
      </c>
      <c r="M198" s="130">
        <v>-24890757.930551469</v>
      </c>
      <c r="N198" s="130">
        <v>0</v>
      </c>
      <c r="O198" s="130">
        <v>0</v>
      </c>
      <c r="P198" s="130">
        <v>-24890757.930551469</v>
      </c>
      <c r="Q198" s="130">
        <v>-24890757.930551469</v>
      </c>
      <c r="R198" s="130">
        <v>0</v>
      </c>
      <c r="S198" s="130">
        <v>0</v>
      </c>
      <c r="T198" s="130">
        <v>-24890757.930551469</v>
      </c>
      <c r="U198" s="17">
        <v>10</v>
      </c>
      <c r="V198" s="130">
        <v>-21133840.418112829</v>
      </c>
      <c r="W198" s="130">
        <v>-21133840.418112829</v>
      </c>
      <c r="X198" s="130">
        <v>0</v>
      </c>
      <c r="Y198" s="130">
        <v>0</v>
      </c>
      <c r="Z198" s="130">
        <v>-21133840.418112829</v>
      </c>
      <c r="AA198" s="130">
        <v>-21133840.418112829</v>
      </c>
      <c r="AB198" s="130">
        <v>0</v>
      </c>
      <c r="AC198" s="130">
        <v>0</v>
      </c>
      <c r="AD198" s="130">
        <v>-21133840.418112829</v>
      </c>
      <c r="AE198" s="17">
        <v>10</v>
      </c>
    </row>
    <row r="200" spans="1:31">
      <c r="A200" s="123" t="s">
        <v>314</v>
      </c>
      <c r="B200" s="122"/>
      <c r="C200" s="122"/>
      <c r="D200" s="122"/>
      <c r="E200" s="122"/>
      <c r="F200" s="122"/>
      <c r="G200" s="122"/>
      <c r="H200" s="122"/>
      <c r="I200" s="122"/>
      <c r="J200" s="122"/>
      <c r="K200" s="17"/>
      <c r="L200" s="122"/>
      <c r="M200" s="122"/>
      <c r="N200" s="122"/>
      <c r="O200" s="122"/>
      <c r="P200" s="122"/>
      <c r="Q200" s="122"/>
      <c r="R200" s="122"/>
      <c r="S200" s="122"/>
      <c r="T200" s="122"/>
      <c r="U200" s="17"/>
      <c r="V200" s="122"/>
      <c r="W200" s="122"/>
      <c r="X200" s="122"/>
      <c r="Y200" s="122"/>
      <c r="Z200" s="122"/>
      <c r="AA200" s="122"/>
      <c r="AB200" s="122"/>
      <c r="AC200" s="122"/>
      <c r="AD200" s="122"/>
      <c r="AE200" s="17"/>
    </row>
    <row r="201" spans="1:31">
      <c r="A201" s="124" t="s">
        <v>315</v>
      </c>
      <c r="B201" s="122"/>
      <c r="C201" s="122"/>
      <c r="D201" s="122"/>
      <c r="E201" s="122"/>
      <c r="F201" s="122"/>
      <c r="G201" s="122"/>
      <c r="H201" s="122"/>
      <c r="I201" s="122"/>
      <c r="J201" s="122"/>
      <c r="K201" s="17"/>
      <c r="L201" s="122"/>
      <c r="M201" s="122"/>
      <c r="N201" s="122"/>
      <c r="O201" s="122"/>
      <c r="P201" s="122"/>
      <c r="Q201" s="122"/>
      <c r="R201" s="122"/>
      <c r="S201" s="122"/>
      <c r="T201" s="122"/>
      <c r="U201" s="17"/>
      <c r="V201" s="122"/>
      <c r="W201" s="122"/>
      <c r="X201" s="122"/>
      <c r="Y201" s="122"/>
      <c r="Z201" s="122"/>
      <c r="AA201" s="122"/>
      <c r="AB201" s="122"/>
      <c r="AC201" s="122"/>
      <c r="AD201" s="122"/>
      <c r="AE201" s="17"/>
    </row>
    <row r="202" spans="1:31" ht="15.75" thickBot="1">
      <c r="A202" s="125" t="s">
        <v>316</v>
      </c>
      <c r="B202" s="122">
        <v>-31731.655384615391</v>
      </c>
      <c r="C202" s="122">
        <v>-31731.655384615391</v>
      </c>
      <c r="D202" s="122">
        <v>31731.655384615391</v>
      </c>
      <c r="E202" s="122">
        <v>0</v>
      </c>
      <c r="F202" s="122">
        <v>0</v>
      </c>
      <c r="G202" s="122">
        <v>-31731.655384615391</v>
      </c>
      <c r="H202" s="122">
        <v>31731.655384615391</v>
      </c>
      <c r="I202" s="122">
        <v>0</v>
      </c>
      <c r="J202" s="122">
        <v>0</v>
      </c>
      <c r="K202" s="126">
        <v>1</v>
      </c>
      <c r="L202" s="122">
        <v>-12348.049230769228</v>
      </c>
      <c r="M202" s="122">
        <v>-12348.049230769228</v>
      </c>
      <c r="N202" s="122">
        <v>12348.049230769231</v>
      </c>
      <c r="O202" s="122">
        <v>0</v>
      </c>
      <c r="P202" s="122">
        <v>0</v>
      </c>
      <c r="Q202" s="122">
        <v>-12348.049230769228</v>
      </c>
      <c r="R202" s="122">
        <v>12348.049230769231</v>
      </c>
      <c r="S202" s="122">
        <v>0</v>
      </c>
      <c r="T202" s="122">
        <v>0</v>
      </c>
      <c r="U202" s="126">
        <v>1</v>
      </c>
      <c r="V202" s="122">
        <v>0</v>
      </c>
      <c r="W202" s="122">
        <v>0</v>
      </c>
      <c r="X202" s="122">
        <v>0</v>
      </c>
      <c r="Y202" s="122">
        <v>0</v>
      </c>
      <c r="Z202" s="122">
        <v>0</v>
      </c>
      <c r="AA202" s="122">
        <v>0</v>
      </c>
      <c r="AB202" s="122">
        <v>0</v>
      </c>
      <c r="AC202" s="122">
        <v>0</v>
      </c>
      <c r="AD202" s="122">
        <v>0</v>
      </c>
      <c r="AE202" s="126">
        <v>1</v>
      </c>
    </row>
    <row r="203" spans="1:31">
      <c r="A203" s="127" t="s">
        <v>315</v>
      </c>
      <c r="B203" s="128">
        <v>-31731.655384615391</v>
      </c>
      <c r="C203" s="128">
        <v>-31731.655384615391</v>
      </c>
      <c r="D203" s="128">
        <v>31731.655384615391</v>
      </c>
      <c r="E203" s="128">
        <v>0</v>
      </c>
      <c r="F203" s="128">
        <v>0</v>
      </c>
      <c r="G203" s="128">
        <v>-31731.655384615391</v>
      </c>
      <c r="H203" s="128">
        <v>31731.655384615391</v>
      </c>
      <c r="I203" s="128">
        <v>0</v>
      </c>
      <c r="J203" s="128">
        <v>0</v>
      </c>
      <c r="K203" s="129">
        <v>1</v>
      </c>
      <c r="L203" s="128">
        <v>-12348.049230769228</v>
      </c>
      <c r="M203" s="128">
        <v>-12348.049230769228</v>
      </c>
      <c r="N203" s="128">
        <v>12348.049230769231</v>
      </c>
      <c r="O203" s="128">
        <v>0</v>
      </c>
      <c r="P203" s="128">
        <v>0</v>
      </c>
      <c r="Q203" s="128">
        <v>-12348.049230769228</v>
      </c>
      <c r="R203" s="128">
        <v>12348.049230769231</v>
      </c>
      <c r="S203" s="128">
        <v>0</v>
      </c>
      <c r="T203" s="128">
        <v>0</v>
      </c>
      <c r="U203" s="129">
        <v>1</v>
      </c>
      <c r="V203" s="128">
        <v>0</v>
      </c>
      <c r="W203" s="128">
        <v>0</v>
      </c>
      <c r="X203" s="128">
        <v>0</v>
      </c>
      <c r="Y203" s="128">
        <v>0</v>
      </c>
      <c r="Z203" s="128">
        <v>0</v>
      </c>
      <c r="AA203" s="128">
        <v>0</v>
      </c>
      <c r="AB203" s="128">
        <v>0</v>
      </c>
      <c r="AC203" s="128">
        <v>0</v>
      </c>
      <c r="AD203" s="128">
        <v>0</v>
      </c>
      <c r="AE203" s="129">
        <v>1</v>
      </c>
    </row>
    <row r="205" spans="1:31">
      <c r="A205" s="124" t="s">
        <v>317</v>
      </c>
      <c r="B205" s="122"/>
      <c r="C205" s="122"/>
      <c r="D205" s="122"/>
      <c r="E205" s="122"/>
      <c r="F205" s="122"/>
      <c r="G205" s="122"/>
      <c r="H205" s="122"/>
      <c r="I205" s="122"/>
      <c r="J205" s="122"/>
      <c r="K205" s="17"/>
      <c r="L205" s="122"/>
      <c r="M205" s="122"/>
      <c r="N205" s="122"/>
      <c r="O205" s="122"/>
      <c r="P205" s="122"/>
      <c r="Q205" s="122"/>
      <c r="R205" s="122"/>
      <c r="S205" s="122"/>
      <c r="T205" s="122"/>
      <c r="U205" s="17"/>
      <c r="V205" s="122"/>
      <c r="W205" s="122"/>
      <c r="X205" s="122"/>
      <c r="Y205" s="122"/>
      <c r="Z205" s="122"/>
      <c r="AA205" s="122"/>
      <c r="AB205" s="122"/>
      <c r="AC205" s="122"/>
      <c r="AD205" s="122"/>
      <c r="AE205" s="17"/>
    </row>
    <row r="206" spans="1:31">
      <c r="A206" s="125" t="s">
        <v>318</v>
      </c>
      <c r="B206" s="122">
        <v>-1415217.6569230773</v>
      </c>
      <c r="C206" s="122">
        <v>-1415217.6569230773</v>
      </c>
      <c r="D206" s="122">
        <v>0</v>
      </c>
      <c r="E206" s="122">
        <v>0</v>
      </c>
      <c r="F206" s="122">
        <v>-1415217.6569230773</v>
      </c>
      <c r="G206" s="122">
        <v>-1415217.6569230773</v>
      </c>
      <c r="H206" s="122">
        <v>0</v>
      </c>
      <c r="I206" s="122">
        <v>0</v>
      </c>
      <c r="J206" s="122">
        <v>-1415217.6569230773</v>
      </c>
      <c r="K206" s="126">
        <v>1</v>
      </c>
      <c r="L206" s="122">
        <v>-180266.34000000003</v>
      </c>
      <c r="M206" s="122">
        <v>-180266.34000000003</v>
      </c>
      <c r="N206" s="122">
        <v>0</v>
      </c>
      <c r="O206" s="122">
        <v>0</v>
      </c>
      <c r="P206" s="122">
        <v>-180266.34000000003</v>
      </c>
      <c r="Q206" s="122">
        <v>-180266.34000000003</v>
      </c>
      <c r="R206" s="122">
        <v>0</v>
      </c>
      <c r="S206" s="122">
        <v>0</v>
      </c>
      <c r="T206" s="122">
        <v>-180266.34000000003</v>
      </c>
      <c r="U206" s="126">
        <v>1</v>
      </c>
      <c r="V206" s="122">
        <v>-9.9999999999999985E-3</v>
      </c>
      <c r="W206" s="122">
        <v>-9.9999999999999985E-3</v>
      </c>
      <c r="X206" s="122">
        <v>0</v>
      </c>
      <c r="Y206" s="122">
        <v>0</v>
      </c>
      <c r="Z206" s="122">
        <v>-9.9999999999999985E-3</v>
      </c>
      <c r="AA206" s="122">
        <v>-9.9999999999999985E-3</v>
      </c>
      <c r="AB206" s="122">
        <v>0</v>
      </c>
      <c r="AC206" s="122">
        <v>0</v>
      </c>
      <c r="AD206" s="122">
        <v>-9.9999999999999985E-3</v>
      </c>
      <c r="AE206" s="126">
        <v>1</v>
      </c>
    </row>
    <row r="207" spans="1:31">
      <c r="A207" s="125" t="s">
        <v>319</v>
      </c>
      <c r="B207" s="122">
        <v>0</v>
      </c>
      <c r="C207" s="122">
        <v>0</v>
      </c>
      <c r="D207" s="122">
        <v>0</v>
      </c>
      <c r="E207" s="122">
        <v>0</v>
      </c>
      <c r="F207" s="122">
        <v>0</v>
      </c>
      <c r="G207" s="122">
        <v>0</v>
      </c>
      <c r="H207" s="122">
        <v>0</v>
      </c>
      <c r="I207" s="122">
        <v>0</v>
      </c>
      <c r="J207" s="122">
        <v>0</v>
      </c>
      <c r="K207" s="126">
        <v>0</v>
      </c>
      <c r="L207" s="122">
        <v>0</v>
      </c>
      <c r="M207" s="122">
        <v>0</v>
      </c>
      <c r="N207" s="122">
        <v>0</v>
      </c>
      <c r="O207" s="122">
        <v>0</v>
      </c>
      <c r="P207" s="122">
        <v>0</v>
      </c>
      <c r="Q207" s="122">
        <v>0</v>
      </c>
      <c r="R207" s="122">
        <v>0</v>
      </c>
      <c r="S207" s="122">
        <v>0</v>
      </c>
      <c r="T207" s="122">
        <v>0</v>
      </c>
      <c r="U207" s="126">
        <v>1</v>
      </c>
      <c r="V207" s="122">
        <v>0</v>
      </c>
      <c r="W207" s="122">
        <v>0</v>
      </c>
      <c r="X207" s="122">
        <v>0</v>
      </c>
      <c r="Y207" s="122">
        <v>0</v>
      </c>
      <c r="Z207" s="122">
        <v>0</v>
      </c>
      <c r="AA207" s="122">
        <v>0</v>
      </c>
      <c r="AB207" s="122">
        <v>0</v>
      </c>
      <c r="AC207" s="122">
        <v>0</v>
      </c>
      <c r="AD207" s="122">
        <v>0</v>
      </c>
      <c r="AE207" s="126">
        <v>1</v>
      </c>
    </row>
    <row r="208" spans="1:31">
      <c r="A208" s="125" t="s">
        <v>320</v>
      </c>
      <c r="B208" s="122">
        <v>0</v>
      </c>
      <c r="C208" s="122">
        <v>0</v>
      </c>
      <c r="D208" s="122">
        <v>0</v>
      </c>
      <c r="E208" s="122">
        <v>0</v>
      </c>
      <c r="F208" s="122">
        <v>0</v>
      </c>
      <c r="G208" s="122">
        <v>0</v>
      </c>
      <c r="H208" s="122">
        <v>0</v>
      </c>
      <c r="I208" s="122">
        <v>0</v>
      </c>
      <c r="J208" s="122">
        <v>0</v>
      </c>
      <c r="K208" s="126">
        <v>0</v>
      </c>
      <c r="L208" s="122">
        <v>-543380.30769230775</v>
      </c>
      <c r="M208" s="122">
        <v>-543380.30769230775</v>
      </c>
      <c r="N208" s="122">
        <v>543380.30769230775</v>
      </c>
      <c r="O208" s="122">
        <v>0</v>
      </c>
      <c r="P208" s="122">
        <v>0</v>
      </c>
      <c r="Q208" s="122">
        <v>-543380.30769230775</v>
      </c>
      <c r="R208" s="122">
        <v>543380.30769230775</v>
      </c>
      <c r="S208" s="122">
        <v>0</v>
      </c>
      <c r="T208" s="122">
        <v>0</v>
      </c>
      <c r="U208" s="126">
        <v>1</v>
      </c>
      <c r="V208" s="122">
        <v>-1324467.6923076923</v>
      </c>
      <c r="W208" s="122">
        <v>-1324467.6923076923</v>
      </c>
      <c r="X208" s="122">
        <v>0</v>
      </c>
      <c r="Y208" s="122">
        <v>0</v>
      </c>
      <c r="Z208" s="122">
        <v>-1324467.6923076923</v>
      </c>
      <c r="AA208" s="122">
        <v>-1324467.6923076923</v>
      </c>
      <c r="AB208" s="122">
        <v>0</v>
      </c>
      <c r="AC208" s="122">
        <v>0</v>
      </c>
      <c r="AD208" s="122">
        <v>-1324467.6923076923</v>
      </c>
      <c r="AE208" s="126">
        <v>1</v>
      </c>
    </row>
    <row r="209" spans="1:31" ht="15.75" thickBot="1">
      <c r="A209" s="125" t="s">
        <v>321</v>
      </c>
      <c r="B209" s="122">
        <v>-35948.783076923079</v>
      </c>
      <c r="C209" s="122">
        <v>-35948.783076923079</v>
      </c>
      <c r="D209" s="122">
        <v>35948.783076923079</v>
      </c>
      <c r="E209" s="122">
        <v>0</v>
      </c>
      <c r="F209" s="122">
        <v>0</v>
      </c>
      <c r="G209" s="122">
        <v>-35948.783076923079</v>
      </c>
      <c r="H209" s="122">
        <v>35948.783076923079</v>
      </c>
      <c r="I209" s="122">
        <v>0</v>
      </c>
      <c r="J209" s="122">
        <v>0</v>
      </c>
      <c r="K209" s="126">
        <v>1</v>
      </c>
      <c r="L209" s="122">
        <v>0</v>
      </c>
      <c r="M209" s="122">
        <v>0</v>
      </c>
      <c r="N209" s="122">
        <v>0</v>
      </c>
      <c r="O209" s="122">
        <v>0</v>
      </c>
      <c r="P209" s="122">
        <v>0</v>
      </c>
      <c r="Q209" s="122">
        <v>0</v>
      </c>
      <c r="R209" s="122">
        <v>0</v>
      </c>
      <c r="S209" s="122">
        <v>0</v>
      </c>
      <c r="T209" s="122">
        <v>0</v>
      </c>
      <c r="U209" s="126">
        <v>1</v>
      </c>
      <c r="V209" s="122">
        <v>0</v>
      </c>
      <c r="W209" s="122">
        <v>0</v>
      </c>
      <c r="X209" s="122">
        <v>0</v>
      </c>
      <c r="Y209" s="122">
        <v>0</v>
      </c>
      <c r="Z209" s="122">
        <v>0</v>
      </c>
      <c r="AA209" s="122">
        <v>0</v>
      </c>
      <c r="AB209" s="122">
        <v>0</v>
      </c>
      <c r="AC209" s="122">
        <v>0</v>
      </c>
      <c r="AD209" s="122">
        <v>0</v>
      </c>
      <c r="AE209" s="126">
        <v>1</v>
      </c>
    </row>
    <row r="210" spans="1:31">
      <c r="A210" s="127" t="s">
        <v>317</v>
      </c>
      <c r="B210" s="128">
        <v>-1451166.4400000004</v>
      </c>
      <c r="C210" s="128">
        <v>-1451166.4400000004</v>
      </c>
      <c r="D210" s="128">
        <v>35948.783076923079</v>
      </c>
      <c r="E210" s="128">
        <v>0</v>
      </c>
      <c r="F210" s="128">
        <v>-1415217.6569230773</v>
      </c>
      <c r="G210" s="128">
        <v>-1451166.4400000004</v>
      </c>
      <c r="H210" s="128">
        <v>35948.783076923079</v>
      </c>
      <c r="I210" s="128">
        <v>0</v>
      </c>
      <c r="J210" s="128">
        <v>-1415217.6569230773</v>
      </c>
      <c r="K210" s="129">
        <v>2</v>
      </c>
      <c r="L210" s="128">
        <v>-723646.64769230783</v>
      </c>
      <c r="M210" s="128">
        <v>-723646.64769230783</v>
      </c>
      <c r="N210" s="128">
        <v>543380.30769230775</v>
      </c>
      <c r="O210" s="128">
        <v>0</v>
      </c>
      <c r="P210" s="128">
        <v>-180266.34000000003</v>
      </c>
      <c r="Q210" s="128">
        <v>-723646.64769230783</v>
      </c>
      <c r="R210" s="128">
        <v>543380.30769230775</v>
      </c>
      <c r="S210" s="128">
        <v>0</v>
      </c>
      <c r="T210" s="128">
        <v>-180266.34000000003</v>
      </c>
      <c r="U210" s="129">
        <v>4</v>
      </c>
      <c r="V210" s="128">
        <v>-1324467.7023076923</v>
      </c>
      <c r="W210" s="128">
        <v>-1324467.7023076923</v>
      </c>
      <c r="X210" s="128">
        <v>0</v>
      </c>
      <c r="Y210" s="128">
        <v>0</v>
      </c>
      <c r="Z210" s="128">
        <v>-1324467.7023076923</v>
      </c>
      <c r="AA210" s="128">
        <v>-1324467.7023076923</v>
      </c>
      <c r="AB210" s="128">
        <v>0</v>
      </c>
      <c r="AC210" s="128">
        <v>0</v>
      </c>
      <c r="AD210" s="128">
        <v>-1324467.7023076923</v>
      </c>
      <c r="AE210" s="129">
        <v>4</v>
      </c>
    </row>
    <row r="212" spans="1:31">
      <c r="A212" s="19" t="s">
        <v>314</v>
      </c>
      <c r="B212" s="130">
        <v>-1482898.0953846157</v>
      </c>
      <c r="C212" s="130">
        <v>-1482898.0953846157</v>
      </c>
      <c r="D212" s="130">
        <v>67680.438461538462</v>
      </c>
      <c r="E212" s="130">
        <v>0</v>
      </c>
      <c r="F212" s="130">
        <v>-1415217.6569230773</v>
      </c>
      <c r="G212" s="130">
        <v>-1482898.0953846157</v>
      </c>
      <c r="H212" s="130">
        <v>67680.438461538462</v>
      </c>
      <c r="I212" s="130">
        <v>0</v>
      </c>
      <c r="J212" s="130">
        <v>-1415217.6569230773</v>
      </c>
      <c r="K212" s="17">
        <v>3</v>
      </c>
      <c r="L212" s="130">
        <v>-735994.69692307711</v>
      </c>
      <c r="M212" s="130">
        <v>-735994.69692307711</v>
      </c>
      <c r="N212" s="130">
        <v>555728.35692307702</v>
      </c>
      <c r="O212" s="130">
        <v>0</v>
      </c>
      <c r="P212" s="130">
        <v>-180266.34000000003</v>
      </c>
      <c r="Q212" s="130">
        <v>-735994.69692307711</v>
      </c>
      <c r="R212" s="130">
        <v>555728.35692307702</v>
      </c>
      <c r="S212" s="130">
        <v>0</v>
      </c>
      <c r="T212" s="130">
        <v>-180266.34000000003</v>
      </c>
      <c r="U212" s="17">
        <v>5</v>
      </c>
      <c r="V212" s="130">
        <v>-1324467.7023076923</v>
      </c>
      <c r="W212" s="130">
        <v>-1324467.7023076923</v>
      </c>
      <c r="X212" s="130">
        <v>0</v>
      </c>
      <c r="Y212" s="130">
        <v>0</v>
      </c>
      <c r="Z212" s="130">
        <v>-1324467.7023076923</v>
      </c>
      <c r="AA212" s="130">
        <v>-1324467.7023076923</v>
      </c>
      <c r="AB212" s="130">
        <v>0</v>
      </c>
      <c r="AC212" s="130">
        <v>0</v>
      </c>
      <c r="AD212" s="130">
        <v>-1324467.7023076923</v>
      </c>
      <c r="AE212" s="17">
        <v>5</v>
      </c>
    </row>
    <row r="214" spans="1:31">
      <c r="A214" s="131" t="s">
        <v>290</v>
      </c>
      <c r="B214" s="130">
        <v>-19539254.264615387</v>
      </c>
      <c r="C214" s="130">
        <v>-19539254.264615387</v>
      </c>
      <c r="D214" s="130">
        <v>77988.110769230756</v>
      </c>
      <c r="E214" s="130">
        <v>0</v>
      </c>
      <c r="F214" s="130">
        <v>-19461266.153846156</v>
      </c>
      <c r="G214" s="130">
        <v>-19539254.264615387</v>
      </c>
      <c r="H214" s="130">
        <v>77988.110769230756</v>
      </c>
      <c r="I214" s="130">
        <v>0</v>
      </c>
      <c r="J214" s="130">
        <v>-19461266.153846156</v>
      </c>
      <c r="K214" s="17">
        <v>16</v>
      </c>
      <c r="L214" s="130">
        <v>-25889836.378643777</v>
      </c>
      <c r="M214" s="130">
        <v>-25889836.378643777</v>
      </c>
      <c r="N214" s="130">
        <v>563165.26590769237</v>
      </c>
      <c r="O214" s="130">
        <v>0</v>
      </c>
      <c r="P214" s="130">
        <v>-25326671.112736084</v>
      </c>
      <c r="Q214" s="130">
        <v>-25889836.378643777</v>
      </c>
      <c r="R214" s="130">
        <v>563165.26590769237</v>
      </c>
      <c r="S214" s="130">
        <v>0</v>
      </c>
      <c r="T214" s="130">
        <v>-25326671.112736084</v>
      </c>
      <c r="U214" s="17">
        <v>19</v>
      </c>
      <c r="V214" s="130">
        <v>-22791298.290412739</v>
      </c>
      <c r="W214" s="130">
        <v>-22791298.290412739</v>
      </c>
      <c r="X214" s="130">
        <v>0</v>
      </c>
      <c r="Y214" s="130">
        <v>0</v>
      </c>
      <c r="Z214" s="130">
        <v>-22791298.290412739</v>
      </c>
      <c r="AA214" s="130">
        <v>-22791298.290412739</v>
      </c>
      <c r="AB214" s="130">
        <v>0</v>
      </c>
      <c r="AC214" s="130">
        <v>0</v>
      </c>
      <c r="AD214" s="130">
        <v>-22791298.290412739</v>
      </c>
      <c r="AE214" s="17">
        <v>19</v>
      </c>
    </row>
    <row r="216" spans="1:31">
      <c r="A216" s="131" t="s">
        <v>190</v>
      </c>
      <c r="B216" s="130">
        <v>400762589.30307662</v>
      </c>
      <c r="C216" s="130">
        <v>400762589.30307662</v>
      </c>
      <c r="D216" s="130">
        <v>-48172729.860769235</v>
      </c>
      <c r="E216" s="130">
        <v>0</v>
      </c>
      <c r="F216" s="130">
        <v>352589859.44230753</v>
      </c>
      <c r="G216" s="130">
        <v>400762589.30307662</v>
      </c>
      <c r="H216" s="130">
        <v>-48172729.860769235</v>
      </c>
      <c r="I216" s="130">
        <v>0</v>
      </c>
      <c r="J216" s="130">
        <v>352589859.44230753</v>
      </c>
      <c r="K216" s="17">
        <v>88</v>
      </c>
      <c r="L216" s="130">
        <v>444903711.40003103</v>
      </c>
      <c r="M216" s="130">
        <v>444903711.40003103</v>
      </c>
      <c r="N216" s="130">
        <v>-52887619.251734927</v>
      </c>
      <c r="O216" s="130">
        <v>0</v>
      </c>
      <c r="P216" s="130">
        <v>392016092.14829606</v>
      </c>
      <c r="Q216" s="130">
        <v>444903711.40003103</v>
      </c>
      <c r="R216" s="130">
        <v>-52887619.251734927</v>
      </c>
      <c r="S216" s="130">
        <v>0</v>
      </c>
      <c r="T216" s="130">
        <v>392016092.14829606</v>
      </c>
      <c r="U216" s="17">
        <v>93</v>
      </c>
      <c r="V216" s="130">
        <v>507517643.94286186</v>
      </c>
      <c r="W216" s="130">
        <v>507517643.94286186</v>
      </c>
      <c r="X216" s="130">
        <v>-60413709.212912813</v>
      </c>
      <c r="Y216" s="130">
        <v>40318889.650297947</v>
      </c>
      <c r="Z216" s="130">
        <v>487422824.38024688</v>
      </c>
      <c r="AA216" s="130">
        <v>507517643.94286186</v>
      </c>
      <c r="AB216" s="130">
        <v>-60413709.212912813</v>
      </c>
      <c r="AC216" s="130">
        <v>40318889.650297947</v>
      </c>
      <c r="AD216" s="132">
        <v>487422824.38024688</v>
      </c>
      <c r="AE216" s="17">
        <v>93</v>
      </c>
    </row>
    <row r="219" spans="1:31">
      <c r="AD219" s="15">
        <v>41058488</v>
      </c>
    </row>
    <row r="220" spans="1:31">
      <c r="AD220" s="15">
        <f>AD216-AD219</f>
        <v>446364336.38024688</v>
      </c>
    </row>
  </sheetData>
  <mergeCells count="4">
    <mergeCell ref="A6:A7"/>
    <mergeCell ref="B6:K6"/>
    <mergeCell ref="L6:U6"/>
    <mergeCell ref="V6:AE6"/>
  </mergeCells>
  <pageMargins left="0.7" right="0.70000000000000007" top="0.75" bottom="0.75" header="0.3" footer="0.3"/>
  <pageSetup orientation="portrait" horizontalDpi="1200" verticalDpi="1200" r:id="rId1"/>
  <headerFooter>
    <oddHeader>&amp;L&amp;"Arial"&amp;10 &amp;D - &amp;T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08BE9-E45E-46AE-AD6F-8E1EE1E8834F}">
  <dimension ref="A1:I38"/>
  <sheetViews>
    <sheetView showGridLines="0" zoomScale="85" zoomScaleNormal="85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8.85546875" defaultRowHeight="15"/>
  <cols>
    <col min="1" max="1" width="74.42578125" style="28" bestFit="1" customWidth="1"/>
    <col min="2" max="7" width="18.42578125" style="28" customWidth="1"/>
    <col min="8" max="16384" width="8.85546875" style="28"/>
  </cols>
  <sheetData>
    <row r="1" spans="1:9" ht="15.75">
      <c r="A1" s="161" t="s">
        <v>515</v>
      </c>
    </row>
    <row r="2" spans="1:9" ht="15.75">
      <c r="A2" s="162" t="s">
        <v>510</v>
      </c>
    </row>
    <row r="3" spans="1:9" ht="15.75">
      <c r="A3" s="26" t="s">
        <v>322</v>
      </c>
      <c r="B3" s="27"/>
      <c r="C3" s="27"/>
      <c r="D3" s="27"/>
      <c r="E3" s="27"/>
      <c r="F3" s="27"/>
      <c r="G3" s="27"/>
      <c r="H3" s="27"/>
      <c r="I3" s="27"/>
    </row>
    <row r="4" spans="1:9" ht="15.75">
      <c r="A4" s="26" t="s">
        <v>323</v>
      </c>
      <c r="B4" s="27"/>
      <c r="C4" s="27"/>
      <c r="D4" s="27"/>
      <c r="E4" s="27"/>
      <c r="F4" s="27"/>
      <c r="G4" s="27"/>
      <c r="H4" s="27"/>
      <c r="I4" s="27"/>
    </row>
    <row r="5" spans="1:9" ht="16.5" thickBot="1">
      <c r="A5" s="29"/>
      <c r="B5" s="29"/>
      <c r="C5" s="29"/>
      <c r="D5" s="29"/>
      <c r="E5" s="29"/>
      <c r="F5" s="29"/>
      <c r="G5" s="29"/>
      <c r="H5" s="27"/>
      <c r="I5" s="27"/>
    </row>
    <row r="6" spans="1:9" ht="16.5" thickBot="1">
      <c r="A6" s="154" t="s">
        <v>324</v>
      </c>
      <c r="B6" s="154" t="s">
        <v>42</v>
      </c>
      <c r="C6" s="154"/>
      <c r="D6" s="154" t="s">
        <v>43</v>
      </c>
      <c r="E6" s="154"/>
      <c r="F6" s="154" t="s">
        <v>44</v>
      </c>
      <c r="G6" s="154"/>
      <c r="H6" s="27"/>
      <c r="I6" s="27"/>
    </row>
    <row r="7" spans="1:9" ht="26.25" thickBot="1">
      <c r="A7" s="154"/>
      <c r="B7" s="30" t="s">
        <v>45</v>
      </c>
      <c r="C7" s="30" t="s">
        <v>51</v>
      </c>
      <c r="D7" s="30" t="s">
        <v>45</v>
      </c>
      <c r="E7" s="30" t="s">
        <v>51</v>
      </c>
      <c r="F7" s="30" t="s">
        <v>45</v>
      </c>
      <c r="G7" s="30" t="s">
        <v>51</v>
      </c>
      <c r="H7" s="27"/>
      <c r="I7" s="27"/>
    </row>
    <row r="8" spans="1:9" ht="15.75">
      <c r="A8" s="31" t="s">
        <v>325</v>
      </c>
      <c r="B8" s="32"/>
      <c r="C8" s="32"/>
      <c r="D8" s="32"/>
      <c r="E8" s="32"/>
      <c r="F8" s="32"/>
      <c r="G8" s="32"/>
      <c r="H8" s="27"/>
      <c r="I8" s="27"/>
    </row>
    <row r="9" spans="1:9" ht="15.75">
      <c r="A9" s="33" t="s">
        <v>326</v>
      </c>
      <c r="B9" s="32"/>
      <c r="C9" s="32"/>
      <c r="D9" s="32"/>
      <c r="E9" s="32"/>
      <c r="F9" s="32"/>
      <c r="G9" s="32"/>
      <c r="H9" s="27"/>
      <c r="I9" s="27"/>
    </row>
    <row r="10" spans="1:9">
      <c r="A10" s="34" t="s">
        <v>327</v>
      </c>
      <c r="B10" s="32"/>
      <c r="C10" s="32"/>
      <c r="D10" s="32"/>
      <c r="E10" s="32"/>
      <c r="F10" s="32"/>
      <c r="G10" s="32"/>
    </row>
    <row r="11" spans="1:9">
      <c r="A11" s="71" t="s">
        <v>328</v>
      </c>
      <c r="B11" s="72">
        <v>0</v>
      </c>
      <c r="C11" s="72">
        <v>0</v>
      </c>
      <c r="D11" s="72">
        <v>0</v>
      </c>
      <c r="E11" s="72">
        <v>0</v>
      </c>
      <c r="F11" s="72">
        <v>877959.29134922428</v>
      </c>
      <c r="G11" s="72">
        <v>877959.29134922428</v>
      </c>
    </row>
    <row r="12" spans="1:9">
      <c r="A12" s="71" t="s">
        <v>329</v>
      </c>
      <c r="B12" s="72">
        <v>0</v>
      </c>
      <c r="C12" s="72">
        <v>0</v>
      </c>
      <c r="D12" s="72">
        <v>0</v>
      </c>
      <c r="E12" s="72">
        <v>0</v>
      </c>
      <c r="F12" s="72">
        <v>250694.08076737489</v>
      </c>
      <c r="G12" s="72">
        <v>250694.08076737489</v>
      </c>
    </row>
    <row r="13" spans="1:9">
      <c r="A13" s="71" t="s">
        <v>330</v>
      </c>
      <c r="B13" s="72">
        <v>0</v>
      </c>
      <c r="C13" s="72">
        <v>0</v>
      </c>
      <c r="D13" s="72">
        <v>0</v>
      </c>
      <c r="E13" s="72">
        <v>0</v>
      </c>
      <c r="F13" s="72">
        <v>33834.806908880018</v>
      </c>
      <c r="G13" s="72">
        <v>33834.806908880018</v>
      </c>
    </row>
    <row r="14" spans="1:9">
      <c r="A14" s="71" t="s">
        <v>331</v>
      </c>
      <c r="B14" s="72">
        <v>0</v>
      </c>
      <c r="C14" s="72">
        <v>0</v>
      </c>
      <c r="D14" s="72">
        <v>0</v>
      </c>
      <c r="E14" s="72">
        <v>0</v>
      </c>
      <c r="F14" s="72">
        <v>27079.492743782936</v>
      </c>
      <c r="G14" s="72">
        <v>27079.492743782936</v>
      </c>
    </row>
    <row r="15" spans="1:9">
      <c r="A15" s="35" t="s">
        <v>332</v>
      </c>
      <c r="B15" s="32">
        <v>0</v>
      </c>
      <c r="C15" s="32">
        <v>0</v>
      </c>
      <c r="D15" s="32">
        <v>0</v>
      </c>
      <c r="E15" s="32">
        <v>0</v>
      </c>
      <c r="F15" s="32">
        <v>-394294.78649382346</v>
      </c>
      <c r="G15" s="32">
        <v>-394294.78649382346</v>
      </c>
    </row>
    <row r="16" spans="1:9">
      <c r="A16" s="35" t="s">
        <v>333</v>
      </c>
      <c r="B16" s="32">
        <v>0</v>
      </c>
      <c r="C16" s="32">
        <v>0</v>
      </c>
      <c r="D16" s="32">
        <v>0</v>
      </c>
      <c r="E16" s="32">
        <v>0</v>
      </c>
      <c r="F16" s="32">
        <v>-109277.97055762303</v>
      </c>
      <c r="G16" s="32">
        <v>-109277.97055762303</v>
      </c>
    </row>
    <row r="17" spans="1:7" ht="15.75" thickBot="1">
      <c r="A17" s="35" t="s">
        <v>334</v>
      </c>
      <c r="B17" s="32">
        <v>0</v>
      </c>
      <c r="C17" s="32">
        <v>0</v>
      </c>
      <c r="D17" s="32">
        <v>0</v>
      </c>
      <c r="E17" s="32">
        <v>0</v>
      </c>
      <c r="F17" s="32">
        <v>797304.52018751996</v>
      </c>
      <c r="G17" s="32">
        <v>797304.52018751996</v>
      </c>
    </row>
    <row r="18" spans="1:7" ht="15.75" thickBot="1">
      <c r="A18" s="34" t="s">
        <v>327</v>
      </c>
      <c r="B18" s="36">
        <v>0</v>
      </c>
      <c r="C18" s="36">
        <v>0</v>
      </c>
      <c r="D18" s="36">
        <v>0</v>
      </c>
      <c r="E18" s="36">
        <v>0</v>
      </c>
      <c r="F18" s="36">
        <v>1483299.4349053358</v>
      </c>
      <c r="G18" s="36">
        <v>1483299.4349053358</v>
      </c>
    </row>
    <row r="19" spans="1:7" ht="15.75">
      <c r="A19" s="27"/>
      <c r="B19" s="27"/>
      <c r="C19" s="27"/>
      <c r="D19" s="27"/>
      <c r="E19" s="27"/>
      <c r="F19" s="27"/>
      <c r="G19" s="27"/>
    </row>
    <row r="20" spans="1:7">
      <c r="A20" s="33" t="s">
        <v>335</v>
      </c>
    </row>
    <row r="21" spans="1:7">
      <c r="A21" s="34" t="s">
        <v>336</v>
      </c>
      <c r="B21" s="32"/>
      <c r="C21" s="32"/>
      <c r="D21" s="32"/>
      <c r="E21" s="32"/>
      <c r="F21" s="32"/>
      <c r="G21" s="32"/>
    </row>
    <row r="22" spans="1:7">
      <c r="A22" s="35" t="s">
        <v>337</v>
      </c>
      <c r="B22" s="32">
        <v>0</v>
      </c>
      <c r="C22" s="32">
        <v>0</v>
      </c>
      <c r="D22" s="32">
        <v>0</v>
      </c>
      <c r="E22" s="32">
        <v>0</v>
      </c>
      <c r="F22" s="32">
        <v>-1931432.2136419115</v>
      </c>
      <c r="G22" s="32">
        <v>-1931432.2136419115</v>
      </c>
    </row>
    <row r="23" spans="1:7">
      <c r="A23" s="35" t="s">
        <v>338</v>
      </c>
      <c r="B23" s="32">
        <v>0</v>
      </c>
      <c r="C23" s="32">
        <v>0</v>
      </c>
      <c r="D23" s="32">
        <v>0</v>
      </c>
      <c r="E23" s="32">
        <v>0</v>
      </c>
      <c r="F23" s="32">
        <v>-461789.55612416926</v>
      </c>
      <c r="G23" s="32">
        <v>-461789.55612416926</v>
      </c>
    </row>
    <row r="24" spans="1:7">
      <c r="A24" s="35" t="s">
        <v>339</v>
      </c>
      <c r="B24" s="32">
        <v>0</v>
      </c>
      <c r="C24" s="32">
        <v>0</v>
      </c>
      <c r="D24" s="32">
        <v>0</v>
      </c>
      <c r="E24" s="32">
        <v>0</v>
      </c>
      <c r="F24" s="32">
        <v>-81681.910452467098</v>
      </c>
      <c r="G24" s="32">
        <v>-81681.910452467098</v>
      </c>
    </row>
    <row r="25" spans="1:7" ht="15.75" thickBot="1">
      <c r="A25" s="35" t="s">
        <v>340</v>
      </c>
      <c r="B25" s="32">
        <v>0</v>
      </c>
      <c r="C25" s="32">
        <v>0</v>
      </c>
      <c r="D25" s="32">
        <v>0</v>
      </c>
      <c r="E25" s="32">
        <v>0</v>
      </c>
      <c r="F25" s="32">
        <v>-48325.543687449033</v>
      </c>
      <c r="G25" s="32">
        <v>-48325.543687449033</v>
      </c>
    </row>
    <row r="26" spans="1:7" ht="15.75" thickBot="1">
      <c r="A26" s="34" t="s">
        <v>336</v>
      </c>
      <c r="B26" s="36">
        <v>0</v>
      </c>
      <c r="C26" s="36">
        <v>0</v>
      </c>
      <c r="D26" s="36">
        <v>0</v>
      </c>
      <c r="E26" s="36">
        <v>0</v>
      </c>
      <c r="F26" s="36">
        <v>-2523229.2239059964</v>
      </c>
      <c r="G26" s="36">
        <v>-2523229.2239059964</v>
      </c>
    </row>
    <row r="28" spans="1:7">
      <c r="A28" s="34" t="s">
        <v>341</v>
      </c>
      <c r="B28" s="32"/>
      <c r="C28" s="32"/>
      <c r="D28" s="32"/>
      <c r="E28" s="32"/>
      <c r="F28" s="32"/>
      <c r="G28" s="32"/>
    </row>
    <row r="29" spans="1:7" ht="15.75" thickBot="1">
      <c r="A29" s="35" t="s">
        <v>342</v>
      </c>
      <c r="B29" s="32">
        <v>0</v>
      </c>
      <c r="C29" s="32">
        <v>0</v>
      </c>
      <c r="D29" s="32">
        <v>0</v>
      </c>
      <c r="E29" s="32">
        <v>0</v>
      </c>
      <c r="F29" s="32">
        <v>879173.84259832825</v>
      </c>
      <c r="G29" s="32">
        <v>879173.84259832825</v>
      </c>
    </row>
    <row r="30" spans="1:7" ht="15.75" thickBot="1">
      <c r="A30" s="34" t="s">
        <v>341</v>
      </c>
      <c r="B30" s="36">
        <v>0</v>
      </c>
      <c r="C30" s="36">
        <v>0</v>
      </c>
      <c r="D30" s="36">
        <v>0</v>
      </c>
      <c r="E30" s="36">
        <v>0</v>
      </c>
      <c r="F30" s="36">
        <v>879173.84259832825</v>
      </c>
      <c r="G30" s="36">
        <v>879173.84259832825</v>
      </c>
    </row>
    <row r="32" spans="1:7">
      <c r="A32" s="34" t="s">
        <v>343</v>
      </c>
      <c r="B32" s="32"/>
      <c r="C32" s="32"/>
      <c r="D32" s="32"/>
      <c r="E32" s="32"/>
      <c r="F32" s="32"/>
      <c r="G32" s="32"/>
    </row>
    <row r="33" spans="1:8">
      <c r="A33" s="35" t="s">
        <v>344</v>
      </c>
      <c r="B33" s="32">
        <v>0</v>
      </c>
      <c r="C33" s="32">
        <v>0</v>
      </c>
      <c r="D33" s="32">
        <v>0</v>
      </c>
      <c r="E33" s="32">
        <v>0</v>
      </c>
      <c r="F33" s="32">
        <v>32504054.248599868</v>
      </c>
      <c r="G33" s="32">
        <v>32504054.248599868</v>
      </c>
    </row>
    <row r="34" spans="1:8">
      <c r="A34" s="35" t="s">
        <v>345</v>
      </c>
      <c r="B34" s="32">
        <v>0</v>
      </c>
      <c r="C34" s="32">
        <v>0</v>
      </c>
      <c r="D34" s="32">
        <v>0</v>
      </c>
      <c r="E34" s="32">
        <v>0</v>
      </c>
      <c r="F34" s="32">
        <v>9129741.2205460928</v>
      </c>
      <c r="G34" s="32">
        <v>9129741.2205460928</v>
      </c>
    </row>
    <row r="35" spans="1:8">
      <c r="A35" s="35" t="s">
        <v>346</v>
      </c>
      <c r="B35" s="32">
        <v>0</v>
      </c>
      <c r="C35" s="32">
        <v>0</v>
      </c>
      <c r="D35" s="32">
        <v>0</v>
      </c>
      <c r="E35" s="32">
        <v>0</v>
      </c>
      <c r="F35" s="32">
        <v>513227.53621653363</v>
      </c>
      <c r="G35" s="32">
        <v>513227.53621653363</v>
      </c>
    </row>
    <row r="36" spans="1:8" ht="15.75">
      <c r="A36" s="35" t="s">
        <v>347</v>
      </c>
      <c r="B36" s="32">
        <v>0</v>
      </c>
      <c r="C36" s="32">
        <v>0</v>
      </c>
      <c r="D36" s="32">
        <v>0</v>
      </c>
      <c r="E36" s="32">
        <v>0</v>
      </c>
      <c r="F36" s="32">
        <v>702601.77615216805</v>
      </c>
      <c r="G36" s="32">
        <v>702601.77615216805</v>
      </c>
      <c r="H36" s="27"/>
    </row>
    <row r="37" spans="1:8" ht="16.5" thickBot="1">
      <c r="A37" s="35" t="s">
        <v>348</v>
      </c>
      <c r="B37" s="32">
        <v>0</v>
      </c>
      <c r="C37" s="32">
        <v>0</v>
      </c>
      <c r="D37" s="32">
        <v>0</v>
      </c>
      <c r="E37" s="32">
        <v>0</v>
      </c>
      <c r="F37" s="32">
        <v>-147081.07384615386</v>
      </c>
      <c r="G37" s="32">
        <v>-147081.07384615386</v>
      </c>
      <c r="H37" s="27"/>
    </row>
    <row r="38" spans="1:8" ht="16.5" thickBot="1">
      <c r="A38" s="34" t="s">
        <v>343</v>
      </c>
      <c r="B38" s="36">
        <v>0</v>
      </c>
      <c r="C38" s="36">
        <v>0</v>
      </c>
      <c r="D38" s="36">
        <v>0</v>
      </c>
      <c r="E38" s="36">
        <v>0</v>
      </c>
      <c r="F38" s="36">
        <v>42702543.707668513</v>
      </c>
      <c r="G38" s="36">
        <v>42702543.707668513</v>
      </c>
      <c r="H38" s="27"/>
    </row>
  </sheetData>
  <mergeCells count="4">
    <mergeCell ref="A6:A7"/>
    <mergeCell ref="B6:C6"/>
    <mergeCell ref="D6:E6"/>
    <mergeCell ref="F6:G6"/>
  </mergeCells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CCC39-3334-422F-8F2C-BBF271FAA076}">
  <dimension ref="A1:J59"/>
  <sheetViews>
    <sheetView zoomScale="85" zoomScaleNormal="85" workbookViewId="0">
      <pane xSplit="1" ySplit="7" topLeftCell="B38" activePane="bottomRight" state="frozen"/>
      <selection pane="topRight"/>
      <selection pane="bottomLeft"/>
      <selection pane="bottomRight"/>
    </sheetView>
  </sheetViews>
  <sheetFormatPr defaultColWidth="9.140625" defaultRowHeight="15"/>
  <cols>
    <col min="1" max="1" width="100.85546875" style="3" bestFit="1" customWidth="1"/>
    <col min="2" max="7" width="16.42578125" style="3" customWidth="1"/>
    <col min="8" max="8" width="36" style="3" bestFit="1" customWidth="1"/>
    <col min="9" max="9" width="9.140625" style="3"/>
    <col min="10" max="10" width="15.140625" style="3" bestFit="1" customWidth="1"/>
    <col min="11" max="16384" width="9.140625" style="3"/>
  </cols>
  <sheetData>
    <row r="1" spans="1:8">
      <c r="A1" s="159" t="s">
        <v>516</v>
      </c>
    </row>
    <row r="2" spans="1:8">
      <c r="A2" s="160" t="s">
        <v>510</v>
      </c>
    </row>
    <row r="3" spans="1:8" ht="15.75" thickBot="1">
      <c r="A3" s="2"/>
      <c r="B3" s="2"/>
      <c r="C3" s="2"/>
      <c r="D3" s="2"/>
      <c r="E3" s="2"/>
      <c r="F3" s="2"/>
      <c r="G3" s="2"/>
    </row>
    <row r="4" spans="1:8">
      <c r="A4" s="4" t="s">
        <v>40</v>
      </c>
    </row>
    <row r="5" spans="1:8" ht="15.75" thickBot="1">
      <c r="A5" s="2"/>
      <c r="B5" s="2"/>
      <c r="C5" s="2"/>
      <c r="D5" s="2"/>
      <c r="E5" s="2"/>
      <c r="F5" s="2"/>
      <c r="G5" s="2"/>
    </row>
    <row r="6" spans="1:8" ht="15.75" thickBot="1">
      <c r="A6" s="153" t="s">
        <v>324</v>
      </c>
      <c r="B6" s="153" t="s">
        <v>42</v>
      </c>
      <c r="C6" s="153"/>
      <c r="D6" s="153" t="s">
        <v>43</v>
      </c>
      <c r="E6" s="153"/>
      <c r="F6" s="153" t="s">
        <v>44</v>
      </c>
      <c r="G6" s="153"/>
    </row>
    <row r="7" spans="1:8" ht="26.25" thickBot="1">
      <c r="A7" s="153"/>
      <c r="B7" s="5" t="s">
        <v>45</v>
      </c>
      <c r="C7" s="5" t="s">
        <v>51</v>
      </c>
      <c r="D7" s="5" t="s">
        <v>45</v>
      </c>
      <c r="E7" s="5" t="s">
        <v>51</v>
      </c>
      <c r="F7" s="5" t="s">
        <v>45</v>
      </c>
      <c r="G7" s="5" t="s">
        <v>51</v>
      </c>
    </row>
    <row r="8" spans="1:8">
      <c r="A8" s="16" t="s">
        <v>325</v>
      </c>
      <c r="B8" s="17"/>
      <c r="C8" s="17"/>
      <c r="D8" s="17"/>
      <c r="E8" s="17"/>
      <c r="F8" s="17"/>
      <c r="G8" s="17"/>
    </row>
    <row r="9" spans="1:8">
      <c r="A9" s="18" t="s">
        <v>326</v>
      </c>
      <c r="B9" s="17"/>
      <c r="C9" s="17"/>
      <c r="D9" s="17"/>
      <c r="E9" s="17"/>
      <c r="F9" s="17"/>
      <c r="G9" s="17"/>
    </row>
    <row r="10" spans="1:8">
      <c r="A10" s="19" t="s">
        <v>349</v>
      </c>
      <c r="B10" s="17"/>
      <c r="C10" s="17"/>
      <c r="D10" s="17"/>
      <c r="E10" s="17"/>
      <c r="F10" s="17"/>
      <c r="G10" s="17"/>
    </row>
    <row r="11" spans="1:8">
      <c r="A11" s="37" t="s">
        <v>350</v>
      </c>
      <c r="B11" s="17">
        <v>0</v>
      </c>
      <c r="C11" s="17">
        <v>0</v>
      </c>
      <c r="D11" s="17">
        <v>0</v>
      </c>
      <c r="E11" s="17">
        <v>0</v>
      </c>
      <c r="F11" s="17">
        <v>-195891.83505338049</v>
      </c>
      <c r="G11" s="17">
        <v>-195891.83505338049</v>
      </c>
    </row>
    <row r="12" spans="1:8">
      <c r="A12" s="37" t="s">
        <v>351</v>
      </c>
      <c r="B12" s="17">
        <v>0</v>
      </c>
      <c r="C12" s="17">
        <v>0</v>
      </c>
      <c r="D12" s="17">
        <v>0</v>
      </c>
      <c r="E12" s="17">
        <v>0</v>
      </c>
      <c r="F12" s="17">
        <v>-54291.009966923295</v>
      </c>
      <c r="G12" s="17">
        <v>-54291.009966923295</v>
      </c>
    </row>
    <row r="13" spans="1:8">
      <c r="A13" s="37" t="s">
        <v>352</v>
      </c>
      <c r="B13" s="17">
        <v>0</v>
      </c>
      <c r="C13" s="17">
        <v>0</v>
      </c>
      <c r="D13" s="17">
        <v>0</v>
      </c>
      <c r="E13" s="17">
        <v>0</v>
      </c>
      <c r="F13" s="17">
        <v>25977.999999999953</v>
      </c>
      <c r="G13" s="17">
        <v>25977.999999999953</v>
      </c>
      <c r="H13" s="38" t="s">
        <v>353</v>
      </c>
    </row>
    <row r="14" spans="1:8">
      <c r="A14" s="37" t="s">
        <v>354</v>
      </c>
      <c r="B14" s="17">
        <v>0</v>
      </c>
      <c r="C14" s="17">
        <v>0</v>
      </c>
      <c r="D14" s="17">
        <v>0</v>
      </c>
      <c r="E14" s="17">
        <v>0</v>
      </c>
      <c r="F14" s="17">
        <v>-512.58476855856168</v>
      </c>
      <c r="G14" s="17">
        <v>-512.58476855856168</v>
      </c>
    </row>
    <row r="15" spans="1:8">
      <c r="A15" s="37" t="s">
        <v>355</v>
      </c>
      <c r="B15" s="17">
        <v>0</v>
      </c>
      <c r="C15" s="17">
        <v>0</v>
      </c>
      <c r="D15" s="17">
        <v>0</v>
      </c>
      <c r="E15" s="17">
        <v>0</v>
      </c>
      <c r="F15" s="17">
        <v>114979.99768561099</v>
      </c>
      <c r="G15" s="17">
        <v>114979.99768561099</v>
      </c>
    </row>
    <row r="16" spans="1:8">
      <c r="A16" s="37" t="s">
        <v>356</v>
      </c>
      <c r="B16" s="17">
        <v>0</v>
      </c>
      <c r="C16" s="17">
        <v>0</v>
      </c>
      <c r="D16" s="17">
        <v>0</v>
      </c>
      <c r="E16" s="17">
        <v>0</v>
      </c>
      <c r="F16" s="17">
        <v>-16192.827589918812</v>
      </c>
      <c r="G16" s="17">
        <v>-16192.827589918812</v>
      </c>
    </row>
    <row r="17" spans="1:10">
      <c r="A17" s="37" t="s">
        <v>357</v>
      </c>
      <c r="B17" s="17">
        <v>0</v>
      </c>
      <c r="C17" s="17">
        <v>0</v>
      </c>
      <c r="D17" s="17">
        <v>0</v>
      </c>
      <c r="E17" s="17">
        <v>0</v>
      </c>
      <c r="F17" s="17">
        <v>68958.032149544932</v>
      </c>
      <c r="G17" s="17">
        <v>68958.032149544932</v>
      </c>
    </row>
    <row r="18" spans="1:10">
      <c r="A18" s="37" t="s">
        <v>358</v>
      </c>
      <c r="B18" s="17">
        <v>0</v>
      </c>
      <c r="C18" s="17">
        <v>0</v>
      </c>
      <c r="D18" s="17">
        <v>0</v>
      </c>
      <c r="E18" s="17">
        <v>0</v>
      </c>
      <c r="F18" s="17">
        <v>1121126.7355230332</v>
      </c>
      <c r="G18" s="17">
        <v>1121126.7355230332</v>
      </c>
    </row>
    <row r="19" spans="1:10">
      <c r="A19" s="37" t="s">
        <v>359</v>
      </c>
      <c r="B19" s="17">
        <v>0</v>
      </c>
      <c r="C19" s="17">
        <v>0</v>
      </c>
      <c r="D19" s="17">
        <v>0</v>
      </c>
      <c r="E19" s="17">
        <v>0</v>
      </c>
      <c r="F19" s="17">
        <v>-140886.35989593732</v>
      </c>
      <c r="G19" s="17">
        <v>-140886.35989593732</v>
      </c>
    </row>
    <row r="20" spans="1:10">
      <c r="A20" s="37" t="s">
        <v>360</v>
      </c>
      <c r="B20" s="17">
        <v>0</v>
      </c>
      <c r="C20" s="17">
        <v>0</v>
      </c>
      <c r="D20" s="17">
        <v>0</v>
      </c>
      <c r="E20" s="17">
        <v>0</v>
      </c>
      <c r="F20" s="17">
        <v>-1592.2823132034423</v>
      </c>
      <c r="G20" s="17">
        <v>-1592.2823132034423</v>
      </c>
    </row>
    <row r="21" spans="1:10">
      <c r="A21" s="37" t="s">
        <v>361</v>
      </c>
      <c r="B21" s="17">
        <v>0</v>
      </c>
      <c r="C21" s="17">
        <v>0</v>
      </c>
      <c r="D21" s="17">
        <v>0</v>
      </c>
      <c r="E21" s="17">
        <v>0</v>
      </c>
      <c r="F21" s="17">
        <v>-32459.296850334864</v>
      </c>
      <c r="G21" s="17">
        <v>-32459.296850334864</v>
      </c>
    </row>
    <row r="22" spans="1:10">
      <c r="A22" s="37" t="s">
        <v>362</v>
      </c>
      <c r="B22" s="17">
        <v>0</v>
      </c>
      <c r="C22" s="17">
        <v>0</v>
      </c>
      <c r="D22" s="17">
        <v>0</v>
      </c>
      <c r="E22" s="17">
        <v>0</v>
      </c>
      <c r="F22" s="17">
        <v>11457.581152167546</v>
      </c>
      <c r="G22" s="17">
        <v>11457.581152167546</v>
      </c>
    </row>
    <row r="23" spans="1:10">
      <c r="A23" s="37" t="s">
        <v>363</v>
      </c>
      <c r="B23" s="17">
        <v>0</v>
      </c>
      <c r="C23" s="17">
        <v>0</v>
      </c>
      <c r="D23" s="17">
        <v>0</v>
      </c>
      <c r="E23" s="17">
        <v>0</v>
      </c>
      <c r="F23" s="17">
        <v>40275.321617835267</v>
      </c>
      <c r="G23" s="17">
        <v>40275.321617835267</v>
      </c>
    </row>
    <row r="24" spans="1:10">
      <c r="A24" s="37" t="s">
        <v>364</v>
      </c>
      <c r="B24" s="17">
        <v>0</v>
      </c>
      <c r="C24" s="17">
        <v>0</v>
      </c>
      <c r="D24" s="17">
        <v>0</v>
      </c>
      <c r="E24" s="17">
        <v>0</v>
      </c>
      <c r="F24" s="17">
        <v>-4149.7326420727804</v>
      </c>
      <c r="G24" s="17">
        <v>-4149.7326420727804</v>
      </c>
    </row>
    <row r="25" spans="1:10">
      <c r="A25" s="37" t="s">
        <v>365</v>
      </c>
      <c r="B25" s="17">
        <v>0</v>
      </c>
      <c r="C25" s="17">
        <v>0</v>
      </c>
      <c r="D25" s="17">
        <v>0</v>
      </c>
      <c r="E25" s="17">
        <v>0</v>
      </c>
      <c r="F25" s="17">
        <v>98576.011368000021</v>
      </c>
      <c r="G25" s="17">
        <v>98576.011368000021</v>
      </c>
    </row>
    <row r="26" spans="1:10">
      <c r="A26" s="37" t="s">
        <v>366</v>
      </c>
      <c r="B26" s="17">
        <v>0</v>
      </c>
      <c r="C26" s="17">
        <v>0</v>
      </c>
      <c r="D26" s="17">
        <v>0</v>
      </c>
      <c r="E26" s="17">
        <v>0</v>
      </c>
      <c r="F26" s="17">
        <v>-318341.36230299959</v>
      </c>
      <c r="G26" s="17">
        <v>-318341.36230299959</v>
      </c>
    </row>
    <row r="27" spans="1:10">
      <c r="A27" s="65" t="s">
        <v>367</v>
      </c>
      <c r="B27" s="66">
        <v>0</v>
      </c>
      <c r="C27" s="66">
        <v>0</v>
      </c>
      <c r="D27" s="66">
        <v>0</v>
      </c>
      <c r="E27" s="66">
        <v>0</v>
      </c>
      <c r="F27" s="66">
        <v>-25873.942118953899</v>
      </c>
      <c r="G27" s="66">
        <v>-25873.942118953899</v>
      </c>
    </row>
    <row r="28" spans="1:10">
      <c r="A28" s="65" t="s">
        <v>368</v>
      </c>
      <c r="B28" s="66">
        <v>0</v>
      </c>
      <c r="C28" s="66">
        <v>0</v>
      </c>
      <c r="D28" s="66">
        <v>0</v>
      </c>
      <c r="E28" s="66">
        <v>0</v>
      </c>
      <c r="F28" s="66">
        <v>76994.395127798969</v>
      </c>
      <c r="G28" s="66">
        <v>76994.395127798969</v>
      </c>
      <c r="H28" s="15">
        <f>+SUM(G14:G30)</f>
        <v>987109.27212587814</v>
      </c>
    </row>
    <row r="29" spans="1:10">
      <c r="A29" s="65" t="s">
        <v>369</v>
      </c>
      <c r="B29" s="66">
        <v>0</v>
      </c>
      <c r="C29" s="66">
        <v>0</v>
      </c>
      <c r="D29" s="66">
        <v>0</v>
      </c>
      <c r="E29" s="66">
        <v>0</v>
      </c>
      <c r="F29" s="66">
        <v>-3050.6793114563925</v>
      </c>
      <c r="G29" s="66">
        <v>-3050.6793114563925</v>
      </c>
    </row>
    <row r="30" spans="1:10" ht="15.75" thickBot="1">
      <c r="A30" s="65" t="s">
        <v>370</v>
      </c>
      <c r="B30" s="66">
        <v>0</v>
      </c>
      <c r="C30" s="66">
        <v>0</v>
      </c>
      <c r="D30" s="66">
        <v>0</v>
      </c>
      <c r="E30" s="66">
        <v>0</v>
      </c>
      <c r="F30" s="66">
        <v>-2199.7347046770451</v>
      </c>
      <c r="G30" s="66">
        <v>-2199.7347046770451</v>
      </c>
      <c r="H30" s="15">
        <f>+SUM(G27:G30)</f>
        <v>45870.038992711634</v>
      </c>
      <c r="J30" s="39" t="s">
        <v>371</v>
      </c>
    </row>
    <row r="31" spans="1:10" ht="15.75" thickBot="1">
      <c r="A31" s="19" t="s">
        <v>349</v>
      </c>
      <c r="B31" s="40">
        <v>0</v>
      </c>
      <c r="C31" s="40">
        <v>0</v>
      </c>
      <c r="D31" s="40">
        <v>0</v>
      </c>
      <c r="E31" s="40">
        <v>0</v>
      </c>
      <c r="F31" s="40">
        <v>762904.4271055744</v>
      </c>
      <c r="G31" s="40">
        <v>762904.4271055744</v>
      </c>
      <c r="J31" s="41">
        <f>SUM(F14:F30)-[17]RSAM!O31-[17]RSAM!O86</f>
        <v>-49164.321559966251</v>
      </c>
    </row>
    <row r="34" spans="1:7">
      <c r="A34" s="18" t="s">
        <v>335</v>
      </c>
      <c r="B34" s="17"/>
      <c r="C34" s="17"/>
      <c r="D34" s="17"/>
      <c r="E34" s="17"/>
      <c r="F34" s="17"/>
      <c r="G34" s="17"/>
    </row>
    <row r="35" spans="1:7">
      <c r="A35" s="19" t="s">
        <v>372</v>
      </c>
      <c r="B35" s="17"/>
      <c r="C35" s="17"/>
      <c r="D35" s="17"/>
      <c r="E35" s="17"/>
      <c r="F35" s="17"/>
      <c r="G35" s="17"/>
    </row>
    <row r="36" spans="1:7">
      <c r="A36" s="139" t="s">
        <v>373</v>
      </c>
      <c r="B36" s="140">
        <v>0</v>
      </c>
      <c r="C36" s="140">
        <v>0</v>
      </c>
      <c r="D36" s="140">
        <v>0</v>
      </c>
      <c r="E36" s="140">
        <v>0</v>
      </c>
      <c r="F36" s="140">
        <v>-49069.796661833199</v>
      </c>
      <c r="G36" s="17">
        <v>-49069.796661833199</v>
      </c>
    </row>
    <row r="37" spans="1:7">
      <c r="A37" s="139" t="s">
        <v>374</v>
      </c>
      <c r="B37" s="140">
        <v>0</v>
      </c>
      <c r="C37" s="140">
        <v>0</v>
      </c>
      <c r="D37" s="140">
        <v>0</v>
      </c>
      <c r="E37" s="140">
        <v>0</v>
      </c>
      <c r="F37" s="140">
        <v>-56669.679207888352</v>
      </c>
      <c r="G37" s="17">
        <v>-56669.679207888352</v>
      </c>
    </row>
    <row r="38" spans="1:7">
      <c r="A38" s="139" t="s">
        <v>375</v>
      </c>
      <c r="B38" s="140">
        <v>0</v>
      </c>
      <c r="C38" s="140">
        <v>0</v>
      </c>
      <c r="D38" s="140">
        <v>0</v>
      </c>
      <c r="E38" s="140">
        <v>0</v>
      </c>
      <c r="F38" s="140">
        <v>7944.7249818386272</v>
      </c>
      <c r="G38" s="17">
        <v>7944.7249818386272</v>
      </c>
    </row>
    <row r="39" spans="1:7">
      <c r="A39" s="139" t="s">
        <v>376</v>
      </c>
      <c r="B39" s="140">
        <v>0</v>
      </c>
      <c r="C39" s="140">
        <v>0</v>
      </c>
      <c r="D39" s="140">
        <v>0</v>
      </c>
      <c r="E39" s="140">
        <v>0</v>
      </c>
      <c r="F39" s="140">
        <v>-33822.456176272637</v>
      </c>
      <c r="G39" s="17">
        <v>-33822.456176272637</v>
      </c>
    </row>
    <row r="40" spans="1:7">
      <c r="A40" s="139" t="s">
        <v>377</v>
      </c>
      <c r="B40" s="140">
        <v>0</v>
      </c>
      <c r="C40" s="140">
        <v>0</v>
      </c>
      <c r="D40" s="140">
        <v>0</v>
      </c>
      <c r="E40" s="140">
        <v>0</v>
      </c>
      <c r="F40" s="140">
        <v>7439055.779461192</v>
      </c>
      <c r="G40" s="17">
        <v>7439055.779461192</v>
      </c>
    </row>
    <row r="41" spans="1:7">
      <c r="A41" s="139" t="s">
        <v>378</v>
      </c>
      <c r="B41" s="140">
        <v>0</v>
      </c>
      <c r="C41" s="140">
        <v>0</v>
      </c>
      <c r="D41" s="140">
        <v>0</v>
      </c>
      <c r="E41" s="140">
        <v>0</v>
      </c>
      <c r="F41" s="140">
        <v>-4909556.405085356</v>
      </c>
      <c r="G41" s="17">
        <v>-4909556.405085356</v>
      </c>
    </row>
    <row r="42" spans="1:7">
      <c r="A42" s="139" t="s">
        <v>379</v>
      </c>
      <c r="B42" s="140">
        <v>0</v>
      </c>
      <c r="C42" s="140">
        <v>0</v>
      </c>
      <c r="D42" s="140">
        <v>0</v>
      </c>
      <c r="E42" s="140">
        <v>0</v>
      </c>
      <c r="F42" s="140">
        <v>-2966556.5719833518</v>
      </c>
      <c r="G42" s="17">
        <v>-2966556.5719833518</v>
      </c>
    </row>
    <row r="43" spans="1:7">
      <c r="A43" s="139" t="s">
        <v>380</v>
      </c>
      <c r="B43" s="140">
        <v>0</v>
      </c>
      <c r="C43" s="140">
        <v>0</v>
      </c>
      <c r="D43" s="140">
        <v>0</v>
      </c>
      <c r="E43" s="140">
        <v>0</v>
      </c>
      <c r="F43" s="140">
        <v>16007.507181421966</v>
      </c>
      <c r="G43" s="17">
        <v>16007.507181421966</v>
      </c>
    </row>
    <row r="44" spans="1:7">
      <c r="A44" s="139" t="s">
        <v>381</v>
      </c>
      <c r="B44" s="140">
        <v>0</v>
      </c>
      <c r="C44" s="140">
        <v>0</v>
      </c>
      <c r="D44" s="140">
        <v>0</v>
      </c>
      <c r="E44" s="140">
        <v>0</v>
      </c>
      <c r="F44" s="140">
        <v>-5631.0221305794994</v>
      </c>
      <c r="G44" s="17">
        <v>-5631.0221305794994</v>
      </c>
    </row>
    <row r="45" spans="1:7">
      <c r="A45" s="139" t="s">
        <v>382</v>
      </c>
      <c r="B45" s="140">
        <v>0</v>
      </c>
      <c r="C45" s="140">
        <v>0</v>
      </c>
      <c r="D45" s="140">
        <v>0</v>
      </c>
      <c r="E45" s="140">
        <v>0</v>
      </c>
      <c r="F45" s="140">
        <v>-19959.235617570477</v>
      </c>
      <c r="G45" s="17">
        <v>-19959.235617570477</v>
      </c>
    </row>
    <row r="46" spans="1:7">
      <c r="A46" s="139" t="s">
        <v>383</v>
      </c>
      <c r="B46" s="140">
        <v>0</v>
      </c>
      <c r="C46" s="140">
        <v>0</v>
      </c>
      <c r="D46" s="140">
        <v>0</v>
      </c>
      <c r="E46" s="140">
        <v>0</v>
      </c>
      <c r="F46" s="140">
        <v>2039.8525650997051</v>
      </c>
      <c r="G46" s="17">
        <v>2039.8525650997051</v>
      </c>
    </row>
    <row r="47" spans="1:7">
      <c r="A47" s="139" t="s">
        <v>384</v>
      </c>
      <c r="B47" s="140">
        <v>0</v>
      </c>
      <c r="C47" s="140">
        <v>0</v>
      </c>
      <c r="D47" s="140">
        <v>0</v>
      </c>
      <c r="E47" s="140">
        <v>0</v>
      </c>
      <c r="F47" s="140">
        <v>12825.315877612904</v>
      </c>
      <c r="G47" s="17">
        <v>12825.315877612904</v>
      </c>
    </row>
    <row r="48" spans="1:7">
      <c r="A48" s="139" t="s">
        <v>385</v>
      </c>
      <c r="B48" s="140">
        <v>0</v>
      </c>
      <c r="C48" s="140">
        <v>0</v>
      </c>
      <c r="D48" s="140">
        <v>0</v>
      </c>
      <c r="E48" s="140">
        <v>0</v>
      </c>
      <c r="F48" s="140">
        <v>-38229.894304135611</v>
      </c>
      <c r="G48" s="17">
        <v>-38229.894304135611</v>
      </c>
    </row>
    <row r="49" spans="1:10">
      <c r="A49" s="139" t="s">
        <v>386</v>
      </c>
      <c r="B49" s="140">
        <v>0</v>
      </c>
      <c r="C49" s="140">
        <v>0</v>
      </c>
      <c r="D49" s="140">
        <v>0</v>
      </c>
      <c r="E49" s="140">
        <v>0</v>
      </c>
      <c r="F49" s="140">
        <v>1513.2814344728342</v>
      </c>
      <c r="G49" s="17">
        <v>1513.2814344728342</v>
      </c>
    </row>
    <row r="50" spans="1:10">
      <c r="A50" s="139" t="s">
        <v>387</v>
      </c>
      <c r="B50" s="140">
        <v>0</v>
      </c>
      <c r="C50" s="140">
        <v>0</v>
      </c>
      <c r="D50" s="140">
        <v>0</v>
      </c>
      <c r="E50" s="140">
        <v>0</v>
      </c>
      <c r="F50" s="140">
        <v>1087.306334958083</v>
      </c>
      <c r="G50" s="17">
        <v>1087.306334958083</v>
      </c>
    </row>
    <row r="51" spans="1:10">
      <c r="A51" s="139" t="s">
        <v>388</v>
      </c>
      <c r="B51" s="140">
        <v>0</v>
      </c>
      <c r="C51" s="140">
        <v>0</v>
      </c>
      <c r="D51" s="140">
        <v>0</v>
      </c>
      <c r="E51" s="140">
        <v>0</v>
      </c>
      <c r="F51" s="140">
        <v>143913.41846400005</v>
      </c>
      <c r="G51" s="17">
        <v>143913.41846400005</v>
      </c>
    </row>
    <row r="52" spans="1:10">
      <c r="A52" s="139" t="s">
        <v>389</v>
      </c>
      <c r="B52" s="140">
        <v>0</v>
      </c>
      <c r="C52" s="140">
        <v>0</v>
      </c>
      <c r="D52" s="140">
        <v>0</v>
      </c>
      <c r="E52" s="140">
        <v>0</v>
      </c>
      <c r="F52" s="140">
        <v>-49288.005684000003</v>
      </c>
      <c r="G52" s="17">
        <v>-49288.005684000003</v>
      </c>
      <c r="J52" s="39" t="s">
        <v>371</v>
      </c>
    </row>
    <row r="53" spans="1:10">
      <c r="A53" s="139" t="s">
        <v>390</v>
      </c>
      <c r="B53" s="140">
        <v>0</v>
      </c>
      <c r="C53" s="140">
        <v>0</v>
      </c>
      <c r="D53" s="140">
        <v>0</v>
      </c>
      <c r="E53" s="140">
        <v>0</v>
      </c>
      <c r="F53" s="140">
        <v>13686.779487500004</v>
      </c>
      <c r="G53" s="17">
        <v>13686.779487500004</v>
      </c>
      <c r="J53" s="41">
        <f>SUM(F36:F53)+[17]RSAM!O60+[17]RSAM!O73</f>
        <v>24013.127884528654</v>
      </c>
    </row>
    <row r="54" spans="1:10">
      <c r="A54" s="37" t="s">
        <v>391</v>
      </c>
      <c r="B54" s="17">
        <v>0</v>
      </c>
      <c r="C54" s="17">
        <v>0</v>
      </c>
      <c r="D54" s="17">
        <v>0</v>
      </c>
      <c r="E54" s="17">
        <v>0</v>
      </c>
      <c r="F54" s="17">
        <v>8042.8469348382969</v>
      </c>
      <c r="G54" s="17">
        <v>8042.8469348382969</v>
      </c>
      <c r="H54" s="38" t="s">
        <v>392</v>
      </c>
    </row>
    <row r="55" spans="1:10">
      <c r="A55" s="37" t="s">
        <v>393</v>
      </c>
      <c r="B55" s="17">
        <v>0</v>
      </c>
      <c r="C55" s="17">
        <v>0</v>
      </c>
      <c r="D55" s="17">
        <v>0</v>
      </c>
      <c r="E55" s="17">
        <v>0</v>
      </c>
      <c r="F55" s="17">
        <v>4268.4189815529271</v>
      </c>
      <c r="G55" s="17">
        <v>4268.4189815529271</v>
      </c>
      <c r="H55" s="38" t="s">
        <v>392</v>
      </c>
    </row>
    <row r="56" spans="1:10">
      <c r="A56" s="37" t="s">
        <v>394</v>
      </c>
      <c r="B56" s="17">
        <v>0</v>
      </c>
      <c r="C56" s="17">
        <v>0</v>
      </c>
      <c r="D56" s="17">
        <v>0</v>
      </c>
      <c r="E56" s="17">
        <v>0</v>
      </c>
      <c r="F56" s="17">
        <v>563.84887611728129</v>
      </c>
      <c r="G56" s="17">
        <v>563.84887611728129</v>
      </c>
      <c r="H56" s="38" t="s">
        <v>392</v>
      </c>
    </row>
    <row r="57" spans="1:10">
      <c r="A57" s="37" t="s">
        <v>395</v>
      </c>
      <c r="B57" s="17">
        <v>0</v>
      </c>
      <c r="C57" s="17">
        <v>0</v>
      </c>
      <c r="D57" s="17">
        <v>0</v>
      </c>
      <c r="E57" s="17">
        <v>0</v>
      </c>
      <c r="F57" s="17">
        <v>113.88520749149771</v>
      </c>
      <c r="G57" s="17">
        <v>113.88520749149771</v>
      </c>
      <c r="H57" s="38" t="s">
        <v>392</v>
      </c>
      <c r="J57" s="39" t="s">
        <v>396</v>
      </c>
    </row>
    <row r="58" spans="1:10" ht="15.75" thickBot="1">
      <c r="A58" s="37" t="s">
        <v>397</v>
      </c>
      <c r="B58" s="17">
        <v>0</v>
      </c>
      <c r="C58" s="17">
        <v>0</v>
      </c>
      <c r="D58" s="17">
        <v>0</v>
      </c>
      <c r="E58" s="17">
        <v>0</v>
      </c>
      <c r="F58" s="17">
        <v>-12989.000000000002</v>
      </c>
      <c r="G58" s="17">
        <v>-12989.000000000002</v>
      </c>
      <c r="H58" s="38" t="s">
        <v>392</v>
      </c>
      <c r="J58" s="41">
        <f>SUM(F54:F58)</f>
        <v>0</v>
      </c>
    </row>
    <row r="59" spans="1:10" ht="15.75" thickBot="1">
      <c r="A59" s="19" t="s">
        <v>372</v>
      </c>
      <c r="B59" s="40">
        <v>0</v>
      </c>
      <c r="C59" s="40">
        <v>0</v>
      </c>
      <c r="D59" s="40">
        <v>0</v>
      </c>
      <c r="E59" s="40">
        <v>0</v>
      </c>
      <c r="F59" s="40">
        <v>-490709.10106289125</v>
      </c>
      <c r="G59" s="40">
        <v>-490709.10106289125</v>
      </c>
    </row>
  </sheetData>
  <mergeCells count="4">
    <mergeCell ref="A6:A7"/>
    <mergeCell ref="B6:C6"/>
    <mergeCell ref="D6:E6"/>
    <mergeCell ref="F6:G6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6FC8A-39A2-4191-8EC8-6A1580461BB8}">
  <dimension ref="A1:P46"/>
  <sheetViews>
    <sheetView zoomScale="70" zoomScaleNormal="70" workbookViewId="0">
      <pane xSplit="1" ySplit="6" topLeftCell="B10" activePane="bottomRight" state="frozen"/>
      <selection pane="topRight"/>
      <selection pane="bottomLeft"/>
      <selection pane="bottomRight"/>
    </sheetView>
  </sheetViews>
  <sheetFormatPr defaultColWidth="9.140625" defaultRowHeight="15"/>
  <cols>
    <col min="1" max="1" width="65" style="3" bestFit="1" customWidth="1"/>
    <col min="2" max="2" width="43.140625" style="3" bestFit="1" customWidth="1"/>
    <col min="3" max="3" width="19.5703125" style="3" bestFit="1" customWidth="1"/>
    <col min="4" max="4" width="20" style="3" bestFit="1" customWidth="1"/>
    <col min="5" max="5" width="20.140625" style="3" bestFit="1" customWidth="1"/>
    <col min="6" max="6" width="19.5703125" style="3" bestFit="1" customWidth="1"/>
    <col min="7" max="7" width="20.42578125" style="3" bestFit="1" customWidth="1"/>
    <col min="8" max="8" width="19.5703125" style="3" bestFit="1" customWidth="1"/>
    <col min="9" max="9" width="19.140625" style="3" bestFit="1" customWidth="1"/>
    <col min="10" max="10" width="20.140625" style="3" bestFit="1" customWidth="1"/>
    <col min="11" max="11" width="20" style="3" bestFit="1" customWidth="1"/>
    <col min="12" max="12" width="19.5703125" style="3" bestFit="1" customWidth="1"/>
    <col min="13" max="13" width="20.42578125" style="3" bestFit="1" customWidth="1"/>
    <col min="14" max="14" width="20.140625" style="3" bestFit="1" customWidth="1"/>
    <col min="15" max="15" width="24.5703125" style="3" customWidth="1"/>
    <col min="16" max="16384" width="9.140625" style="3"/>
  </cols>
  <sheetData>
    <row r="1" spans="1:15">
      <c r="A1" s="159" t="s">
        <v>517</v>
      </c>
    </row>
    <row r="2" spans="1:15">
      <c r="A2" s="160" t="s">
        <v>510</v>
      </c>
    </row>
    <row r="3" spans="1:15">
      <c r="A3" t="s">
        <v>398</v>
      </c>
      <c r="B3" t="s">
        <v>399</v>
      </c>
    </row>
    <row r="4" spans="1:15">
      <c r="A4" t="s">
        <v>400</v>
      </c>
      <c r="B4" t="s">
        <v>401</v>
      </c>
    </row>
    <row r="6" spans="1:15">
      <c r="A6" s="163" t="s">
        <v>402</v>
      </c>
      <c r="B6" t="s">
        <v>403</v>
      </c>
      <c r="C6" t="s">
        <v>404</v>
      </c>
      <c r="D6" t="s">
        <v>405</v>
      </c>
      <c r="E6" t="s">
        <v>406</v>
      </c>
      <c r="F6" t="s">
        <v>407</v>
      </c>
      <c r="G6" t="s">
        <v>408</v>
      </c>
      <c r="H6" t="s">
        <v>409</v>
      </c>
      <c r="I6" t="s">
        <v>410</v>
      </c>
      <c r="J6" t="s">
        <v>411</v>
      </c>
      <c r="K6" t="s">
        <v>412</v>
      </c>
      <c r="L6" t="s">
        <v>413</v>
      </c>
      <c r="M6" t="s">
        <v>414</v>
      </c>
      <c r="N6" t="s">
        <v>415</v>
      </c>
    </row>
    <row r="7" spans="1:15">
      <c r="A7" s="67" t="s">
        <v>416</v>
      </c>
      <c r="B7" s="69">
        <v>102424.74076441949</v>
      </c>
      <c r="C7" s="69">
        <v>104212.64059192191</v>
      </c>
      <c r="D7" s="69">
        <v>107520.8855401726</v>
      </c>
      <c r="E7" s="69">
        <v>110724.98149877318</v>
      </c>
      <c r="F7" s="69">
        <v>111079.09159898698</v>
      </c>
      <c r="G7" s="69">
        <v>111366.54634582467</v>
      </c>
      <c r="H7" s="69">
        <v>111600.6768099615</v>
      </c>
      <c r="I7" s="69">
        <v>111792.14784793765</v>
      </c>
      <c r="J7" s="69">
        <v>111949.4913449852</v>
      </c>
      <c r="K7" s="69">
        <v>112079.53280928993</v>
      </c>
      <c r="L7" s="69">
        <v>112187.73264740036</v>
      </c>
      <c r="M7" s="69">
        <v>112288.82926275782</v>
      </c>
      <c r="N7" s="69">
        <v>112423.66357362128</v>
      </c>
      <c r="O7" s="46">
        <f>SUM(C7:N7)</f>
        <v>1329226.2198716332</v>
      </c>
    </row>
    <row r="8" spans="1:15">
      <c r="A8" s="68" t="s">
        <v>417</v>
      </c>
      <c r="B8" s="69">
        <v>77762.476595438784</v>
      </c>
      <c r="C8" s="69">
        <v>79383.301593768992</v>
      </c>
      <c r="D8" s="69">
        <v>82636.215759934697</v>
      </c>
      <c r="E8" s="69">
        <v>85791.880426200616</v>
      </c>
      <c r="F8" s="69">
        <v>86103.078825880017</v>
      </c>
      <c r="G8" s="69">
        <v>86352.03754562352</v>
      </c>
      <c r="H8" s="69">
        <v>86551.204521418345</v>
      </c>
      <c r="I8" s="69">
        <v>86710.538102054212</v>
      </c>
      <c r="J8" s="69">
        <v>86838.004966562876</v>
      </c>
      <c r="K8" s="69">
        <v>86939.978458169833</v>
      </c>
      <c r="L8" s="69">
        <v>87021.557251455379</v>
      </c>
      <c r="M8" s="69">
        <v>87094.071734375888</v>
      </c>
      <c r="N8" s="69">
        <v>87184.714838026513</v>
      </c>
    </row>
    <row r="9" spans="1:15">
      <c r="A9" s="68" t="s">
        <v>418</v>
      </c>
      <c r="B9" s="69">
        <v>24662.264168980713</v>
      </c>
      <c r="C9" s="69">
        <v>24829.338998152914</v>
      </c>
      <c r="D9" s="69">
        <v>24884.669780237906</v>
      </c>
      <c r="E9" s="69">
        <v>24933.101072572572</v>
      </c>
      <c r="F9" s="69">
        <v>24976.012773106962</v>
      </c>
      <c r="G9" s="69">
        <v>25014.508800201147</v>
      </c>
      <c r="H9" s="69">
        <v>25049.472288543158</v>
      </c>
      <c r="I9" s="69">
        <v>25081.609745883434</v>
      </c>
      <c r="J9" s="69">
        <v>25111.48637842232</v>
      </c>
      <c r="K9" s="69">
        <v>25139.554351120099</v>
      </c>
      <c r="L9" s="69">
        <v>25166.175395944989</v>
      </c>
      <c r="M9" s="69">
        <v>25194.757528381928</v>
      </c>
      <c r="N9" s="69">
        <v>25238.948735594764</v>
      </c>
    </row>
    <row r="10" spans="1:15">
      <c r="A10" s="67" t="s">
        <v>419</v>
      </c>
      <c r="B10" s="69">
        <v>19015.434291666668</v>
      </c>
      <c r="C10" s="69">
        <v>27230.101905666666</v>
      </c>
      <c r="D10" s="69">
        <v>27230.101905666666</v>
      </c>
      <c r="E10" s="69">
        <v>27230.101905666666</v>
      </c>
      <c r="F10" s="69">
        <v>27230.101905666666</v>
      </c>
      <c r="G10" s="69">
        <v>27230.101905666666</v>
      </c>
      <c r="H10" s="69">
        <v>27230.101905666666</v>
      </c>
      <c r="I10" s="69">
        <v>27230.101905666666</v>
      </c>
      <c r="J10" s="69">
        <v>27230.101905666666</v>
      </c>
      <c r="K10" s="69">
        <v>27230.101905666666</v>
      </c>
      <c r="L10" s="69">
        <v>27230.101905666666</v>
      </c>
      <c r="M10" s="69">
        <v>27230.101905666666</v>
      </c>
      <c r="N10" s="69">
        <v>27230.101905666666</v>
      </c>
      <c r="O10" s="46">
        <f>SUM(C10:N10)</f>
        <v>326761.22286799992</v>
      </c>
    </row>
    <row r="11" spans="1:15">
      <c r="A11" s="68" t="s">
        <v>420</v>
      </c>
      <c r="B11" s="69">
        <v>19015.434291666668</v>
      </c>
      <c r="C11" s="69">
        <v>27230.101905666666</v>
      </c>
      <c r="D11" s="69">
        <v>27230.101905666666</v>
      </c>
      <c r="E11" s="69">
        <v>27230.101905666666</v>
      </c>
      <c r="F11" s="69">
        <v>27230.101905666666</v>
      </c>
      <c r="G11" s="69">
        <v>27230.101905666666</v>
      </c>
      <c r="H11" s="69">
        <v>27230.101905666666</v>
      </c>
      <c r="I11" s="69">
        <v>27230.101905666666</v>
      </c>
      <c r="J11" s="69">
        <v>27230.101905666666</v>
      </c>
      <c r="K11" s="69">
        <v>27230.101905666666</v>
      </c>
      <c r="L11" s="69">
        <v>27230.101905666666</v>
      </c>
      <c r="M11" s="69">
        <v>27230.101905666666</v>
      </c>
      <c r="N11" s="69">
        <v>27230.101905666666</v>
      </c>
    </row>
    <row r="12" spans="1:15">
      <c r="A12" s="67" t="s">
        <v>421</v>
      </c>
      <c r="B12" s="69">
        <v>39457.940521666664</v>
      </c>
      <c r="C12" s="69">
        <v>37413.971690416663</v>
      </c>
      <c r="D12" s="69">
        <v>38067.793857083336</v>
      </c>
      <c r="E12" s="69">
        <v>38721.616023750001</v>
      </c>
      <c r="F12" s="69">
        <v>38958.771523750002</v>
      </c>
      <c r="G12" s="69">
        <v>39195.927023749995</v>
      </c>
      <c r="H12" s="69">
        <v>39433.082523749996</v>
      </c>
      <c r="I12" s="69">
        <v>39670.238023749997</v>
      </c>
      <c r="J12" s="69">
        <v>39907.393523749997</v>
      </c>
      <c r="K12" s="69">
        <v>40144.549023749998</v>
      </c>
      <c r="L12" s="69">
        <v>40381.704523749999</v>
      </c>
      <c r="M12" s="69">
        <v>40618.86002375</v>
      </c>
      <c r="N12" s="69">
        <v>40856.021107083332</v>
      </c>
      <c r="O12" s="46">
        <f>SUM(C12:N12)</f>
        <v>473369.92886833334</v>
      </c>
    </row>
    <row r="13" spans="1:15">
      <c r="A13" s="68" t="s">
        <v>422</v>
      </c>
      <c r="B13" s="69">
        <v>4251.1406200000001</v>
      </c>
      <c r="C13" s="69">
        <v>4251.1406200000001</v>
      </c>
      <c r="D13" s="69">
        <v>4251.1406200000001</v>
      </c>
      <c r="E13" s="69">
        <v>4251.1406200000001</v>
      </c>
      <c r="F13" s="69">
        <v>4251.1406200000001</v>
      </c>
      <c r="G13" s="69">
        <v>4251.1406200000001</v>
      </c>
      <c r="H13" s="69">
        <v>4251.1406200000001</v>
      </c>
      <c r="I13" s="69">
        <v>4251.1406200000001</v>
      </c>
      <c r="J13" s="69">
        <v>4251.1406200000001</v>
      </c>
      <c r="K13" s="69">
        <v>4251.1406200000001</v>
      </c>
      <c r="L13" s="69">
        <v>4251.1406200000001</v>
      </c>
      <c r="M13" s="69">
        <v>4251.1406200000001</v>
      </c>
      <c r="N13" s="69">
        <v>4251.1406200000001</v>
      </c>
    </row>
    <row r="14" spans="1:15">
      <c r="A14" s="68" t="s">
        <v>423</v>
      </c>
      <c r="B14" s="69">
        <v>0</v>
      </c>
      <c r="C14" s="69">
        <v>0</v>
      </c>
      <c r="D14" s="69">
        <v>0</v>
      </c>
      <c r="E14" s="69">
        <v>0</v>
      </c>
      <c r="F14" s="69">
        <v>0</v>
      </c>
      <c r="G14" s="69">
        <v>0</v>
      </c>
      <c r="H14" s="69">
        <v>0</v>
      </c>
      <c r="I14" s="69">
        <v>0</v>
      </c>
      <c r="J14" s="69">
        <v>0</v>
      </c>
      <c r="K14" s="69">
        <v>0</v>
      </c>
      <c r="L14" s="69">
        <v>0</v>
      </c>
      <c r="M14" s="69">
        <v>0</v>
      </c>
      <c r="N14" s="69">
        <v>0</v>
      </c>
    </row>
    <row r="15" spans="1:15">
      <c r="A15" s="68" t="s">
        <v>424</v>
      </c>
      <c r="B15" s="69">
        <v>4191.1173333333336</v>
      </c>
      <c r="C15" s="69">
        <v>4428.278416666667</v>
      </c>
      <c r="D15" s="69">
        <v>5082.1005833333338</v>
      </c>
      <c r="E15" s="69">
        <v>5735.9227499999988</v>
      </c>
      <c r="F15" s="69">
        <v>5973.0782499999996</v>
      </c>
      <c r="G15" s="69">
        <v>6210.2337499999985</v>
      </c>
      <c r="H15" s="69">
        <v>6447.3892499999984</v>
      </c>
      <c r="I15" s="69">
        <v>6684.5447499999982</v>
      </c>
      <c r="J15" s="69">
        <v>6921.7002499999981</v>
      </c>
      <c r="K15" s="69">
        <v>7158.8557499999979</v>
      </c>
      <c r="L15" s="69">
        <v>7396.0112499999987</v>
      </c>
      <c r="M15" s="69">
        <v>7633.1667499999985</v>
      </c>
      <c r="N15" s="69">
        <v>7870.3278333333328</v>
      </c>
    </row>
    <row r="16" spans="1:15">
      <c r="A16" s="68" t="s">
        <v>425</v>
      </c>
      <c r="B16" s="69">
        <v>13555.795666666667</v>
      </c>
      <c r="C16" s="69">
        <v>13555.795666666667</v>
      </c>
      <c r="D16" s="69">
        <v>13555.795666666667</v>
      </c>
      <c r="E16" s="69">
        <v>13555.795666666667</v>
      </c>
      <c r="F16" s="69">
        <v>13555.795666666667</v>
      </c>
      <c r="G16" s="69">
        <v>13555.795666666667</v>
      </c>
      <c r="H16" s="69">
        <v>13555.795666666667</v>
      </c>
      <c r="I16" s="69">
        <v>13555.795666666667</v>
      </c>
      <c r="J16" s="69">
        <v>13555.795666666667</v>
      </c>
      <c r="K16" s="69">
        <v>13555.795666666667</v>
      </c>
      <c r="L16" s="69">
        <v>13555.795666666667</v>
      </c>
      <c r="M16" s="69">
        <v>13555.795666666667</v>
      </c>
      <c r="N16" s="69">
        <v>13555.795666666667</v>
      </c>
    </row>
    <row r="17" spans="1:15">
      <c r="A17" s="68" t="s">
        <v>426</v>
      </c>
      <c r="B17" s="69">
        <v>5539.6890308333332</v>
      </c>
      <c r="C17" s="69">
        <v>5539.6890308333332</v>
      </c>
      <c r="D17" s="69">
        <v>5539.6890308333332</v>
      </c>
      <c r="E17" s="69">
        <v>5539.6890308333332</v>
      </c>
      <c r="F17" s="69">
        <v>5539.6890308333332</v>
      </c>
      <c r="G17" s="69">
        <v>5539.6890308333332</v>
      </c>
      <c r="H17" s="69">
        <v>5539.6890308333332</v>
      </c>
      <c r="I17" s="69">
        <v>5539.6890308333332</v>
      </c>
      <c r="J17" s="69">
        <v>5539.6890308333332</v>
      </c>
      <c r="K17" s="69">
        <v>5539.6890308333332</v>
      </c>
      <c r="L17" s="69">
        <v>5539.6890308333332</v>
      </c>
      <c r="M17" s="69">
        <v>5539.6890308333332</v>
      </c>
      <c r="N17" s="69">
        <v>5539.6890308333332</v>
      </c>
    </row>
    <row r="18" spans="1:15">
      <c r="A18" s="68" t="s">
        <v>427</v>
      </c>
      <c r="B18" s="69">
        <v>6126.4631991666665</v>
      </c>
      <c r="C18" s="69">
        <v>3845.3332845833334</v>
      </c>
      <c r="D18" s="69">
        <v>3845.3332845833334</v>
      </c>
      <c r="E18" s="69">
        <v>3845.3332845833334</v>
      </c>
      <c r="F18" s="69">
        <v>3845.3332845833334</v>
      </c>
      <c r="G18" s="69">
        <v>3845.3332845833334</v>
      </c>
      <c r="H18" s="69">
        <v>3845.3332845833334</v>
      </c>
      <c r="I18" s="69">
        <v>3845.3332845833334</v>
      </c>
      <c r="J18" s="69">
        <v>3845.3332845833334</v>
      </c>
      <c r="K18" s="69">
        <v>3845.3332845833334</v>
      </c>
      <c r="L18" s="69">
        <v>3845.3332845833334</v>
      </c>
      <c r="M18" s="69">
        <v>3845.3332845833334</v>
      </c>
      <c r="N18" s="69">
        <v>3845.3332845833334</v>
      </c>
    </row>
    <row r="19" spans="1:15">
      <c r="A19" s="68" t="s">
        <v>428</v>
      </c>
      <c r="B19" s="69">
        <v>4858.1443799999997</v>
      </c>
      <c r="C19" s="69">
        <v>4858.1443799999997</v>
      </c>
      <c r="D19" s="69">
        <v>4858.1443799999997</v>
      </c>
      <c r="E19" s="69">
        <v>4858.1443799999997</v>
      </c>
      <c r="F19" s="69">
        <v>4858.1443799999997</v>
      </c>
      <c r="G19" s="69">
        <v>4858.1443799999997</v>
      </c>
      <c r="H19" s="69">
        <v>4858.1443799999997</v>
      </c>
      <c r="I19" s="69">
        <v>4858.1443799999997</v>
      </c>
      <c r="J19" s="69">
        <v>4858.1443799999997</v>
      </c>
      <c r="K19" s="69">
        <v>4858.1443799999997</v>
      </c>
      <c r="L19" s="69">
        <v>4858.1443799999997</v>
      </c>
      <c r="M19" s="69">
        <v>4858.1443799999997</v>
      </c>
      <c r="N19" s="69">
        <v>4858.1443799999997</v>
      </c>
    </row>
    <row r="20" spans="1:15">
      <c r="A20" s="68" t="s">
        <v>429</v>
      </c>
      <c r="B20" s="69">
        <v>935.59029166666676</v>
      </c>
      <c r="C20" s="69">
        <v>935.59029166666676</v>
      </c>
      <c r="D20" s="69">
        <v>935.59029166666676</v>
      </c>
      <c r="E20" s="69">
        <v>935.59029166666676</v>
      </c>
      <c r="F20" s="69">
        <v>935.59029166666676</v>
      </c>
      <c r="G20" s="69">
        <v>935.59029166666676</v>
      </c>
      <c r="H20" s="69">
        <v>935.59029166666676</v>
      </c>
      <c r="I20" s="69">
        <v>935.59029166666676</v>
      </c>
      <c r="J20" s="69">
        <v>935.59029166666676</v>
      </c>
      <c r="K20" s="69">
        <v>935.59029166666676</v>
      </c>
      <c r="L20" s="69">
        <v>935.59029166666676</v>
      </c>
      <c r="M20" s="69">
        <v>935.59029166666676</v>
      </c>
      <c r="N20" s="69">
        <v>935.59029166666676</v>
      </c>
    </row>
    <row r="21" spans="1:15">
      <c r="A21" s="67" t="s">
        <v>430</v>
      </c>
      <c r="B21" s="69">
        <v>72691.183163583337</v>
      </c>
      <c r="C21" s="69">
        <v>49783.719019583339</v>
      </c>
      <c r="D21" s="69">
        <v>50195.559019583336</v>
      </c>
      <c r="E21" s="69">
        <v>50607.399019583332</v>
      </c>
      <c r="F21" s="69">
        <v>51019.239019583343</v>
      </c>
      <c r="G21" s="69">
        <v>51431.07901958334</v>
      </c>
      <c r="H21" s="69">
        <v>51842.919019583336</v>
      </c>
      <c r="I21" s="69">
        <v>52254.759019583333</v>
      </c>
      <c r="J21" s="69">
        <v>52666.599019583344</v>
      </c>
      <c r="K21" s="69">
        <v>53078.43901958334</v>
      </c>
      <c r="L21" s="69">
        <v>53490.279019583337</v>
      </c>
      <c r="M21" s="69">
        <v>53902.119019583333</v>
      </c>
      <c r="N21" s="69">
        <v>54313.959019583344</v>
      </c>
      <c r="O21" s="46">
        <f>SUM(C21:N21)</f>
        <v>624586.06823500001</v>
      </c>
    </row>
    <row r="22" spans="1:15">
      <c r="A22" s="68" t="s">
        <v>431</v>
      </c>
      <c r="B22" s="69">
        <v>2123.3223900000003</v>
      </c>
      <c r="C22" s="69">
        <v>4762.3087890000006</v>
      </c>
      <c r="D22" s="69">
        <v>4762.3087890000006</v>
      </c>
      <c r="E22" s="69">
        <v>4762.3087890000006</v>
      </c>
      <c r="F22" s="69">
        <v>4762.3087890000006</v>
      </c>
      <c r="G22" s="69">
        <v>4762.3087890000006</v>
      </c>
      <c r="H22" s="69">
        <v>4762.3087890000006</v>
      </c>
      <c r="I22" s="69">
        <v>4762.3087890000006</v>
      </c>
      <c r="J22" s="69">
        <v>4762.3087890000006</v>
      </c>
      <c r="K22" s="69">
        <v>4762.3087890000006</v>
      </c>
      <c r="L22" s="69">
        <v>4762.3087890000006</v>
      </c>
      <c r="M22" s="69">
        <v>4762.3087890000006</v>
      </c>
      <c r="N22" s="69">
        <v>4762.3087890000006</v>
      </c>
    </row>
    <row r="23" spans="1:15">
      <c r="A23" s="68" t="s">
        <v>432</v>
      </c>
      <c r="B23" s="69">
        <v>15794.510324999999</v>
      </c>
      <c r="C23" s="69">
        <v>9763.8791099999999</v>
      </c>
      <c r="D23" s="69">
        <v>9763.8791099999999</v>
      </c>
      <c r="E23" s="69">
        <v>9763.8791099999999</v>
      </c>
      <c r="F23" s="69">
        <v>9763.8791099999999</v>
      </c>
      <c r="G23" s="69">
        <v>9763.8791099999999</v>
      </c>
      <c r="H23" s="69">
        <v>9763.8791099999999</v>
      </c>
      <c r="I23" s="69">
        <v>9763.8791099999999</v>
      </c>
      <c r="J23" s="69">
        <v>9763.8791099999999</v>
      </c>
      <c r="K23" s="69">
        <v>9763.8791099999999</v>
      </c>
      <c r="L23" s="69">
        <v>9763.8791099999999</v>
      </c>
      <c r="M23" s="69">
        <v>9763.8791099999999</v>
      </c>
      <c r="N23" s="69">
        <v>9763.8791099999999</v>
      </c>
    </row>
    <row r="24" spans="1:15">
      <c r="A24" s="68" t="s">
        <v>433</v>
      </c>
      <c r="B24" s="69">
        <v>50140.802494416668</v>
      </c>
      <c r="C24" s="69">
        <v>29658.805650000006</v>
      </c>
      <c r="D24" s="69">
        <v>30070.645650000006</v>
      </c>
      <c r="E24" s="69">
        <v>30482.485650000002</v>
      </c>
      <c r="F24" s="69">
        <v>30894.325650000006</v>
      </c>
      <c r="G24" s="69">
        <v>31306.165650000003</v>
      </c>
      <c r="H24" s="69">
        <v>31718.005650000006</v>
      </c>
      <c r="I24" s="69">
        <v>32129.845650000003</v>
      </c>
      <c r="J24" s="69">
        <v>32541.685650000007</v>
      </c>
      <c r="K24" s="69">
        <v>32953.525650000003</v>
      </c>
      <c r="L24" s="69">
        <v>33365.365650000007</v>
      </c>
      <c r="M24" s="69">
        <v>33777.205650000004</v>
      </c>
      <c r="N24" s="69">
        <v>34189.045650000007</v>
      </c>
    </row>
    <row r="25" spans="1:15">
      <c r="A25" s="68" t="s">
        <v>434</v>
      </c>
      <c r="B25" s="69">
        <v>3171.2963333333337</v>
      </c>
      <c r="C25" s="69">
        <v>4252.1259</v>
      </c>
      <c r="D25" s="69">
        <v>4252.1259</v>
      </c>
      <c r="E25" s="69">
        <v>4252.1259</v>
      </c>
      <c r="F25" s="69">
        <v>4252.1259</v>
      </c>
      <c r="G25" s="69">
        <v>4252.1259</v>
      </c>
      <c r="H25" s="69">
        <v>4252.1259</v>
      </c>
      <c r="I25" s="69">
        <v>4252.1259</v>
      </c>
      <c r="J25" s="69">
        <v>4252.1259</v>
      </c>
      <c r="K25" s="69">
        <v>4252.1259</v>
      </c>
      <c r="L25" s="69">
        <v>4252.1259</v>
      </c>
      <c r="M25" s="69">
        <v>4252.1259</v>
      </c>
      <c r="N25" s="69">
        <v>4252.1259</v>
      </c>
    </row>
    <row r="26" spans="1:15">
      <c r="A26" s="68" t="s">
        <v>435</v>
      </c>
      <c r="B26" s="69">
        <v>1461.2516208333336</v>
      </c>
      <c r="C26" s="69">
        <v>1346.5995705833336</v>
      </c>
      <c r="D26" s="69">
        <v>1346.5995705833336</v>
      </c>
      <c r="E26" s="69">
        <v>1346.5995705833336</v>
      </c>
      <c r="F26" s="69">
        <v>1346.5995705833336</v>
      </c>
      <c r="G26" s="69">
        <v>1346.5995705833336</v>
      </c>
      <c r="H26" s="69">
        <v>1346.5995705833336</v>
      </c>
      <c r="I26" s="69">
        <v>1346.5995705833336</v>
      </c>
      <c r="J26" s="69">
        <v>1346.5995705833336</v>
      </c>
      <c r="K26" s="69">
        <v>1346.5995705833336</v>
      </c>
      <c r="L26" s="69">
        <v>1346.5995705833336</v>
      </c>
      <c r="M26" s="69">
        <v>1346.5995705833336</v>
      </c>
      <c r="N26" s="69">
        <v>1346.5995705833336</v>
      </c>
    </row>
    <row r="27" spans="1:15">
      <c r="A27" s="67" t="s">
        <v>436</v>
      </c>
      <c r="B27" s="69">
        <v>1188809.400760483</v>
      </c>
      <c r="C27" s="69">
        <v>1295251.5900787862</v>
      </c>
      <c r="D27" s="69">
        <v>1304050.2718958245</v>
      </c>
      <c r="E27" s="69">
        <v>1313311.9855204525</v>
      </c>
      <c r="F27" s="69">
        <v>1322942.7678899441</v>
      </c>
      <c r="G27" s="69">
        <v>1332562.2263282393</v>
      </c>
      <c r="H27" s="69">
        <v>1342152.4398315046</v>
      </c>
      <c r="I27" s="69">
        <v>1351713.2742164165</v>
      </c>
      <c r="J27" s="69">
        <v>1361289.3021077646</v>
      </c>
      <c r="K27" s="69">
        <v>1370976.4335870352</v>
      </c>
      <c r="L27" s="69">
        <v>1380935.8941804252</v>
      </c>
      <c r="M27" s="69">
        <v>1391111.5031270254</v>
      </c>
      <c r="N27" s="69">
        <v>1401240.4122962535</v>
      </c>
      <c r="O27" s="46">
        <f>SUM(C27:N27)</f>
        <v>16167538.101059671</v>
      </c>
    </row>
    <row r="28" spans="1:15">
      <c r="A28" s="68" t="s">
        <v>437</v>
      </c>
      <c r="B28" s="69">
        <v>538.54688792571255</v>
      </c>
      <c r="C28" s="69">
        <v>503.78279049979301</v>
      </c>
      <c r="D28" s="69">
        <v>509.09260349837871</v>
      </c>
      <c r="E28" s="69">
        <v>514.44361600873935</v>
      </c>
      <c r="F28" s="69">
        <v>519.77732762233586</v>
      </c>
      <c r="G28" s="69">
        <v>525.07523052143938</v>
      </c>
      <c r="H28" s="69">
        <v>530.33005840156409</v>
      </c>
      <c r="I28" s="69">
        <v>535.5461497202466</v>
      </c>
      <c r="J28" s="69">
        <v>540.75891081516806</v>
      </c>
      <c r="K28" s="69">
        <v>546.03973261831129</v>
      </c>
      <c r="L28" s="69">
        <v>551.50612349846836</v>
      </c>
      <c r="M28" s="69">
        <v>557.11974386666805</v>
      </c>
      <c r="N28" s="69">
        <v>562.69417276832883</v>
      </c>
    </row>
    <row r="29" spans="1:15">
      <c r="A29" s="68" t="s">
        <v>438</v>
      </c>
      <c r="B29" s="69">
        <v>310208.9633018481</v>
      </c>
      <c r="C29" s="69">
        <v>332077.81819433649</v>
      </c>
      <c r="D29" s="69">
        <v>334141.62998023938</v>
      </c>
      <c r="E29" s="69">
        <v>336223.37398628716</v>
      </c>
      <c r="F29" s="69">
        <v>338299.64052994084</v>
      </c>
      <c r="G29" s="69">
        <v>340362.86070933094</v>
      </c>
      <c r="H29" s="69">
        <v>342409.95323336154</v>
      </c>
      <c r="I29" s="69">
        <v>344442.45692115196</v>
      </c>
      <c r="J29" s="69">
        <v>346474.19853189983</v>
      </c>
      <c r="K29" s="69">
        <v>348533.22507290286</v>
      </c>
      <c r="L29" s="69">
        <v>350665.79477845435</v>
      </c>
      <c r="M29" s="69">
        <v>352856.71555848006</v>
      </c>
      <c r="N29" s="69">
        <v>355032.40469001973</v>
      </c>
    </row>
    <row r="30" spans="1:15">
      <c r="A30" s="68" t="s">
        <v>439</v>
      </c>
      <c r="B30" s="69">
        <v>399906.73684569751</v>
      </c>
      <c r="C30" s="69">
        <v>389705.6333283938</v>
      </c>
      <c r="D30" s="69">
        <v>392386.91669590934</v>
      </c>
      <c r="E30" s="69">
        <v>395122.03242059035</v>
      </c>
      <c r="F30" s="69">
        <v>397886.38352904096</v>
      </c>
      <c r="G30" s="69">
        <v>400668.07787155011</v>
      </c>
      <c r="H30" s="69">
        <v>403459.67654408416</v>
      </c>
      <c r="I30" s="69">
        <v>406258.02187630557</v>
      </c>
      <c r="J30" s="69">
        <v>409069.3756455555</v>
      </c>
      <c r="K30" s="69">
        <v>411910.59797979583</v>
      </c>
      <c r="L30" s="69">
        <v>414811.79642773047</v>
      </c>
      <c r="M30" s="69">
        <v>417760.63846273988</v>
      </c>
      <c r="N30" s="69">
        <v>420704.39954631031</v>
      </c>
    </row>
    <row r="31" spans="1:15">
      <c r="A31" s="68" t="s">
        <v>440</v>
      </c>
      <c r="B31" s="69">
        <v>7876.7289412154651</v>
      </c>
      <c r="C31" s="69">
        <v>6687.0336948283029</v>
      </c>
      <c r="D31" s="69">
        <v>6759.2082190357869</v>
      </c>
      <c r="E31" s="69">
        <v>6831.9427545206372</v>
      </c>
      <c r="F31" s="69">
        <v>6904.44212466301</v>
      </c>
      <c r="G31" s="69">
        <v>6976.454758844674</v>
      </c>
      <c r="H31" s="69">
        <v>7047.8818886025847</v>
      </c>
      <c r="I31" s="69">
        <v>7118.7824851488158</v>
      </c>
      <c r="J31" s="69">
        <v>7189.6378150697446</v>
      </c>
      <c r="K31" s="69">
        <v>7261.4182715882434</v>
      </c>
      <c r="L31" s="69">
        <v>7335.7211069258638</v>
      </c>
      <c r="M31" s="69">
        <v>7412.025183785845</v>
      </c>
      <c r="N31" s="69">
        <v>7487.7965440602993</v>
      </c>
    </row>
    <row r="32" spans="1:15">
      <c r="A32" s="68" t="s">
        <v>441</v>
      </c>
      <c r="B32" s="69">
        <v>43860.81967751171</v>
      </c>
      <c r="C32" s="69">
        <v>49755.694179358157</v>
      </c>
      <c r="D32" s="69">
        <v>50302.025327056952</v>
      </c>
      <c r="E32" s="69">
        <v>50852.653206512376</v>
      </c>
      <c r="F32" s="69">
        <v>51401.476760883808</v>
      </c>
      <c r="G32" s="69">
        <v>51946.565794284048</v>
      </c>
      <c r="H32" s="69">
        <v>52487.16249770295</v>
      </c>
      <c r="I32" s="69">
        <v>53023.71933252825</v>
      </c>
      <c r="J32" s="69">
        <v>53559.928855514809</v>
      </c>
      <c r="K32" s="69">
        <v>54103.236487041817</v>
      </c>
      <c r="L32" s="69">
        <v>54665.897273786111</v>
      </c>
      <c r="M32" s="69">
        <v>55243.912747746908</v>
      </c>
      <c r="N32" s="69">
        <v>55817.840910678831</v>
      </c>
    </row>
    <row r="33" spans="1:16">
      <c r="A33" s="68" t="s">
        <v>442</v>
      </c>
      <c r="B33" s="69">
        <v>35030.036457739632</v>
      </c>
      <c r="C33" s="69">
        <v>63898.076565443938</v>
      </c>
      <c r="D33" s="69">
        <v>63965.567819556527</v>
      </c>
      <c r="E33" s="69">
        <v>64033.735937821912</v>
      </c>
      <c r="F33" s="69">
        <v>64101.61982075718</v>
      </c>
      <c r="G33" s="69">
        <v>64168.915404604537</v>
      </c>
      <c r="H33" s="69">
        <v>64235.503311710774</v>
      </c>
      <c r="I33" s="69">
        <v>64301.45481831822</v>
      </c>
      <c r="J33" s="69">
        <v>64367.351612891784</v>
      </c>
      <c r="K33" s="69">
        <v>64434.366572502382</v>
      </c>
      <c r="L33" s="69">
        <v>64504.430234650725</v>
      </c>
      <c r="M33" s="69">
        <v>64576.912720673397</v>
      </c>
      <c r="N33" s="69">
        <v>64648.751332590451</v>
      </c>
      <c r="P33" s="38"/>
    </row>
    <row r="34" spans="1:16">
      <c r="A34" s="68" t="s">
        <v>443</v>
      </c>
      <c r="B34" s="69">
        <v>218882.84204899496</v>
      </c>
      <c r="C34" s="69">
        <v>288977.28296913533</v>
      </c>
      <c r="D34" s="69">
        <v>291048.39993495529</v>
      </c>
      <c r="E34" s="69">
        <v>293146.11209988652</v>
      </c>
      <c r="F34" s="69">
        <v>295248.9097263898</v>
      </c>
      <c r="G34" s="69">
        <v>297348.69904849201</v>
      </c>
      <c r="H34" s="69">
        <v>299441.43393954419</v>
      </c>
      <c r="I34" s="69">
        <v>301527.14765801217</v>
      </c>
      <c r="J34" s="69">
        <v>303616.15439482382</v>
      </c>
      <c r="K34" s="69">
        <v>305730.57854944974</v>
      </c>
      <c r="L34" s="69">
        <v>307907.5752210659</v>
      </c>
      <c r="M34" s="69">
        <v>310134.23504098464</v>
      </c>
      <c r="N34" s="69">
        <v>312350.05812725431</v>
      </c>
    </row>
    <row r="35" spans="1:16">
      <c r="A35" s="68" t="s">
        <v>444</v>
      </c>
      <c r="B35" s="69">
        <v>110782.38944799865</v>
      </c>
      <c r="C35" s="69">
        <v>101781.70621209743</v>
      </c>
      <c r="D35" s="69">
        <v>102794.96082701739</v>
      </c>
      <c r="E35" s="69">
        <v>104162.73217216974</v>
      </c>
      <c r="F35" s="69">
        <v>105872.96375733295</v>
      </c>
      <c r="G35" s="69">
        <v>107576.89853987668</v>
      </c>
      <c r="H35" s="69">
        <v>109272.89244253169</v>
      </c>
      <c r="I35" s="69">
        <v>110961.67304762056</v>
      </c>
      <c r="J35" s="69">
        <v>112650.24899718427</v>
      </c>
      <c r="K35" s="69">
        <v>114352.89359244953</v>
      </c>
      <c r="L35" s="69">
        <v>116093.17922814506</v>
      </c>
      <c r="M35" s="69">
        <v>117863.33102681838</v>
      </c>
      <c r="N35" s="69">
        <v>119625.78677499063</v>
      </c>
    </row>
    <row r="36" spans="1:16">
      <c r="A36" s="68" t="s">
        <v>445</v>
      </c>
      <c r="B36" s="69">
        <v>9150.0880187006842</v>
      </c>
      <c r="C36" s="69">
        <v>7921.1895869697728</v>
      </c>
      <c r="D36" s="69">
        <v>7847.3022657961619</v>
      </c>
      <c r="E36" s="69">
        <v>7773.4149446225501</v>
      </c>
      <c r="F36" s="69">
        <v>7699.5276234489393</v>
      </c>
      <c r="G36" s="69">
        <v>7625.6403022753275</v>
      </c>
      <c r="H36" s="69">
        <v>7551.7529811017166</v>
      </c>
      <c r="I36" s="69">
        <v>7477.8656599281057</v>
      </c>
      <c r="J36" s="69">
        <v>7403.978338754494</v>
      </c>
      <c r="K36" s="69">
        <v>7330.0910175808831</v>
      </c>
      <c r="L36" s="69">
        <v>7256.2036964072722</v>
      </c>
      <c r="M36" s="69">
        <v>7182.3163752336604</v>
      </c>
      <c r="N36" s="69">
        <v>7108.4290540600496</v>
      </c>
    </row>
    <row r="37" spans="1:16">
      <c r="A37" s="68" t="s">
        <v>446</v>
      </c>
      <c r="B37" s="69">
        <v>17258.427006071721</v>
      </c>
      <c r="C37" s="69">
        <v>15995.620974274843</v>
      </c>
      <c r="D37" s="69">
        <v>16090.545450758675</v>
      </c>
      <c r="E37" s="69">
        <v>16187.853814199965</v>
      </c>
      <c r="F37" s="69">
        <v>16286.190746737684</v>
      </c>
      <c r="G37" s="69">
        <v>16384.966539723682</v>
      </c>
      <c r="H37" s="69">
        <v>16483.841222583142</v>
      </c>
      <c r="I37" s="69">
        <v>16582.72026443408</v>
      </c>
      <c r="J37" s="69">
        <v>16682.086265989739</v>
      </c>
      <c r="K37" s="69">
        <v>16783.078087793521</v>
      </c>
      <c r="L37" s="69">
        <v>16887.662517937766</v>
      </c>
      <c r="M37" s="69">
        <v>16995.099608553792</v>
      </c>
      <c r="N37" s="69">
        <v>17102.074944711043</v>
      </c>
    </row>
    <row r="38" spans="1:16">
      <c r="A38" s="68" t="s">
        <v>447</v>
      </c>
      <c r="B38" s="69">
        <v>1384.2535365906876</v>
      </c>
      <c r="C38" s="69">
        <v>2500.3180955139173</v>
      </c>
      <c r="D38" s="69">
        <v>2482.1878212305842</v>
      </c>
      <c r="E38" s="69">
        <v>2464.0575469472501</v>
      </c>
      <c r="F38" s="69">
        <v>2445.9272726639169</v>
      </c>
      <c r="G38" s="69">
        <v>2427.7969983805833</v>
      </c>
      <c r="H38" s="69">
        <v>2409.6667240972497</v>
      </c>
      <c r="I38" s="69">
        <v>2391.5364498139165</v>
      </c>
      <c r="J38" s="69">
        <v>2373.4061755305829</v>
      </c>
      <c r="K38" s="69">
        <v>2355.2759012472493</v>
      </c>
      <c r="L38" s="69">
        <v>2337.1456269639161</v>
      </c>
      <c r="M38" s="69">
        <v>2319.0153526805825</v>
      </c>
      <c r="N38" s="69">
        <v>2300.8850783972489</v>
      </c>
    </row>
    <row r="39" spans="1:16">
      <c r="A39" s="68" t="s">
        <v>448</v>
      </c>
      <c r="B39" s="69">
        <v>18837.283973648078</v>
      </c>
      <c r="C39" s="69">
        <v>16387.19351759366</v>
      </c>
      <c r="D39" s="69">
        <v>16514.368629283785</v>
      </c>
      <c r="E39" s="69">
        <v>16642.540901598881</v>
      </c>
      <c r="F39" s="69">
        <v>16770.294436596792</v>
      </c>
      <c r="G39" s="69">
        <v>16897.181285593218</v>
      </c>
      <c r="H39" s="69">
        <v>17023.02558066132</v>
      </c>
      <c r="I39" s="69">
        <v>17147.932326419901</v>
      </c>
      <c r="J39" s="69">
        <v>17272.758470058139</v>
      </c>
      <c r="K39" s="69">
        <v>17399.2319016234</v>
      </c>
      <c r="L39" s="69">
        <v>17530.19670138308</v>
      </c>
      <c r="M39" s="69">
        <v>17664.724928037547</v>
      </c>
      <c r="N39" s="69">
        <v>17798.304595216836</v>
      </c>
    </row>
    <row r="40" spans="1:16">
      <c r="A40" s="68" t="s">
        <v>449</v>
      </c>
      <c r="B40" s="69">
        <v>5630.4564390653504</v>
      </c>
      <c r="C40" s="69">
        <v>6590.8451439056935</v>
      </c>
      <c r="D40" s="69">
        <v>6655.3026526965368</v>
      </c>
      <c r="E40" s="69">
        <v>6720.2602954644344</v>
      </c>
      <c r="F40" s="69">
        <v>6785.0079171439165</v>
      </c>
      <c r="G40" s="69">
        <v>6849.3208454490996</v>
      </c>
      <c r="H40" s="69">
        <v>6913.1108723987727</v>
      </c>
      <c r="I40" s="69">
        <v>6976.4306639088227</v>
      </c>
      <c r="J40" s="69">
        <v>7039.7100287734529</v>
      </c>
      <c r="K40" s="69">
        <v>7103.8156042220853</v>
      </c>
      <c r="L40" s="69">
        <v>7170.1738617173642</v>
      </c>
      <c r="M40" s="69">
        <v>7238.3193847947368</v>
      </c>
      <c r="N40" s="69">
        <v>7305.9891501948459</v>
      </c>
    </row>
    <row r="41" spans="1:16">
      <c r="A41" s="68" t="s">
        <v>450</v>
      </c>
      <c r="B41" s="69">
        <v>4582.9867873462963</v>
      </c>
      <c r="C41" s="69">
        <v>7872.5314481708074</v>
      </c>
      <c r="D41" s="69">
        <v>7911.494729591117</v>
      </c>
      <c r="E41" s="69">
        <v>7950.7609984551063</v>
      </c>
      <c r="F41" s="69">
        <v>7989.9000339064169</v>
      </c>
      <c r="G41" s="69">
        <v>8028.7757266529561</v>
      </c>
      <c r="H41" s="69">
        <v>8067.3346391920559</v>
      </c>
      <c r="I41" s="69">
        <v>8105.6086771968921</v>
      </c>
      <c r="J41" s="69">
        <v>8143.8582242322855</v>
      </c>
      <c r="K41" s="69">
        <v>8182.6083000145172</v>
      </c>
      <c r="L41" s="69">
        <v>8222.7230788684283</v>
      </c>
      <c r="M41" s="69">
        <v>8263.9206056553721</v>
      </c>
      <c r="N41" s="69">
        <v>8304.8299124671503</v>
      </c>
    </row>
    <row r="42" spans="1:16">
      <c r="A42" s="68" t="s">
        <v>451</v>
      </c>
      <c r="B42" s="69">
        <v>4878.8413901288714</v>
      </c>
      <c r="C42" s="69">
        <v>4596.8633782647394</v>
      </c>
      <c r="D42" s="69">
        <v>4641.2689391986096</v>
      </c>
      <c r="E42" s="69">
        <v>4686.0708253667235</v>
      </c>
      <c r="F42" s="69">
        <v>4730.7062828159696</v>
      </c>
      <c r="G42" s="69">
        <v>4774.9972726599417</v>
      </c>
      <c r="H42" s="69">
        <v>4818.8738955308354</v>
      </c>
      <c r="I42" s="69">
        <v>4862.3778859086242</v>
      </c>
      <c r="J42" s="69">
        <v>4905.8498406710505</v>
      </c>
      <c r="K42" s="69">
        <v>4949.9765162048343</v>
      </c>
      <c r="L42" s="69">
        <v>4995.8883028903656</v>
      </c>
      <c r="M42" s="69">
        <v>5043.2163869741335</v>
      </c>
      <c r="N42" s="69">
        <v>5090.1674625331234</v>
      </c>
    </row>
    <row r="43" spans="1:16">
      <c r="A43" s="67" t="s">
        <v>452</v>
      </c>
      <c r="B43" s="69">
        <v>0</v>
      </c>
      <c r="C43" s="69">
        <v>0</v>
      </c>
      <c r="D43" s="69">
        <v>0</v>
      </c>
      <c r="E43" s="69">
        <v>49234.786586360344</v>
      </c>
      <c r="F43" s="69">
        <v>99018.199086360328</v>
      </c>
      <c r="G43" s="69">
        <v>99566.824999999968</v>
      </c>
      <c r="H43" s="69">
        <v>99566.824999999968</v>
      </c>
      <c r="I43" s="69">
        <v>99566.824999999968</v>
      </c>
      <c r="J43" s="69">
        <v>99566.824999999968</v>
      </c>
      <c r="K43" s="69">
        <v>99566.824999999968</v>
      </c>
      <c r="L43" s="69">
        <v>99566.824999999968</v>
      </c>
      <c r="M43" s="69">
        <v>99566.824999999968</v>
      </c>
      <c r="N43" s="69">
        <v>99566.824999999968</v>
      </c>
      <c r="O43" s="46">
        <f>SUM(C43:N43)</f>
        <v>944787.58567272034</v>
      </c>
    </row>
    <row r="44" spans="1:16">
      <c r="A44" s="68" t="s">
        <v>453</v>
      </c>
      <c r="B44" s="69">
        <v>0</v>
      </c>
      <c r="C44" s="69">
        <v>0</v>
      </c>
      <c r="D44" s="69">
        <v>0</v>
      </c>
      <c r="E44" s="69">
        <v>49234.786586360344</v>
      </c>
      <c r="F44" s="69">
        <v>99018.199086360328</v>
      </c>
      <c r="G44" s="69">
        <v>99566.824999999968</v>
      </c>
      <c r="H44" s="69">
        <v>99566.824999999968</v>
      </c>
      <c r="I44" s="69">
        <v>99566.824999999968</v>
      </c>
      <c r="J44" s="69">
        <v>99566.824999999968</v>
      </c>
      <c r="K44" s="69">
        <v>99566.824999999968</v>
      </c>
      <c r="L44" s="69">
        <v>99566.824999999968</v>
      </c>
      <c r="M44" s="69">
        <v>99566.824999999968</v>
      </c>
      <c r="N44" s="69">
        <v>99566.824999999968</v>
      </c>
    </row>
    <row r="45" spans="1:16">
      <c r="A45" s="67" t="s">
        <v>454</v>
      </c>
      <c r="B45" s="69">
        <v>1422398.6995018192</v>
      </c>
      <c r="C45" s="69">
        <v>1513892.023286375</v>
      </c>
      <c r="D45" s="69">
        <v>1527064.6122183306</v>
      </c>
      <c r="E45" s="69">
        <v>1589830.8705545857</v>
      </c>
      <c r="F45" s="69">
        <v>1650248.1710242918</v>
      </c>
      <c r="G45" s="69">
        <v>1661352.705623064</v>
      </c>
      <c r="H45" s="69">
        <v>1671826.045090466</v>
      </c>
      <c r="I45" s="69">
        <v>1682227.3460133539</v>
      </c>
      <c r="J45" s="69">
        <v>1692609.7129017496</v>
      </c>
      <c r="K45" s="69">
        <v>1703075.8813453251</v>
      </c>
      <c r="L45" s="69">
        <v>1713792.5372768252</v>
      </c>
      <c r="M45" s="69">
        <v>1724718.2383387832</v>
      </c>
      <c r="N45" s="69">
        <v>1735630.9829022079</v>
      </c>
      <c r="O45" s="46">
        <f>SUM(C45:N45)</f>
        <v>19866269.126575354</v>
      </c>
    </row>
    <row r="46" spans="1:16">
      <c r="O46" s="44"/>
    </row>
  </sheetData>
  <pageMargins left="0.7" right="0.7" top="0.75" bottom="0.75" header="0.3" footer="0.3"/>
  <pageSetup orientation="portrait" horizontalDpi="90" verticalDpi="90" r:id="rId2"/>
  <customProperties>
    <customPr name="_pios_id" r:id="rId3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DE589-16E9-4348-931C-FBD0986A1182}">
  <dimension ref="A1:P45"/>
  <sheetViews>
    <sheetView zoomScale="70" zoomScaleNormal="70" workbookViewId="0">
      <pane xSplit="1" ySplit="6" topLeftCell="E7" activePane="bottomRight" state="frozen"/>
      <selection pane="topRight"/>
      <selection pane="bottomLeft"/>
      <selection pane="bottomRight" activeCell="A6" sqref="A6"/>
    </sheetView>
  </sheetViews>
  <sheetFormatPr defaultColWidth="9.140625" defaultRowHeight="15"/>
  <cols>
    <col min="1" max="1" width="56.5703125" style="3" bestFit="1" customWidth="1"/>
    <col min="2" max="2" width="43.140625" style="3" bestFit="1" customWidth="1"/>
    <col min="3" max="3" width="19.5703125" style="3" bestFit="1" customWidth="1"/>
    <col min="4" max="4" width="20" style="3" bestFit="1" customWidth="1"/>
    <col min="5" max="5" width="20.140625" style="3" bestFit="1" customWidth="1"/>
    <col min="6" max="6" width="19.5703125" style="3" bestFit="1" customWidth="1"/>
    <col min="7" max="7" width="20.42578125" style="3" bestFit="1" customWidth="1"/>
    <col min="8" max="8" width="19.5703125" style="3" bestFit="1" customWidth="1"/>
    <col min="9" max="9" width="19.140625" style="3" bestFit="1" customWidth="1"/>
    <col min="10" max="10" width="20.140625" style="3" bestFit="1" customWidth="1"/>
    <col min="11" max="11" width="20" style="3" bestFit="1" customWidth="1"/>
    <col min="12" max="12" width="19.5703125" style="3" bestFit="1" customWidth="1"/>
    <col min="13" max="13" width="20.42578125" style="3" bestFit="1" customWidth="1"/>
    <col min="14" max="14" width="20.140625" style="3" bestFit="1" customWidth="1"/>
    <col min="15" max="15" width="14.140625" style="3" bestFit="1" customWidth="1"/>
    <col min="16" max="16384" width="9.140625" style="3"/>
  </cols>
  <sheetData>
    <row r="1" spans="1:15">
      <c r="A1" s="159" t="s">
        <v>518</v>
      </c>
    </row>
    <row r="2" spans="1:15">
      <c r="A2" s="160" t="s">
        <v>510</v>
      </c>
    </row>
    <row r="3" spans="1:15">
      <c r="A3" t="s">
        <v>398</v>
      </c>
      <c r="B3" t="s">
        <v>399</v>
      </c>
    </row>
    <row r="4" spans="1:15">
      <c r="A4" t="s">
        <v>400</v>
      </c>
      <c r="B4" t="s">
        <v>455</v>
      </c>
    </row>
    <row r="6" spans="1:15">
      <c r="A6" s="163" t="s">
        <v>456</v>
      </c>
      <c r="B6" t="s">
        <v>403</v>
      </c>
      <c r="C6" t="s">
        <v>404</v>
      </c>
      <c r="D6" t="s">
        <v>405</v>
      </c>
      <c r="E6" t="s">
        <v>406</v>
      </c>
      <c r="F6" t="s">
        <v>407</v>
      </c>
      <c r="G6" t="s">
        <v>408</v>
      </c>
      <c r="H6" t="s">
        <v>409</v>
      </c>
      <c r="I6" t="s">
        <v>410</v>
      </c>
      <c r="J6" t="s">
        <v>411</v>
      </c>
      <c r="K6" t="s">
        <v>412</v>
      </c>
      <c r="L6" t="s">
        <v>413</v>
      </c>
      <c r="M6" t="s">
        <v>414</v>
      </c>
      <c r="N6" t="s">
        <v>415</v>
      </c>
    </row>
    <row r="7" spans="1:15">
      <c r="A7" s="67" t="s">
        <v>436</v>
      </c>
      <c r="B7" s="69">
        <v>94028.206171533238</v>
      </c>
      <c r="C7" s="69">
        <v>99532.150490665488</v>
      </c>
      <c r="D7" s="69">
        <v>101336.98868320587</v>
      </c>
      <c r="E7" s="69">
        <v>103202.41253603746</v>
      </c>
      <c r="F7" s="69">
        <v>105116.30491710201</v>
      </c>
      <c r="G7" s="69">
        <v>107068.97212075294</v>
      </c>
      <c r="H7" s="69">
        <v>109052.65918247295</v>
      </c>
      <c r="I7" s="69">
        <v>111061.16213064826</v>
      </c>
      <c r="J7" s="69">
        <v>113089.51778798779</v>
      </c>
      <c r="K7" s="69">
        <v>115133.75561265869</v>
      </c>
      <c r="L7" s="69">
        <v>117190.6991711947</v>
      </c>
      <c r="M7" s="69">
        <v>119257.80731682277</v>
      </c>
      <c r="N7" s="69">
        <v>121333.04713212454</v>
      </c>
      <c r="O7" s="70"/>
    </row>
    <row r="8" spans="1:15">
      <c r="A8" s="68" t="s">
        <v>438</v>
      </c>
      <c r="B8" s="69">
        <v>1791.0256038112243</v>
      </c>
      <c r="C8" s="69">
        <v>1953.6760327125685</v>
      </c>
      <c r="D8" s="69">
        <v>2003.804231777</v>
      </c>
      <c r="E8" s="69">
        <v>2055.6151578870363</v>
      </c>
      <c r="F8" s="69">
        <v>2108.7722656335559</v>
      </c>
      <c r="G8" s="69">
        <v>2163.0063186892626</v>
      </c>
      <c r="H8" s="69">
        <v>2218.1019279923185</v>
      </c>
      <c r="I8" s="69">
        <v>2273.8867822932543</v>
      </c>
      <c r="J8" s="69">
        <v>2330.2230325924938</v>
      </c>
      <c r="K8" s="69">
        <v>2387.0003996903756</v>
      </c>
      <c r="L8" s="69">
        <v>2444.1306602271725</v>
      </c>
      <c r="M8" s="69">
        <v>2501.5432355151006</v>
      </c>
      <c r="N8" s="69">
        <v>2559.1816626039335</v>
      </c>
    </row>
    <row r="9" spans="1:15">
      <c r="A9" s="68" t="s">
        <v>439</v>
      </c>
      <c r="B9" s="69">
        <v>67439.788970140071</v>
      </c>
      <c r="C9" s="69">
        <v>66494.523434542236</v>
      </c>
      <c r="D9" s="69">
        <v>67760.450179050473</v>
      </c>
      <c r="E9" s="69">
        <v>69068.872150007999</v>
      </c>
      <c r="F9" s="69">
        <v>70411.290302124951</v>
      </c>
      <c r="G9" s="69">
        <v>71780.905399169453</v>
      </c>
      <c r="H9" s="69">
        <v>73172.278052155991</v>
      </c>
      <c r="I9" s="69">
        <v>74581.056749896161</v>
      </c>
      <c r="J9" s="69">
        <v>76003.760283439231</v>
      </c>
      <c r="K9" s="69">
        <v>77437.603685624621</v>
      </c>
      <c r="L9" s="69">
        <v>78880.358982723876</v>
      </c>
      <c r="M9" s="69">
        <v>80330.243795754213</v>
      </c>
      <c r="N9" s="69">
        <v>81785.832221529417</v>
      </c>
    </row>
    <row r="10" spans="1:15">
      <c r="A10" s="68" t="s">
        <v>442</v>
      </c>
      <c r="B10" s="69">
        <v>1.5527025000000001</v>
      </c>
      <c r="C10" s="69">
        <v>2.8293690000000002</v>
      </c>
      <c r="D10" s="69">
        <v>2.8293690000000002</v>
      </c>
      <c r="E10" s="69">
        <v>2.8293690000000002</v>
      </c>
      <c r="F10" s="69">
        <v>2.8293690000000002</v>
      </c>
      <c r="G10" s="69">
        <v>2.8293690000000002</v>
      </c>
      <c r="H10" s="69">
        <v>2.8293690000000002</v>
      </c>
      <c r="I10" s="69">
        <v>2.8293690000000002</v>
      </c>
      <c r="J10" s="69">
        <v>2.8293690000000002</v>
      </c>
      <c r="K10" s="69">
        <v>2.8293690000000002</v>
      </c>
      <c r="L10" s="69">
        <v>2.8293690000000002</v>
      </c>
      <c r="M10" s="69">
        <v>2.8293690000000002</v>
      </c>
      <c r="N10" s="69">
        <v>2.8293690000000002</v>
      </c>
      <c r="O10" s="70"/>
    </row>
    <row r="11" spans="1:15">
      <c r="A11" s="68" t="s">
        <v>443</v>
      </c>
      <c r="B11" s="69">
        <v>20010.72676594268</v>
      </c>
      <c r="C11" s="69">
        <v>26614.782571483272</v>
      </c>
      <c r="D11" s="69">
        <v>27011.683871178742</v>
      </c>
      <c r="E11" s="69">
        <v>27421.908541031091</v>
      </c>
      <c r="F11" s="69">
        <v>27842.791907008941</v>
      </c>
      <c r="G11" s="69">
        <v>28272.202229887196</v>
      </c>
      <c r="H11" s="69">
        <v>28708.434118285768</v>
      </c>
      <c r="I11" s="69">
        <v>29150.123259100601</v>
      </c>
      <c r="J11" s="69">
        <v>29596.178201848441</v>
      </c>
      <c r="K11" s="69">
        <v>30045.725786142684</v>
      </c>
      <c r="L11" s="69">
        <v>30498.067483674051</v>
      </c>
      <c r="M11" s="69">
        <v>30952.644471795116</v>
      </c>
      <c r="N11" s="69">
        <v>31409.009692387943</v>
      </c>
    </row>
    <row r="12" spans="1:15">
      <c r="A12" s="68" t="s">
        <v>444</v>
      </c>
      <c r="B12" s="69">
        <v>2684.551159846244</v>
      </c>
      <c r="C12" s="69">
        <v>2483.0453678969875</v>
      </c>
      <c r="D12" s="69">
        <v>2525.3650286193142</v>
      </c>
      <c r="E12" s="69">
        <v>2569.1052956867184</v>
      </c>
      <c r="F12" s="69">
        <v>2613.9820478301854</v>
      </c>
      <c r="G12" s="69">
        <v>2659.7679880345022</v>
      </c>
      <c r="H12" s="69">
        <v>2706.2812786874993</v>
      </c>
      <c r="I12" s="69">
        <v>2753.3764496994395</v>
      </c>
      <c r="J12" s="69">
        <v>2800.9371249985356</v>
      </c>
      <c r="K12" s="69">
        <v>2848.8702037273551</v>
      </c>
      <c r="L12" s="69">
        <v>2897.1012051999546</v>
      </c>
      <c r="M12" s="69">
        <v>2945.5705448675772</v>
      </c>
      <c r="N12" s="69">
        <v>2994.2305550912188</v>
      </c>
      <c r="O12" s="70"/>
    </row>
    <row r="13" spans="1:15">
      <c r="A13" s="68" t="s">
        <v>446</v>
      </c>
      <c r="B13" s="69">
        <v>2100.5609692929947</v>
      </c>
      <c r="C13" s="69">
        <v>1983.2937150304213</v>
      </c>
      <c r="D13" s="69">
        <v>2032.8560035803409</v>
      </c>
      <c r="E13" s="69">
        <v>2084.0820224246168</v>
      </c>
      <c r="F13" s="69">
        <v>2136.6390255043771</v>
      </c>
      <c r="G13" s="69">
        <v>2190.2608159725251</v>
      </c>
      <c r="H13" s="69">
        <v>2244.7344363513839</v>
      </c>
      <c r="I13" s="69">
        <v>2299.8895206588109</v>
      </c>
      <c r="J13" s="69">
        <v>2355.5897761090923</v>
      </c>
      <c r="K13" s="69">
        <v>2411.7261684736573</v>
      </c>
      <c r="L13" s="69">
        <v>2468.2114703696489</v>
      </c>
      <c r="M13" s="69">
        <v>2524.9758998907828</v>
      </c>
      <c r="N13" s="69">
        <v>2581.9636315120297</v>
      </c>
    </row>
    <row r="14" spans="1:15">
      <c r="A14" s="67" t="s">
        <v>454</v>
      </c>
      <c r="B14" s="69">
        <v>94028.206171533238</v>
      </c>
      <c r="C14" s="69">
        <v>99532.150490665488</v>
      </c>
      <c r="D14" s="69">
        <v>101336.98868320587</v>
      </c>
      <c r="E14" s="69">
        <v>103202.41253603746</v>
      </c>
      <c r="F14" s="69">
        <v>105116.30491710201</v>
      </c>
      <c r="G14" s="69">
        <v>107068.97212075294</v>
      </c>
      <c r="H14" s="69">
        <v>109052.65918247295</v>
      </c>
      <c r="I14" s="69">
        <v>111061.16213064826</v>
      </c>
      <c r="J14" s="69">
        <v>113089.51778798779</v>
      </c>
      <c r="K14" s="69">
        <v>115133.75561265869</v>
      </c>
      <c r="L14" s="69">
        <v>117190.6991711947</v>
      </c>
      <c r="M14" s="69">
        <v>119257.80731682277</v>
      </c>
      <c r="N14" s="69">
        <v>121333.04713212454</v>
      </c>
      <c r="O14" s="46">
        <f>SUM(C14:N14)</f>
        <v>1322375.4770816737</v>
      </c>
    </row>
    <row r="15" spans="1:15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5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5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5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5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5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 s="70"/>
    </row>
    <row r="22" spans="1:15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5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5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5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5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 s="70"/>
    </row>
    <row r="28" spans="1:15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5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5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5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5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6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P33" s="38"/>
    </row>
    <row r="34" spans="1:16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6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6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6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6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6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6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6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6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6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 s="70"/>
    </row>
    <row r="44" spans="1:16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6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 s="70"/>
    </row>
  </sheetData>
  <pageMargins left="0.7" right="0.7" top="0.75" bottom="0.75" header="0.3" footer="0.3"/>
  <pageSetup orientation="portrait" horizontalDpi="90" verticalDpi="90" r:id="rId2"/>
  <customProperties>
    <customPr name="_pios_id" r:id="rId3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7AB45-6825-4582-8E82-01482E735306}">
  <dimension ref="A1:O88"/>
  <sheetViews>
    <sheetView zoomScale="70" zoomScaleNormal="70" workbookViewId="0">
      <pane xSplit="1" ySplit="6" topLeftCell="D7" activePane="bottomRight" state="frozen"/>
      <selection pane="topRight"/>
      <selection pane="bottomLeft"/>
      <selection pane="bottomRight"/>
    </sheetView>
  </sheetViews>
  <sheetFormatPr defaultColWidth="8.85546875" defaultRowHeight="15"/>
  <cols>
    <col min="1" max="1" width="51.5703125" style="3" bestFit="1" customWidth="1"/>
    <col min="2" max="2" width="32.85546875" style="3" bestFit="1" customWidth="1"/>
    <col min="3" max="3" width="22.140625" style="3" bestFit="1" customWidth="1"/>
    <col min="4" max="4" width="22.42578125" style="3" bestFit="1" customWidth="1"/>
    <col min="5" max="5" width="22.140625" style="3" bestFit="1" customWidth="1"/>
    <col min="6" max="6" width="21.85546875" style="3" bestFit="1" customWidth="1"/>
    <col min="7" max="7" width="22.42578125" style="3" bestFit="1" customWidth="1"/>
    <col min="8" max="8" width="22.140625" style="3" bestFit="1" customWidth="1"/>
    <col min="9" max="9" width="21.42578125" style="3" bestFit="1" customWidth="1"/>
    <col min="10" max="11" width="22.42578125" style="3" bestFit="1" customWidth="1"/>
    <col min="12" max="12" width="22.140625" style="3" bestFit="1" customWidth="1"/>
    <col min="13" max="14" width="22.42578125" style="3" bestFit="1" customWidth="1"/>
    <col min="15" max="15" width="21.42578125" style="3" customWidth="1"/>
    <col min="16" max="16384" width="8.85546875" style="3"/>
  </cols>
  <sheetData>
    <row r="1" spans="1:14">
      <c r="A1" s="159" t="s">
        <v>519</v>
      </c>
    </row>
    <row r="2" spans="1:14">
      <c r="A2" s="160" t="s">
        <v>510</v>
      </c>
    </row>
    <row r="3" spans="1:14">
      <c r="A3" s="3" t="s">
        <v>398</v>
      </c>
      <c r="B3" s="3" t="s">
        <v>457</v>
      </c>
    </row>
    <row r="4" spans="1:14">
      <c r="A4" s="3" t="s">
        <v>400</v>
      </c>
      <c r="B4" s="3" t="s">
        <v>401</v>
      </c>
    </row>
    <row r="6" spans="1:14">
      <c r="A6" s="42" t="s">
        <v>458</v>
      </c>
      <c r="B6" s="3" t="s">
        <v>403</v>
      </c>
      <c r="C6" s="3" t="s">
        <v>404</v>
      </c>
      <c r="D6" s="3" t="s">
        <v>405</v>
      </c>
      <c r="E6" s="3" t="s">
        <v>406</v>
      </c>
      <c r="F6" s="3" t="s">
        <v>407</v>
      </c>
      <c r="G6" s="3" t="s">
        <v>408</v>
      </c>
      <c r="H6" s="3" t="s">
        <v>409</v>
      </c>
      <c r="I6" s="3" t="s">
        <v>410</v>
      </c>
      <c r="J6" s="3" t="s">
        <v>411</v>
      </c>
      <c r="K6" s="3" t="s">
        <v>412</v>
      </c>
      <c r="L6" s="3" t="s">
        <v>413</v>
      </c>
      <c r="M6" s="3" t="s">
        <v>414</v>
      </c>
      <c r="N6" s="3" t="s">
        <v>415</v>
      </c>
    </row>
    <row r="7" spans="1:14">
      <c r="A7" s="43" t="s">
        <v>419</v>
      </c>
      <c r="B7" s="44">
        <v>0</v>
      </c>
      <c r="C7" s="44">
        <v>8214.6676139999981</v>
      </c>
      <c r="D7" s="44">
        <v>8214.6676139999981</v>
      </c>
      <c r="E7" s="44">
        <v>8214.6676139999981</v>
      </c>
      <c r="F7" s="44">
        <v>8214.6676139999981</v>
      </c>
      <c r="G7" s="44">
        <v>8214.6676139999981</v>
      </c>
      <c r="H7" s="44">
        <v>8214.6676139999981</v>
      </c>
      <c r="I7" s="44">
        <v>8214.6676139999981</v>
      </c>
      <c r="J7" s="44">
        <v>8214.6676139999981</v>
      </c>
      <c r="K7" s="44">
        <v>8214.6676139999981</v>
      </c>
      <c r="L7" s="44">
        <v>8214.6676139999981</v>
      </c>
      <c r="M7" s="44">
        <v>8214.6676139999981</v>
      </c>
      <c r="N7" s="44">
        <v>8214.6676139999981</v>
      </c>
    </row>
    <row r="8" spans="1:14">
      <c r="A8" s="45" t="s">
        <v>420</v>
      </c>
      <c r="B8" s="44">
        <v>0</v>
      </c>
      <c r="C8" s="44">
        <v>8214.6676139999981</v>
      </c>
      <c r="D8" s="44">
        <v>8214.6676139999981</v>
      </c>
      <c r="E8" s="44">
        <v>8214.6676139999981</v>
      </c>
      <c r="F8" s="44">
        <v>8214.6676139999981</v>
      </c>
      <c r="G8" s="44">
        <v>8214.6676139999981</v>
      </c>
      <c r="H8" s="44">
        <v>8214.6676139999981</v>
      </c>
      <c r="I8" s="44">
        <v>8214.6676139999981</v>
      </c>
      <c r="J8" s="44">
        <v>8214.6676139999981</v>
      </c>
      <c r="K8" s="44">
        <v>8214.6676139999981</v>
      </c>
      <c r="L8" s="44">
        <v>8214.6676139999981</v>
      </c>
      <c r="M8" s="44">
        <v>8214.6676139999981</v>
      </c>
      <c r="N8" s="44">
        <v>8214.6676139999981</v>
      </c>
    </row>
    <row r="9" spans="1:14">
      <c r="A9" s="43" t="s">
        <v>421</v>
      </c>
      <c r="B9" s="44">
        <v>0</v>
      </c>
      <c r="C9" s="44">
        <v>-2281.1299145833332</v>
      </c>
      <c r="D9" s="44">
        <v>-2281.1299145833332</v>
      </c>
      <c r="E9" s="44">
        <v>-2281.1299145833332</v>
      </c>
      <c r="F9" s="44">
        <v>-2281.1299145833332</v>
      </c>
      <c r="G9" s="44">
        <v>-2281.1299145833332</v>
      </c>
      <c r="H9" s="44">
        <v>-2281.1299145833332</v>
      </c>
      <c r="I9" s="44">
        <v>-2281.1299145833332</v>
      </c>
      <c r="J9" s="44">
        <v>-2281.1299145833332</v>
      </c>
      <c r="K9" s="44">
        <v>-2281.1299145833332</v>
      </c>
      <c r="L9" s="44">
        <v>-2281.1299145833332</v>
      </c>
      <c r="M9" s="44">
        <v>-2281.1299145833332</v>
      </c>
      <c r="N9" s="44">
        <v>-2281.1299145833332</v>
      </c>
    </row>
    <row r="10" spans="1:14">
      <c r="A10" s="45" t="s">
        <v>427</v>
      </c>
      <c r="B10" s="44">
        <v>0</v>
      </c>
      <c r="C10" s="44">
        <v>-2281.1299145833332</v>
      </c>
      <c r="D10" s="44">
        <v>-2281.1299145833332</v>
      </c>
      <c r="E10" s="44">
        <v>-2281.1299145833332</v>
      </c>
      <c r="F10" s="44">
        <v>-2281.1299145833332</v>
      </c>
      <c r="G10" s="44">
        <v>-2281.1299145833332</v>
      </c>
      <c r="H10" s="44">
        <v>-2281.1299145833332</v>
      </c>
      <c r="I10" s="44">
        <v>-2281.1299145833332</v>
      </c>
      <c r="J10" s="44">
        <v>-2281.1299145833332</v>
      </c>
      <c r="K10" s="44">
        <v>-2281.1299145833332</v>
      </c>
      <c r="L10" s="44">
        <v>-2281.1299145833332</v>
      </c>
      <c r="M10" s="44">
        <v>-2281.1299145833332</v>
      </c>
      <c r="N10" s="44">
        <v>-2281.1299145833332</v>
      </c>
    </row>
    <row r="11" spans="1:14">
      <c r="A11" s="43" t="s">
        <v>430</v>
      </c>
      <c r="B11" s="44">
        <v>0</v>
      </c>
      <c r="C11" s="44">
        <v>-23462.07534399999</v>
      </c>
      <c r="D11" s="44">
        <v>-23604.846543999993</v>
      </c>
      <c r="E11" s="44">
        <v>-23747.617743999992</v>
      </c>
      <c r="F11" s="44">
        <v>-23890.388943999991</v>
      </c>
      <c r="G11" s="44">
        <v>-24033.160143999994</v>
      </c>
      <c r="H11" s="44">
        <v>-24175.93134399999</v>
      </c>
      <c r="I11" s="44">
        <v>-24318.702543999992</v>
      </c>
      <c r="J11" s="44">
        <v>-24461.473743999992</v>
      </c>
      <c r="K11" s="44">
        <v>-24604.244943999991</v>
      </c>
      <c r="L11" s="44">
        <v>-24747.016143999994</v>
      </c>
      <c r="M11" s="44">
        <v>-24889.787343999989</v>
      </c>
      <c r="N11" s="44">
        <v>-25032.558543999992</v>
      </c>
    </row>
    <row r="12" spans="1:14">
      <c r="A12" s="45" t="s">
        <v>431</v>
      </c>
      <c r="B12" s="44">
        <v>0</v>
      </c>
      <c r="C12" s="44">
        <v>2638.9863990000003</v>
      </c>
      <c r="D12" s="44">
        <v>2638.9863990000003</v>
      </c>
      <c r="E12" s="44">
        <v>2638.9863990000003</v>
      </c>
      <c r="F12" s="44">
        <v>2638.9863990000003</v>
      </c>
      <c r="G12" s="44">
        <v>2638.9863990000003</v>
      </c>
      <c r="H12" s="44">
        <v>2638.9863990000003</v>
      </c>
      <c r="I12" s="44">
        <v>2638.9863990000003</v>
      </c>
      <c r="J12" s="44">
        <v>2638.9863990000003</v>
      </c>
      <c r="K12" s="44">
        <v>2638.9863990000003</v>
      </c>
      <c r="L12" s="44">
        <v>2638.9863990000003</v>
      </c>
      <c r="M12" s="44">
        <v>2638.9863990000003</v>
      </c>
      <c r="N12" s="44">
        <v>2638.9863990000003</v>
      </c>
    </row>
    <row r="13" spans="1:14">
      <c r="A13" s="45" t="s">
        <v>432</v>
      </c>
      <c r="B13" s="44">
        <v>0</v>
      </c>
      <c r="C13" s="44">
        <v>-6030.6312149999994</v>
      </c>
      <c r="D13" s="44">
        <v>-6030.6312149999994</v>
      </c>
      <c r="E13" s="44">
        <v>-6030.6312149999994</v>
      </c>
      <c r="F13" s="44">
        <v>-6030.6312149999994</v>
      </c>
      <c r="G13" s="44">
        <v>-6030.6312149999994</v>
      </c>
      <c r="H13" s="44">
        <v>-6030.6312149999994</v>
      </c>
      <c r="I13" s="44">
        <v>-6030.6312149999994</v>
      </c>
      <c r="J13" s="44">
        <v>-6030.6312149999994</v>
      </c>
      <c r="K13" s="44">
        <v>-6030.6312149999994</v>
      </c>
      <c r="L13" s="44">
        <v>-6030.6312149999994</v>
      </c>
      <c r="M13" s="44">
        <v>-6030.6312149999994</v>
      </c>
      <c r="N13" s="44">
        <v>-6030.6312149999994</v>
      </c>
    </row>
    <row r="14" spans="1:14">
      <c r="A14" s="45" t="s">
        <v>433</v>
      </c>
      <c r="B14" s="44">
        <v>0</v>
      </c>
      <c r="C14" s="44">
        <v>-21036.608044416658</v>
      </c>
      <c r="D14" s="44">
        <v>-21179.379244416661</v>
      </c>
      <c r="E14" s="44">
        <v>-21322.15044441666</v>
      </c>
      <c r="F14" s="44">
        <v>-21464.92164441666</v>
      </c>
      <c r="G14" s="44">
        <v>-21607.692844416662</v>
      </c>
      <c r="H14" s="44">
        <v>-21750.464044416658</v>
      </c>
      <c r="I14" s="44">
        <v>-21893.235244416661</v>
      </c>
      <c r="J14" s="44">
        <v>-22036.00644441666</v>
      </c>
      <c r="K14" s="44">
        <v>-22178.777644416659</v>
      </c>
      <c r="L14" s="44">
        <v>-22321.548844416662</v>
      </c>
      <c r="M14" s="44">
        <v>-22464.320044416658</v>
      </c>
      <c r="N14" s="44">
        <v>-22607.091244416661</v>
      </c>
    </row>
    <row r="15" spans="1:14">
      <c r="A15" s="45" t="s">
        <v>434</v>
      </c>
      <c r="B15" s="44">
        <v>0</v>
      </c>
      <c r="C15" s="44">
        <v>1080.8295666666663</v>
      </c>
      <c r="D15" s="44">
        <v>1080.8295666666663</v>
      </c>
      <c r="E15" s="44">
        <v>1080.8295666666663</v>
      </c>
      <c r="F15" s="44">
        <v>1080.8295666666663</v>
      </c>
      <c r="G15" s="44">
        <v>1080.8295666666663</v>
      </c>
      <c r="H15" s="44">
        <v>1080.8295666666663</v>
      </c>
      <c r="I15" s="44">
        <v>1080.8295666666663</v>
      </c>
      <c r="J15" s="44">
        <v>1080.8295666666663</v>
      </c>
      <c r="K15" s="44">
        <v>1080.8295666666663</v>
      </c>
      <c r="L15" s="44">
        <v>1080.8295666666663</v>
      </c>
      <c r="M15" s="44">
        <v>1080.8295666666663</v>
      </c>
      <c r="N15" s="44">
        <v>1080.8295666666663</v>
      </c>
    </row>
    <row r="16" spans="1:14">
      <c r="A16" s="45" t="s">
        <v>435</v>
      </c>
      <c r="B16" s="44">
        <v>0</v>
      </c>
      <c r="C16" s="44">
        <v>-114.65205025</v>
      </c>
      <c r="D16" s="44">
        <v>-114.65205025</v>
      </c>
      <c r="E16" s="44">
        <v>-114.65205025</v>
      </c>
      <c r="F16" s="44">
        <v>-114.65205025</v>
      </c>
      <c r="G16" s="44">
        <v>-114.65205025</v>
      </c>
      <c r="H16" s="44">
        <v>-114.65205025</v>
      </c>
      <c r="I16" s="44">
        <v>-114.65205025</v>
      </c>
      <c r="J16" s="44">
        <v>-114.65205025</v>
      </c>
      <c r="K16" s="44">
        <v>-114.65205025</v>
      </c>
      <c r="L16" s="44">
        <v>-114.65205025</v>
      </c>
      <c r="M16" s="44">
        <v>-114.65205025</v>
      </c>
      <c r="N16" s="44">
        <v>-114.65205025</v>
      </c>
    </row>
    <row r="17" spans="1:14">
      <c r="A17" s="43" t="s">
        <v>436</v>
      </c>
      <c r="B17" s="44">
        <v>0</v>
      </c>
      <c r="C17" s="44">
        <v>98369.553542480498</v>
      </c>
      <c r="D17" s="44">
        <v>98867.928203570336</v>
      </c>
      <c r="E17" s="44">
        <v>99337.247852771208</v>
      </c>
      <c r="F17" s="44">
        <v>99772.170909243403</v>
      </c>
      <c r="G17" s="44">
        <v>100205.02502113802</v>
      </c>
      <c r="H17" s="44">
        <v>100634.98425599431</v>
      </c>
      <c r="I17" s="44">
        <v>101062.26012953056</v>
      </c>
      <c r="J17" s="44">
        <v>101489.76589928959</v>
      </c>
      <c r="K17" s="44">
        <v>101923.53257982744</v>
      </c>
      <c r="L17" s="44">
        <v>102373.57444073155</v>
      </c>
      <c r="M17" s="44">
        <v>102836.531122065</v>
      </c>
      <c r="N17" s="44">
        <v>103296.3316714907</v>
      </c>
    </row>
    <row r="18" spans="1:14">
      <c r="A18" s="45" t="s">
        <v>437</v>
      </c>
      <c r="B18" s="44">
        <v>0</v>
      </c>
      <c r="C18" s="44">
        <v>-40.372836869321404</v>
      </c>
      <c r="D18" s="44">
        <v>-40.798361952831755</v>
      </c>
      <c r="E18" s="44">
        <v>-41.227188739376338</v>
      </c>
      <c r="F18" s="44">
        <v>-41.654629042904979</v>
      </c>
      <c r="G18" s="44">
        <v>-42.079199658512572</v>
      </c>
      <c r="H18" s="44">
        <v>-42.500318269114906</v>
      </c>
      <c r="I18" s="44">
        <v>-42.918332555977969</v>
      </c>
      <c r="J18" s="44">
        <v>-43.336079960797441</v>
      </c>
      <c r="K18" s="44">
        <v>-43.759281708087684</v>
      </c>
      <c r="L18" s="44">
        <v>-44.197354844825028</v>
      </c>
      <c r="M18" s="44">
        <v>-44.647226860395001</v>
      </c>
      <c r="N18" s="44">
        <v>-45.093958096416614</v>
      </c>
    </row>
    <row r="19" spans="1:14">
      <c r="A19" s="45" t="s">
        <v>438</v>
      </c>
      <c r="B19" s="44">
        <v>0</v>
      </c>
      <c r="C19" s="44">
        <v>19974.605605674333</v>
      </c>
      <c r="D19" s="44">
        <v>20098.744660465567</v>
      </c>
      <c r="E19" s="44">
        <v>20223.962345039843</v>
      </c>
      <c r="F19" s="44">
        <v>20348.850558191873</v>
      </c>
      <c r="G19" s="44">
        <v>20472.954027628959</v>
      </c>
      <c r="H19" s="44">
        <v>20596.087412533019</v>
      </c>
      <c r="I19" s="44">
        <v>20718.343273452723</v>
      </c>
      <c r="J19" s="44">
        <v>20840.553295151825</v>
      </c>
      <c r="K19" s="44">
        <v>20964.404515663384</v>
      </c>
      <c r="L19" s="44">
        <v>21092.679385170217</v>
      </c>
      <c r="M19" s="44">
        <v>21224.464093743096</v>
      </c>
      <c r="N19" s="44">
        <v>21355.332612933504</v>
      </c>
    </row>
    <row r="20" spans="1:14">
      <c r="A20" s="45" t="s">
        <v>439</v>
      </c>
      <c r="B20" s="44">
        <v>0</v>
      </c>
      <c r="C20" s="44">
        <v>-12882.830853831212</v>
      </c>
      <c r="D20" s="44">
        <v>-12971.468320525901</v>
      </c>
      <c r="E20" s="44">
        <v>-13061.885369275631</v>
      </c>
      <c r="F20" s="44">
        <v>-13153.268876993019</v>
      </c>
      <c r="G20" s="44">
        <v>-13245.225714761982</v>
      </c>
      <c r="H20" s="44">
        <v>-13337.509968399427</v>
      </c>
      <c r="I20" s="44">
        <v>-13430.017252109225</v>
      </c>
      <c r="J20" s="44">
        <v>-13522.954566795193</v>
      </c>
      <c r="K20" s="44">
        <v>-13616.879272059294</v>
      </c>
      <c r="L20" s="44">
        <v>-13712.786658767878</v>
      </c>
      <c r="M20" s="44">
        <v>-13810.269040090521</v>
      </c>
      <c r="N20" s="44">
        <v>-13907.583456076332</v>
      </c>
    </row>
    <row r="21" spans="1:14">
      <c r="A21" s="45" t="s">
        <v>440</v>
      </c>
      <c r="B21" s="44">
        <v>0</v>
      </c>
      <c r="C21" s="44">
        <v>-1273.7207037768201</v>
      </c>
      <c r="D21" s="44">
        <v>-1287.4682321972925</v>
      </c>
      <c r="E21" s="44">
        <v>-1301.3224294325025</v>
      </c>
      <c r="F21" s="44">
        <v>-1315.131833269144</v>
      </c>
      <c r="G21" s="44">
        <v>-1328.8485254942241</v>
      </c>
      <c r="H21" s="44">
        <v>-1342.4536930671591</v>
      </c>
      <c r="I21" s="44">
        <v>-1355.9585685997754</v>
      </c>
      <c r="J21" s="44">
        <v>-1369.454821918046</v>
      </c>
      <c r="K21" s="44">
        <v>-1383.1272898263323</v>
      </c>
      <c r="L21" s="44">
        <v>-1397.2802108430219</v>
      </c>
      <c r="M21" s="44">
        <v>-1411.8143207211135</v>
      </c>
      <c r="N21" s="44">
        <v>-1426.2469607733901</v>
      </c>
    </row>
    <row r="22" spans="1:14">
      <c r="A22" s="45" t="s">
        <v>441</v>
      </c>
      <c r="B22" s="44">
        <v>0</v>
      </c>
      <c r="C22" s="44">
        <v>5418.9369898310752</v>
      </c>
      <c r="D22" s="44">
        <v>5478.438401956696</v>
      </c>
      <c r="E22" s="44">
        <v>5538.4077749666967</v>
      </c>
      <c r="F22" s="44">
        <v>5598.1806373239751</v>
      </c>
      <c r="G22" s="44">
        <v>5657.54676967449</v>
      </c>
      <c r="H22" s="44">
        <v>5716.4236383636826</v>
      </c>
      <c r="I22" s="44">
        <v>5774.8605213644514</v>
      </c>
      <c r="J22" s="44">
        <v>5833.2595783233864</v>
      </c>
      <c r="K22" s="44">
        <v>5892.4316966085098</v>
      </c>
      <c r="L22" s="44">
        <v>5953.7115842737321</v>
      </c>
      <c r="M22" s="44">
        <v>6016.6637646060926</v>
      </c>
      <c r="N22" s="44">
        <v>6079.1707922521355</v>
      </c>
    </row>
    <row r="23" spans="1:14">
      <c r="A23" s="45" t="s">
        <v>442</v>
      </c>
      <c r="B23" s="44">
        <v>0</v>
      </c>
      <c r="C23" s="44">
        <v>28832.05893806618</v>
      </c>
      <c r="D23" s="44">
        <v>28862.512308824294</v>
      </c>
      <c r="E23" s="44">
        <v>28893.271093895273</v>
      </c>
      <c r="F23" s="44">
        <v>28923.901626439212</v>
      </c>
      <c r="G23" s="44">
        <v>28954.266706955714</v>
      </c>
      <c r="H23" s="44">
        <v>28984.312469918274</v>
      </c>
      <c r="I23" s="44">
        <v>29014.071076558223</v>
      </c>
      <c r="J23" s="44">
        <v>29043.804996060931</v>
      </c>
      <c r="K23" s="44">
        <v>29074.043453446193</v>
      </c>
      <c r="L23" s="44">
        <v>29105.657544903381</v>
      </c>
      <c r="M23" s="44">
        <v>29138.363056889222</v>
      </c>
      <c r="N23" s="44">
        <v>29170.778040315221</v>
      </c>
    </row>
    <row r="24" spans="1:14">
      <c r="A24" s="45" t="s">
        <v>443</v>
      </c>
      <c r="B24" s="44">
        <v>0</v>
      </c>
      <c r="C24" s="44">
        <v>68556.172235920996</v>
      </c>
      <c r="D24" s="44">
        <v>69047.518302887343</v>
      </c>
      <c r="E24" s="44">
        <v>69545.173741414532</v>
      </c>
      <c r="F24" s="44">
        <v>70044.035640795162</v>
      </c>
      <c r="G24" s="44">
        <v>70542.183858350996</v>
      </c>
      <c r="H24" s="44">
        <v>71038.658502174105</v>
      </c>
      <c r="I24" s="44">
        <v>71533.467462411354</v>
      </c>
      <c r="J24" s="44">
        <v>72029.057649222479</v>
      </c>
      <c r="K24" s="44">
        <v>72530.67779401358</v>
      </c>
      <c r="L24" s="44">
        <v>73047.142469862505</v>
      </c>
      <c r="M24" s="44">
        <v>73575.389093807185</v>
      </c>
      <c r="N24" s="44">
        <v>74101.064841000261</v>
      </c>
    </row>
    <row r="25" spans="1:14">
      <c r="A25" s="45" t="s">
        <v>444</v>
      </c>
      <c r="B25" s="44">
        <v>0</v>
      </c>
      <c r="C25" s="44">
        <v>-10086.475390388032</v>
      </c>
      <c r="D25" s="44">
        <v>-10186.888009884606</v>
      </c>
      <c r="E25" s="44">
        <v>-10322.432917962773</v>
      </c>
      <c r="F25" s="44">
        <v>-10491.915327303279</v>
      </c>
      <c r="G25" s="44">
        <v>-10660.773729176981</v>
      </c>
      <c r="H25" s="44">
        <v>-10828.845197007648</v>
      </c>
      <c r="I25" s="44">
        <v>-10996.201833547984</v>
      </c>
      <c r="J25" s="44">
        <v>-11163.538188910155</v>
      </c>
      <c r="K25" s="44">
        <v>-11332.268734386889</v>
      </c>
      <c r="L25" s="44">
        <v>-11504.729473059435</v>
      </c>
      <c r="M25" s="44">
        <v>-11680.149921576613</v>
      </c>
      <c r="N25" s="44">
        <v>-11854.807698422508</v>
      </c>
    </row>
    <row r="26" spans="1:14">
      <c r="A26" s="45" t="s">
        <v>445</v>
      </c>
      <c r="B26" s="44">
        <v>0</v>
      </c>
      <c r="C26" s="44">
        <v>-1144.3369572170213</v>
      </c>
      <c r="D26" s="44">
        <v>-1133.662803876744</v>
      </c>
      <c r="E26" s="44">
        <v>-1122.9886505364675</v>
      </c>
      <c r="F26" s="44">
        <v>-1112.3144971961883</v>
      </c>
      <c r="G26" s="44">
        <v>-1101.64034385591</v>
      </c>
      <c r="H26" s="44">
        <v>-1090.9661905156327</v>
      </c>
      <c r="I26" s="44">
        <v>-1080.2920371753553</v>
      </c>
      <c r="J26" s="44">
        <v>-1069.617883835077</v>
      </c>
      <c r="K26" s="44">
        <v>-1058.9437304947996</v>
      </c>
      <c r="L26" s="44">
        <v>-1048.2695771545223</v>
      </c>
      <c r="M26" s="44">
        <v>-1037.595423814244</v>
      </c>
      <c r="N26" s="44">
        <v>-1026.9212704739657</v>
      </c>
    </row>
    <row r="27" spans="1:14">
      <c r="A27" s="45" t="s">
        <v>446</v>
      </c>
      <c r="B27" s="44">
        <v>0</v>
      </c>
      <c r="C27" s="44">
        <v>-1361.3294446191326</v>
      </c>
      <c r="D27" s="44">
        <v>-1369.4081234688197</v>
      </c>
      <c r="E27" s="44">
        <v>-1377.6896863148891</v>
      </c>
      <c r="F27" s="44">
        <v>-1386.0587869563981</v>
      </c>
      <c r="G27" s="44">
        <v>-1394.4652374232903</v>
      </c>
      <c r="H27" s="44">
        <v>-1402.880104049626</v>
      </c>
      <c r="I27" s="44">
        <v>-1411.2953416539617</v>
      </c>
      <c r="J27" s="44">
        <v>-1419.7520226374229</v>
      </c>
      <c r="K27" s="44">
        <v>-1428.3470713015752</v>
      </c>
      <c r="L27" s="44">
        <v>-1437.2478738670416</v>
      </c>
      <c r="M27" s="44">
        <v>-1446.3914560471289</v>
      </c>
      <c r="N27" s="44">
        <v>-1455.4957399754051</v>
      </c>
    </row>
    <row r="28" spans="1:14">
      <c r="A28" s="45" t="s">
        <v>447</v>
      </c>
      <c r="B28" s="44">
        <v>0</v>
      </c>
      <c r="C28" s="44">
        <v>1126.0297806037854</v>
      </c>
      <c r="D28" s="44">
        <v>1117.864728001008</v>
      </c>
      <c r="E28" s="44">
        <v>1109.6996753982296</v>
      </c>
      <c r="F28" s="44">
        <v>1101.5346227954522</v>
      </c>
      <c r="G28" s="44">
        <v>1093.369570192674</v>
      </c>
      <c r="H28" s="44">
        <v>1085.2045175898961</v>
      </c>
      <c r="I28" s="44">
        <v>1077.0394649871187</v>
      </c>
      <c r="J28" s="44">
        <v>1068.8744123843405</v>
      </c>
      <c r="K28" s="44">
        <v>1060.7093597815626</v>
      </c>
      <c r="L28" s="44">
        <v>1052.5443071787852</v>
      </c>
      <c r="M28" s="44">
        <v>1044.379254576007</v>
      </c>
      <c r="N28" s="44">
        <v>1036.2142019732291</v>
      </c>
    </row>
    <row r="29" spans="1:14">
      <c r="A29" s="45" t="s">
        <v>448</v>
      </c>
      <c r="B29" s="44">
        <v>0</v>
      </c>
      <c r="C29" s="44">
        <v>-2594.1117151403141</v>
      </c>
      <c r="D29" s="44">
        <v>-2614.2436826279363</v>
      </c>
      <c r="E29" s="44">
        <v>-2634.5335017975076</v>
      </c>
      <c r="F29" s="44">
        <v>-2654.757034364744</v>
      </c>
      <c r="G29" s="44">
        <v>-2674.8433695340582</v>
      </c>
      <c r="H29" s="44">
        <v>-2694.7646672089331</v>
      </c>
      <c r="I29" s="44">
        <v>-2714.5375497421478</v>
      </c>
      <c r="J29" s="44">
        <v>-2734.2976728663452</v>
      </c>
      <c r="K29" s="44">
        <v>-2754.3185635774507</v>
      </c>
      <c r="L29" s="44">
        <v>-2775.0504430760889</v>
      </c>
      <c r="M29" s="44">
        <v>-2796.3464171796886</v>
      </c>
      <c r="N29" s="44">
        <v>-2817.4922332196516</v>
      </c>
    </row>
    <row r="30" spans="1:14">
      <c r="A30" s="45" t="s">
        <v>449</v>
      </c>
      <c r="B30" s="44">
        <v>0</v>
      </c>
      <c r="C30" s="44">
        <v>906.01914377140292</v>
      </c>
      <c r="D30" s="44">
        <v>914.87987948119519</v>
      </c>
      <c r="E30" s="44">
        <v>923.8093667619579</v>
      </c>
      <c r="F30" s="44">
        <v>932.70998321924469</v>
      </c>
      <c r="G30" s="44">
        <v>941.55084398356928</v>
      </c>
      <c r="H30" s="44">
        <v>950.31982342948118</v>
      </c>
      <c r="I30" s="44">
        <v>959.02416134595705</v>
      </c>
      <c r="J30" s="44">
        <v>967.72294196077178</v>
      </c>
      <c r="K30" s="44">
        <v>976.53529869360261</v>
      </c>
      <c r="L30" s="44">
        <v>985.65732330885646</v>
      </c>
      <c r="M30" s="44">
        <v>995.02503672380521</v>
      </c>
      <c r="N30" s="44">
        <v>1004.3273494877017</v>
      </c>
    </row>
    <row r="31" spans="1:14">
      <c r="A31" s="45" t="s">
        <v>450</v>
      </c>
      <c r="B31" s="44">
        <v>0</v>
      </c>
      <c r="C31" s="44">
        <v>3267.256134616342</v>
      </c>
      <c r="D31" s="44">
        <v>3283.4266664310944</v>
      </c>
      <c r="E31" s="44">
        <v>3299.7229440228698</v>
      </c>
      <c r="F31" s="44">
        <v>3315.9664172338871</v>
      </c>
      <c r="G31" s="44">
        <v>3332.1005980180248</v>
      </c>
      <c r="H31" s="44">
        <v>3348.1033087555948</v>
      </c>
      <c r="I31" s="44">
        <v>3363.9877909315164</v>
      </c>
      <c r="J31" s="44">
        <v>3379.8621088711052</v>
      </c>
      <c r="K31" s="44">
        <v>3395.9441561325057</v>
      </c>
      <c r="L31" s="44">
        <v>3412.5925821390701</v>
      </c>
      <c r="M31" s="44">
        <v>3429.6903699360223</v>
      </c>
      <c r="N31" s="44">
        <v>3446.6685407472341</v>
      </c>
    </row>
    <row r="32" spans="1:14">
      <c r="A32" s="45" t="s">
        <v>451</v>
      </c>
      <c r="B32" s="44">
        <v>0</v>
      </c>
      <c r="C32" s="44">
        <v>-328.3473841617668</v>
      </c>
      <c r="D32" s="44">
        <v>-331.51920994275781</v>
      </c>
      <c r="E32" s="44">
        <v>-334.719344669051</v>
      </c>
      <c r="F32" s="44">
        <v>-337.90759162971176</v>
      </c>
      <c r="G32" s="44">
        <v>-341.07123376142471</v>
      </c>
      <c r="H32" s="44">
        <v>-344.20527825220211</v>
      </c>
      <c r="I32" s="44">
        <v>-347.31270613632984</v>
      </c>
      <c r="J32" s="44">
        <v>-350.41784576221806</v>
      </c>
      <c r="K32" s="44">
        <v>-353.56975115748753</v>
      </c>
      <c r="L32" s="44">
        <v>-356.8491644921686</v>
      </c>
      <c r="M32" s="44">
        <v>-360.22974192672353</v>
      </c>
      <c r="N32" s="44">
        <v>-363.58339018093636</v>
      </c>
    </row>
    <row r="33" spans="1:15">
      <c r="A33" s="43" t="s">
        <v>454</v>
      </c>
      <c r="B33" s="44">
        <v>0</v>
      </c>
      <c r="C33" s="44">
        <v>80841.015897897174</v>
      </c>
      <c r="D33" s="44">
        <v>81196.619358986994</v>
      </c>
      <c r="E33" s="44">
        <v>81523.167808187878</v>
      </c>
      <c r="F33" s="44">
        <v>81815.319664660085</v>
      </c>
      <c r="G33" s="44">
        <v>82105.402576554712</v>
      </c>
      <c r="H33" s="44">
        <v>82392.590611410982</v>
      </c>
      <c r="I33" s="44">
        <v>82677.095284947238</v>
      </c>
      <c r="J33" s="44">
        <v>82961.829854706273</v>
      </c>
      <c r="K33" s="44">
        <v>83252.825335244124</v>
      </c>
      <c r="L33" s="44">
        <v>83560.095996148229</v>
      </c>
      <c r="M33" s="44">
        <v>83880.28147748168</v>
      </c>
      <c r="N33" s="44">
        <v>84197.310826907356</v>
      </c>
      <c r="O33" s="46">
        <f>SUM(C33:N33)</f>
        <v>990403.55469313276</v>
      </c>
    </row>
    <row r="35" spans="1:15">
      <c r="A35" s="47" t="s">
        <v>459</v>
      </c>
      <c r="B35" s="48" t="s">
        <v>403</v>
      </c>
      <c r="C35" s="48" t="s">
        <v>404</v>
      </c>
      <c r="D35" s="48" t="s">
        <v>405</v>
      </c>
      <c r="E35" s="48" t="s">
        <v>406</v>
      </c>
      <c r="F35" s="48" t="s">
        <v>407</v>
      </c>
      <c r="G35" s="48" t="s">
        <v>408</v>
      </c>
      <c r="H35" s="48" t="s">
        <v>409</v>
      </c>
      <c r="I35" s="48" t="s">
        <v>410</v>
      </c>
      <c r="J35" s="48" t="s">
        <v>411</v>
      </c>
      <c r="K35" s="48" t="s">
        <v>412</v>
      </c>
      <c r="L35" s="48" t="s">
        <v>413</v>
      </c>
      <c r="M35" s="48" t="s">
        <v>414</v>
      </c>
      <c r="N35" s="48" t="s">
        <v>415</v>
      </c>
    </row>
    <row r="36" spans="1:15">
      <c r="A36" s="49" t="s">
        <v>419</v>
      </c>
      <c r="B36" s="50">
        <v>0</v>
      </c>
      <c r="C36" s="50">
        <f>C7+B36</f>
        <v>8214.6676139999981</v>
      </c>
      <c r="D36" s="50">
        <f t="shared" ref="D36:N36" si="0">D7+C36</f>
        <v>16429.335227999996</v>
      </c>
      <c r="E36" s="50">
        <f t="shared" si="0"/>
        <v>24644.002841999994</v>
      </c>
      <c r="F36" s="50">
        <f t="shared" si="0"/>
        <v>32858.670455999993</v>
      </c>
      <c r="G36" s="50">
        <f t="shared" si="0"/>
        <v>41073.338069999991</v>
      </c>
      <c r="H36" s="50">
        <f t="shared" si="0"/>
        <v>49288.005683999989</v>
      </c>
      <c r="I36" s="50">
        <f t="shared" si="0"/>
        <v>57502.673297999987</v>
      </c>
      <c r="J36" s="50">
        <f t="shared" si="0"/>
        <v>65717.340911999985</v>
      </c>
      <c r="K36" s="50">
        <f t="shared" si="0"/>
        <v>73932.008525999991</v>
      </c>
      <c r="L36" s="50">
        <f t="shared" si="0"/>
        <v>82146.676139999996</v>
      </c>
      <c r="M36" s="50">
        <f t="shared" si="0"/>
        <v>90361.343754000001</v>
      </c>
      <c r="N36" s="50">
        <f t="shared" si="0"/>
        <v>98576.011368000007</v>
      </c>
    </row>
    <row r="37" spans="1:15">
      <c r="A37" s="45" t="s">
        <v>420</v>
      </c>
      <c r="B37" s="44">
        <v>0</v>
      </c>
      <c r="C37" s="44">
        <f t="shared" ref="C37:N52" si="1">C8+B37</f>
        <v>8214.6676139999981</v>
      </c>
      <c r="D37" s="44">
        <f t="shared" si="1"/>
        <v>16429.335227999996</v>
      </c>
      <c r="E37" s="44">
        <f t="shared" si="1"/>
        <v>24644.002841999994</v>
      </c>
      <c r="F37" s="44">
        <f t="shared" si="1"/>
        <v>32858.670455999993</v>
      </c>
      <c r="G37" s="44">
        <f t="shared" si="1"/>
        <v>41073.338069999991</v>
      </c>
      <c r="H37" s="44">
        <f t="shared" si="1"/>
        <v>49288.005683999989</v>
      </c>
      <c r="I37" s="44">
        <f t="shared" si="1"/>
        <v>57502.673297999987</v>
      </c>
      <c r="J37" s="44">
        <f t="shared" si="1"/>
        <v>65717.340911999985</v>
      </c>
      <c r="K37" s="44">
        <f t="shared" si="1"/>
        <v>73932.008525999991</v>
      </c>
      <c r="L37" s="44">
        <f t="shared" si="1"/>
        <v>82146.676139999996</v>
      </c>
      <c r="M37" s="44">
        <f t="shared" si="1"/>
        <v>90361.343754000001</v>
      </c>
      <c r="N37" s="44">
        <f t="shared" si="1"/>
        <v>98576.011368000007</v>
      </c>
    </row>
    <row r="38" spans="1:15">
      <c r="A38" s="49" t="s">
        <v>421</v>
      </c>
      <c r="B38" s="50">
        <v>0</v>
      </c>
      <c r="C38" s="50">
        <f t="shared" si="1"/>
        <v>-2281.1299145833332</v>
      </c>
      <c r="D38" s="50">
        <f t="shared" si="1"/>
        <v>-4562.2598291666663</v>
      </c>
      <c r="E38" s="50">
        <f t="shared" si="1"/>
        <v>-6843.38974375</v>
      </c>
      <c r="F38" s="50">
        <f t="shared" si="1"/>
        <v>-9124.5196583333327</v>
      </c>
      <c r="G38" s="50">
        <f t="shared" si="1"/>
        <v>-11405.649572916665</v>
      </c>
      <c r="H38" s="50">
        <f t="shared" si="1"/>
        <v>-13686.779487499998</v>
      </c>
      <c r="I38" s="50">
        <f t="shared" si="1"/>
        <v>-15967.909402083331</v>
      </c>
      <c r="J38" s="50">
        <f t="shared" si="1"/>
        <v>-18249.039316666665</v>
      </c>
      <c r="K38" s="50">
        <f t="shared" si="1"/>
        <v>-20530.169231249998</v>
      </c>
      <c r="L38" s="50">
        <f t="shared" si="1"/>
        <v>-22811.299145833331</v>
      </c>
      <c r="M38" s="50">
        <f t="shared" si="1"/>
        <v>-25092.429060416664</v>
      </c>
      <c r="N38" s="50">
        <f t="shared" si="1"/>
        <v>-27373.558974999996</v>
      </c>
    </row>
    <row r="39" spans="1:15">
      <c r="A39" s="45" t="s">
        <v>427</v>
      </c>
      <c r="B39" s="44">
        <v>0</v>
      </c>
      <c r="C39" s="44">
        <f t="shared" si="1"/>
        <v>-2281.1299145833332</v>
      </c>
      <c r="D39" s="44">
        <f t="shared" si="1"/>
        <v>-4562.2598291666663</v>
      </c>
      <c r="E39" s="44">
        <f t="shared" si="1"/>
        <v>-6843.38974375</v>
      </c>
      <c r="F39" s="44">
        <f t="shared" si="1"/>
        <v>-9124.5196583333327</v>
      </c>
      <c r="G39" s="44">
        <f t="shared" si="1"/>
        <v>-11405.649572916665</v>
      </c>
      <c r="H39" s="44">
        <f t="shared" si="1"/>
        <v>-13686.779487499998</v>
      </c>
      <c r="I39" s="44">
        <f t="shared" si="1"/>
        <v>-15967.909402083331</v>
      </c>
      <c r="J39" s="44">
        <f t="shared" si="1"/>
        <v>-18249.039316666665</v>
      </c>
      <c r="K39" s="44">
        <f t="shared" si="1"/>
        <v>-20530.169231249998</v>
      </c>
      <c r="L39" s="44">
        <f t="shared" si="1"/>
        <v>-22811.299145833331</v>
      </c>
      <c r="M39" s="44">
        <f t="shared" si="1"/>
        <v>-25092.429060416664</v>
      </c>
      <c r="N39" s="44">
        <f t="shared" si="1"/>
        <v>-27373.558974999996</v>
      </c>
    </row>
    <row r="40" spans="1:15">
      <c r="A40" s="49" t="s">
        <v>430</v>
      </c>
      <c r="B40" s="50">
        <v>0</v>
      </c>
      <c r="C40" s="50">
        <f t="shared" si="1"/>
        <v>-23462.07534399999</v>
      </c>
      <c r="D40" s="50">
        <f t="shared" si="1"/>
        <v>-47066.921887999983</v>
      </c>
      <c r="E40" s="50">
        <f t="shared" si="1"/>
        <v>-70814.539631999971</v>
      </c>
      <c r="F40" s="50">
        <f t="shared" si="1"/>
        <v>-94704.928575999962</v>
      </c>
      <c r="G40" s="50">
        <f t="shared" si="1"/>
        <v>-118738.08871999996</v>
      </c>
      <c r="H40" s="50">
        <f t="shared" si="1"/>
        <v>-142914.02006399995</v>
      </c>
      <c r="I40" s="50">
        <f t="shared" si="1"/>
        <v>-167232.72260799995</v>
      </c>
      <c r="J40" s="50">
        <f t="shared" si="1"/>
        <v>-191694.19635199994</v>
      </c>
      <c r="K40" s="50">
        <f t="shared" si="1"/>
        <v>-216298.44129599992</v>
      </c>
      <c r="L40" s="50">
        <f t="shared" si="1"/>
        <v>-241045.45743999991</v>
      </c>
      <c r="M40" s="50">
        <f t="shared" si="1"/>
        <v>-265935.24478399992</v>
      </c>
      <c r="N40" s="50">
        <f t="shared" si="1"/>
        <v>-290967.80332799989</v>
      </c>
    </row>
    <row r="41" spans="1:15">
      <c r="A41" s="45" t="s">
        <v>431</v>
      </c>
      <c r="B41" s="44">
        <v>0</v>
      </c>
      <c r="C41" s="44">
        <f t="shared" si="1"/>
        <v>2638.9863990000003</v>
      </c>
      <c r="D41" s="44">
        <f t="shared" si="1"/>
        <v>5277.9727980000007</v>
      </c>
      <c r="E41" s="44">
        <f t="shared" si="1"/>
        <v>7916.959197000001</v>
      </c>
      <c r="F41" s="44">
        <f t="shared" si="1"/>
        <v>10555.945596000001</v>
      </c>
      <c r="G41" s="44">
        <f t="shared" si="1"/>
        <v>13194.931995000003</v>
      </c>
      <c r="H41" s="44">
        <f t="shared" si="1"/>
        <v>15833.918394000004</v>
      </c>
      <c r="I41" s="44">
        <f t="shared" si="1"/>
        <v>18472.904793000005</v>
      </c>
      <c r="J41" s="44">
        <f t="shared" si="1"/>
        <v>21111.891192000006</v>
      </c>
      <c r="K41" s="44">
        <f t="shared" si="1"/>
        <v>23750.877591000008</v>
      </c>
      <c r="L41" s="44">
        <f t="shared" si="1"/>
        <v>26389.863990000009</v>
      </c>
      <c r="M41" s="44">
        <f t="shared" si="1"/>
        <v>29028.85038900001</v>
      </c>
      <c r="N41" s="44">
        <f t="shared" si="1"/>
        <v>31667.836788000011</v>
      </c>
    </row>
    <row r="42" spans="1:15">
      <c r="A42" s="45" t="s">
        <v>432</v>
      </c>
      <c r="B42" s="44">
        <v>0</v>
      </c>
      <c r="C42" s="44">
        <f t="shared" si="1"/>
        <v>-6030.6312149999994</v>
      </c>
      <c r="D42" s="44">
        <f t="shared" si="1"/>
        <v>-12061.262429999999</v>
      </c>
      <c r="E42" s="44">
        <f t="shared" si="1"/>
        <v>-18091.893644999996</v>
      </c>
      <c r="F42" s="44">
        <f t="shared" si="1"/>
        <v>-24122.524859999998</v>
      </c>
      <c r="G42" s="44">
        <f t="shared" si="1"/>
        <v>-30153.156074999999</v>
      </c>
      <c r="H42" s="44">
        <f t="shared" si="1"/>
        <v>-36183.78729</v>
      </c>
      <c r="I42" s="44">
        <f t="shared" si="1"/>
        <v>-42214.418505000001</v>
      </c>
      <c r="J42" s="44">
        <f t="shared" si="1"/>
        <v>-48245.049720000003</v>
      </c>
      <c r="K42" s="44">
        <f t="shared" si="1"/>
        <v>-54275.680935000004</v>
      </c>
      <c r="L42" s="44">
        <f t="shared" si="1"/>
        <v>-60306.312150000005</v>
      </c>
      <c r="M42" s="44">
        <f t="shared" si="1"/>
        <v>-66336.943364999999</v>
      </c>
      <c r="N42" s="44">
        <f t="shared" si="1"/>
        <v>-72367.57458</v>
      </c>
    </row>
    <row r="43" spans="1:15">
      <c r="A43" s="45" t="s">
        <v>433</v>
      </c>
      <c r="B43" s="44">
        <v>0</v>
      </c>
      <c r="C43" s="44">
        <f t="shared" si="1"/>
        <v>-21036.608044416658</v>
      </c>
      <c r="D43" s="44">
        <f t="shared" si="1"/>
        <v>-42215.987288833319</v>
      </c>
      <c r="E43" s="44">
        <f t="shared" si="1"/>
        <v>-63538.137733249983</v>
      </c>
      <c r="F43" s="44">
        <f t="shared" si="1"/>
        <v>-85003.05937766665</v>
      </c>
      <c r="G43" s="44">
        <f t="shared" si="1"/>
        <v>-106610.75222208331</v>
      </c>
      <c r="H43" s="44">
        <f t="shared" si="1"/>
        <v>-128361.21626649996</v>
      </c>
      <c r="I43" s="44">
        <f t="shared" si="1"/>
        <v>-150254.45151091664</v>
      </c>
      <c r="J43" s="44">
        <f t="shared" si="1"/>
        <v>-172290.45795533329</v>
      </c>
      <c r="K43" s="44">
        <f t="shared" si="1"/>
        <v>-194469.23559974995</v>
      </c>
      <c r="L43" s="44">
        <f t="shared" si="1"/>
        <v>-216790.78444416661</v>
      </c>
      <c r="M43" s="44">
        <f t="shared" si="1"/>
        <v>-239255.10448858328</v>
      </c>
      <c r="N43" s="44">
        <f t="shared" si="1"/>
        <v>-261862.19573299994</v>
      </c>
    </row>
    <row r="44" spans="1:15">
      <c r="A44" s="45" t="s">
        <v>434</v>
      </c>
      <c r="B44" s="44">
        <v>0</v>
      </c>
      <c r="C44" s="44">
        <f t="shared" si="1"/>
        <v>1080.8295666666663</v>
      </c>
      <c r="D44" s="44">
        <f t="shared" si="1"/>
        <v>2161.6591333333326</v>
      </c>
      <c r="E44" s="44">
        <f t="shared" si="1"/>
        <v>3242.488699999999</v>
      </c>
      <c r="F44" s="44">
        <f t="shared" si="1"/>
        <v>4323.3182666666653</v>
      </c>
      <c r="G44" s="44">
        <f t="shared" si="1"/>
        <v>5404.1478333333316</v>
      </c>
      <c r="H44" s="44">
        <f t="shared" si="1"/>
        <v>6484.9773999999979</v>
      </c>
      <c r="I44" s="44">
        <f t="shared" si="1"/>
        <v>7565.8069666666643</v>
      </c>
      <c r="J44" s="44">
        <f t="shared" si="1"/>
        <v>8646.6365333333306</v>
      </c>
      <c r="K44" s="44">
        <f t="shared" si="1"/>
        <v>9727.4660999999978</v>
      </c>
      <c r="L44" s="44">
        <f t="shared" si="1"/>
        <v>10808.295666666665</v>
      </c>
      <c r="M44" s="44">
        <f t="shared" si="1"/>
        <v>11889.125233333332</v>
      </c>
      <c r="N44" s="44">
        <f t="shared" si="1"/>
        <v>12969.9548</v>
      </c>
    </row>
    <row r="45" spans="1:15">
      <c r="A45" s="45" t="s">
        <v>435</v>
      </c>
      <c r="B45" s="44">
        <v>0</v>
      </c>
      <c r="C45" s="44">
        <f t="shared" si="1"/>
        <v>-114.65205025</v>
      </c>
      <c r="D45" s="44">
        <f t="shared" si="1"/>
        <v>-229.3041005</v>
      </c>
      <c r="E45" s="44">
        <f t="shared" si="1"/>
        <v>-343.95615075000001</v>
      </c>
      <c r="F45" s="44">
        <f t="shared" si="1"/>
        <v>-458.60820100000001</v>
      </c>
      <c r="G45" s="44">
        <f t="shared" si="1"/>
        <v>-573.26025125000001</v>
      </c>
      <c r="H45" s="44">
        <f t="shared" si="1"/>
        <v>-687.91230150000001</v>
      </c>
      <c r="I45" s="44">
        <f t="shared" si="1"/>
        <v>-802.56435175000001</v>
      </c>
      <c r="J45" s="44">
        <f t="shared" si="1"/>
        <v>-917.21640200000002</v>
      </c>
      <c r="K45" s="44">
        <f t="shared" si="1"/>
        <v>-1031.86845225</v>
      </c>
      <c r="L45" s="44">
        <f t="shared" si="1"/>
        <v>-1146.5205025</v>
      </c>
      <c r="M45" s="44">
        <f t="shared" si="1"/>
        <v>-1261.17255275</v>
      </c>
      <c r="N45" s="44">
        <f t="shared" si="1"/>
        <v>-1375.824603</v>
      </c>
    </row>
    <row r="46" spans="1:15">
      <c r="A46" s="49" t="s">
        <v>436</v>
      </c>
      <c r="B46" s="50">
        <v>0</v>
      </c>
      <c r="C46" s="50">
        <f t="shared" si="1"/>
        <v>98369.553542480498</v>
      </c>
      <c r="D46" s="50">
        <f t="shared" si="1"/>
        <v>197237.48174605082</v>
      </c>
      <c r="E46" s="50">
        <f t="shared" si="1"/>
        <v>296574.72959882201</v>
      </c>
      <c r="F46" s="50">
        <f t="shared" si="1"/>
        <v>396346.90050806542</v>
      </c>
      <c r="G46" s="50">
        <f t="shared" si="1"/>
        <v>496551.92552920344</v>
      </c>
      <c r="H46" s="50">
        <f t="shared" si="1"/>
        <v>597186.9097851977</v>
      </c>
      <c r="I46" s="50">
        <f t="shared" si="1"/>
        <v>698249.16991472826</v>
      </c>
      <c r="J46" s="50">
        <f t="shared" si="1"/>
        <v>799738.9358140179</v>
      </c>
      <c r="K46" s="50">
        <f t="shared" si="1"/>
        <v>901662.46839384537</v>
      </c>
      <c r="L46" s="50">
        <f t="shared" si="1"/>
        <v>1004036.0428345769</v>
      </c>
      <c r="M46" s="50">
        <f t="shared" si="1"/>
        <v>1106872.5739566418</v>
      </c>
      <c r="N46" s="50">
        <f t="shared" si="1"/>
        <v>1210168.9056281326</v>
      </c>
    </row>
    <row r="47" spans="1:15">
      <c r="A47" s="45" t="s">
        <v>437</v>
      </c>
      <c r="B47" s="44">
        <v>0</v>
      </c>
      <c r="C47" s="44">
        <f t="shared" si="1"/>
        <v>-40.372836869321404</v>
      </c>
      <c r="D47" s="44">
        <f t="shared" si="1"/>
        <v>-81.171198822153158</v>
      </c>
      <c r="E47" s="44">
        <f t="shared" si="1"/>
        <v>-122.39838756152949</v>
      </c>
      <c r="F47" s="44">
        <f t="shared" si="1"/>
        <v>-164.05301660443448</v>
      </c>
      <c r="G47" s="44">
        <f t="shared" si="1"/>
        <v>-206.13221626294705</v>
      </c>
      <c r="H47" s="44">
        <f t="shared" si="1"/>
        <v>-248.63253453206195</v>
      </c>
      <c r="I47" s="44">
        <f t="shared" si="1"/>
        <v>-291.55086708803992</v>
      </c>
      <c r="J47" s="44">
        <f t="shared" si="1"/>
        <v>-334.88694704883738</v>
      </c>
      <c r="K47" s="44">
        <f t="shared" si="1"/>
        <v>-378.6462287569251</v>
      </c>
      <c r="L47" s="44">
        <f t="shared" si="1"/>
        <v>-422.84358360175014</v>
      </c>
      <c r="M47" s="44">
        <f t="shared" si="1"/>
        <v>-467.49081046214513</v>
      </c>
      <c r="N47" s="44">
        <f t="shared" si="1"/>
        <v>-512.58476855856179</v>
      </c>
    </row>
    <row r="48" spans="1:15">
      <c r="A48" s="45" t="s">
        <v>438</v>
      </c>
      <c r="B48" s="44">
        <v>0</v>
      </c>
      <c r="C48" s="44">
        <f t="shared" si="1"/>
        <v>19974.605605674333</v>
      </c>
      <c r="D48" s="44">
        <f t="shared" si="1"/>
        <v>40073.350266139896</v>
      </c>
      <c r="E48" s="44">
        <f t="shared" si="1"/>
        <v>60297.312611179739</v>
      </c>
      <c r="F48" s="44">
        <f t="shared" si="1"/>
        <v>80646.163169371604</v>
      </c>
      <c r="G48" s="44">
        <f t="shared" si="1"/>
        <v>101119.11719700057</v>
      </c>
      <c r="H48" s="44">
        <f t="shared" si="1"/>
        <v>121715.20460953358</v>
      </c>
      <c r="I48" s="44">
        <f t="shared" si="1"/>
        <v>142433.54788298631</v>
      </c>
      <c r="J48" s="44">
        <f t="shared" si="1"/>
        <v>163274.10117813814</v>
      </c>
      <c r="K48" s="44">
        <f t="shared" si="1"/>
        <v>184238.50569380153</v>
      </c>
      <c r="L48" s="44">
        <f t="shared" si="1"/>
        <v>205331.18507897176</v>
      </c>
      <c r="M48" s="44">
        <f t="shared" si="1"/>
        <v>226555.64917271485</v>
      </c>
      <c r="N48" s="44">
        <f t="shared" si="1"/>
        <v>247910.98178564836</v>
      </c>
    </row>
    <row r="49" spans="1:15">
      <c r="A49" s="45" t="s">
        <v>439</v>
      </c>
      <c r="B49" s="44">
        <v>0</v>
      </c>
      <c r="C49" s="44">
        <f t="shared" si="1"/>
        <v>-12882.830853831212</v>
      </c>
      <c r="D49" s="44">
        <f t="shared" si="1"/>
        <v>-25854.299174357111</v>
      </c>
      <c r="E49" s="44">
        <f t="shared" si="1"/>
        <v>-38916.184543632742</v>
      </c>
      <c r="F49" s="44">
        <f t="shared" si="1"/>
        <v>-52069.453420625759</v>
      </c>
      <c r="G49" s="44">
        <f t="shared" si="1"/>
        <v>-65314.679135387742</v>
      </c>
      <c r="H49" s="44">
        <f t="shared" si="1"/>
        <v>-78652.189103787168</v>
      </c>
      <c r="I49" s="44">
        <f t="shared" si="1"/>
        <v>-92082.2063558964</v>
      </c>
      <c r="J49" s="44">
        <f t="shared" si="1"/>
        <v>-105605.16092269159</v>
      </c>
      <c r="K49" s="44">
        <f t="shared" si="1"/>
        <v>-119222.04019475088</v>
      </c>
      <c r="L49" s="44">
        <f t="shared" si="1"/>
        <v>-132934.82685351875</v>
      </c>
      <c r="M49" s="44">
        <f t="shared" si="1"/>
        <v>-146745.09589360928</v>
      </c>
      <c r="N49" s="44">
        <f t="shared" si="1"/>
        <v>-160652.67934968561</v>
      </c>
    </row>
    <row r="50" spans="1:15">
      <c r="A50" s="45" t="s">
        <v>440</v>
      </c>
      <c r="B50" s="44">
        <v>0</v>
      </c>
      <c r="C50" s="44">
        <f t="shared" si="1"/>
        <v>-1273.7207037768201</v>
      </c>
      <c r="D50" s="44">
        <f t="shared" si="1"/>
        <v>-2561.1889359741126</v>
      </c>
      <c r="E50" s="44">
        <f t="shared" si="1"/>
        <v>-3862.5113654066154</v>
      </c>
      <c r="F50" s="44">
        <f t="shared" si="1"/>
        <v>-5177.6431986757598</v>
      </c>
      <c r="G50" s="44">
        <f t="shared" si="1"/>
        <v>-6506.4917241699841</v>
      </c>
      <c r="H50" s="44">
        <f t="shared" si="1"/>
        <v>-7848.9454172371434</v>
      </c>
      <c r="I50" s="44">
        <f t="shared" si="1"/>
        <v>-9204.9039858369179</v>
      </c>
      <c r="J50" s="44">
        <f t="shared" si="1"/>
        <v>-10574.358807754965</v>
      </c>
      <c r="K50" s="44">
        <f t="shared" si="1"/>
        <v>-11957.486097581297</v>
      </c>
      <c r="L50" s="44">
        <f t="shared" si="1"/>
        <v>-13354.76630842432</v>
      </c>
      <c r="M50" s="44">
        <f t="shared" si="1"/>
        <v>-14766.580629145434</v>
      </c>
      <c r="N50" s="44">
        <f t="shared" si="1"/>
        <v>-16192.827589918823</v>
      </c>
    </row>
    <row r="51" spans="1:15">
      <c r="A51" s="45" t="s">
        <v>441</v>
      </c>
      <c r="B51" s="44">
        <v>0</v>
      </c>
      <c r="C51" s="44">
        <f t="shared" si="1"/>
        <v>5418.9369898310752</v>
      </c>
      <c r="D51" s="44">
        <f t="shared" si="1"/>
        <v>10897.375391787771</v>
      </c>
      <c r="E51" s="44">
        <f t="shared" si="1"/>
        <v>16435.783166754467</v>
      </c>
      <c r="F51" s="44">
        <f t="shared" si="1"/>
        <v>22033.963804078441</v>
      </c>
      <c r="G51" s="44">
        <f t="shared" si="1"/>
        <v>27691.51057375293</v>
      </c>
      <c r="H51" s="44">
        <f t="shared" si="1"/>
        <v>33407.934212116612</v>
      </c>
      <c r="I51" s="44">
        <f t="shared" si="1"/>
        <v>39182.79473348106</v>
      </c>
      <c r="J51" s="44">
        <f t="shared" si="1"/>
        <v>45016.054311804444</v>
      </c>
      <c r="K51" s="44">
        <f t="shared" si="1"/>
        <v>50908.486008412954</v>
      </c>
      <c r="L51" s="44">
        <f t="shared" si="1"/>
        <v>56862.197592686687</v>
      </c>
      <c r="M51" s="44">
        <f t="shared" si="1"/>
        <v>62878.861357292779</v>
      </c>
      <c r="N51" s="44">
        <f t="shared" si="1"/>
        <v>68958.032149544917</v>
      </c>
    </row>
    <row r="52" spans="1:15">
      <c r="A52" s="45" t="s">
        <v>442</v>
      </c>
      <c r="B52" s="44">
        <v>0</v>
      </c>
      <c r="C52" s="44">
        <f t="shared" si="1"/>
        <v>28832.05893806618</v>
      </c>
      <c r="D52" s="44">
        <f t="shared" si="1"/>
        <v>57694.571246890475</v>
      </c>
      <c r="E52" s="44">
        <f t="shared" si="1"/>
        <v>86587.842340785748</v>
      </c>
      <c r="F52" s="44">
        <f t="shared" si="1"/>
        <v>115511.74396722496</v>
      </c>
      <c r="G52" s="44">
        <f t="shared" si="1"/>
        <v>144466.01067418067</v>
      </c>
      <c r="H52" s="44">
        <f t="shared" si="1"/>
        <v>173450.32314409895</v>
      </c>
      <c r="I52" s="44">
        <f t="shared" si="1"/>
        <v>202464.39422065718</v>
      </c>
      <c r="J52" s="44">
        <f t="shared" si="1"/>
        <v>231508.19921671812</v>
      </c>
      <c r="K52" s="44">
        <f t="shared" si="1"/>
        <v>260582.2426701643</v>
      </c>
      <c r="L52" s="44">
        <f t="shared" si="1"/>
        <v>289687.90021506767</v>
      </c>
      <c r="M52" s="44">
        <f t="shared" si="1"/>
        <v>318826.26327195688</v>
      </c>
      <c r="N52" s="44">
        <f t="shared" si="1"/>
        <v>347997.04131227208</v>
      </c>
    </row>
    <row r="53" spans="1:15">
      <c r="A53" s="45" t="s">
        <v>443</v>
      </c>
      <c r="B53" s="44">
        <v>0</v>
      </c>
      <c r="C53" s="44">
        <f t="shared" ref="C53:N62" si="2">C24+B53</f>
        <v>68556.172235920996</v>
      </c>
      <c r="D53" s="44">
        <f t="shared" si="2"/>
        <v>137603.69053880835</v>
      </c>
      <c r="E53" s="44">
        <f t="shared" si="2"/>
        <v>207148.86428022289</v>
      </c>
      <c r="F53" s="44">
        <f t="shared" si="2"/>
        <v>277192.89992101805</v>
      </c>
      <c r="G53" s="44">
        <f t="shared" si="2"/>
        <v>347735.08377936902</v>
      </c>
      <c r="H53" s="44">
        <f t="shared" si="2"/>
        <v>418773.74228154309</v>
      </c>
      <c r="I53" s="44">
        <f t="shared" si="2"/>
        <v>490307.20974395447</v>
      </c>
      <c r="J53" s="44">
        <f t="shared" si="2"/>
        <v>562336.26739317691</v>
      </c>
      <c r="K53" s="44">
        <f t="shared" si="2"/>
        <v>634866.94518719055</v>
      </c>
      <c r="L53" s="44">
        <f t="shared" si="2"/>
        <v>707914.08765705302</v>
      </c>
      <c r="M53" s="44">
        <f t="shared" si="2"/>
        <v>781489.47675086022</v>
      </c>
      <c r="N53" s="44">
        <f t="shared" si="2"/>
        <v>855590.54159186047</v>
      </c>
    </row>
    <row r="54" spans="1:15">
      <c r="A54" s="45" t="s">
        <v>444</v>
      </c>
      <c r="B54" s="44">
        <v>0</v>
      </c>
      <c r="C54" s="44">
        <f t="shared" si="2"/>
        <v>-10086.475390388032</v>
      </c>
      <c r="D54" s="44">
        <f t="shared" si="2"/>
        <v>-20273.363400272639</v>
      </c>
      <c r="E54" s="44">
        <f t="shared" si="2"/>
        <v>-30595.796318235414</v>
      </c>
      <c r="F54" s="44">
        <f t="shared" si="2"/>
        <v>-41087.711645538693</v>
      </c>
      <c r="G54" s="44">
        <f t="shared" si="2"/>
        <v>-51748.485374715674</v>
      </c>
      <c r="H54" s="44">
        <f t="shared" si="2"/>
        <v>-62577.330571723323</v>
      </c>
      <c r="I54" s="44">
        <f t="shared" si="2"/>
        <v>-73573.532405271311</v>
      </c>
      <c r="J54" s="44">
        <f t="shared" si="2"/>
        <v>-84737.070594181467</v>
      </c>
      <c r="K54" s="44">
        <f t="shared" si="2"/>
        <v>-96069.339328568356</v>
      </c>
      <c r="L54" s="44">
        <f t="shared" si="2"/>
        <v>-107574.06880162779</v>
      </c>
      <c r="M54" s="44">
        <f t="shared" si="2"/>
        <v>-119254.21872320439</v>
      </c>
      <c r="N54" s="44">
        <f t="shared" si="2"/>
        <v>-131109.02642162691</v>
      </c>
    </row>
    <row r="55" spans="1:15">
      <c r="A55" s="45" t="s">
        <v>445</v>
      </c>
      <c r="B55" s="44">
        <v>0</v>
      </c>
      <c r="C55" s="44">
        <f t="shared" si="2"/>
        <v>-1144.3369572170213</v>
      </c>
      <c r="D55" s="44">
        <f t="shared" si="2"/>
        <v>-2277.9997610937653</v>
      </c>
      <c r="E55" s="44">
        <f t="shared" si="2"/>
        <v>-3400.9884116302328</v>
      </c>
      <c r="F55" s="44">
        <f t="shared" si="2"/>
        <v>-4513.3029088264211</v>
      </c>
      <c r="G55" s="44">
        <f t="shared" si="2"/>
        <v>-5614.9432526823311</v>
      </c>
      <c r="H55" s="44">
        <f t="shared" si="2"/>
        <v>-6705.9094431979638</v>
      </c>
      <c r="I55" s="44">
        <f t="shared" si="2"/>
        <v>-7786.2014803733191</v>
      </c>
      <c r="J55" s="44">
        <f t="shared" si="2"/>
        <v>-8855.819364208397</v>
      </c>
      <c r="K55" s="44">
        <f t="shared" si="2"/>
        <v>-9914.7630947031976</v>
      </c>
      <c r="L55" s="44">
        <f t="shared" si="2"/>
        <v>-10963.03267185772</v>
      </c>
      <c r="M55" s="44">
        <f t="shared" si="2"/>
        <v>-12000.628095671964</v>
      </c>
      <c r="N55" s="44">
        <f t="shared" si="2"/>
        <v>-13027.54936614593</v>
      </c>
    </row>
    <row r="56" spans="1:15">
      <c r="A56" s="45" t="s">
        <v>446</v>
      </c>
      <c r="B56" s="44">
        <v>0</v>
      </c>
      <c r="C56" s="44">
        <f t="shared" si="2"/>
        <v>-1361.3294446191326</v>
      </c>
      <c r="D56" s="44">
        <f t="shared" si="2"/>
        <v>-2730.7375680879522</v>
      </c>
      <c r="E56" s="44">
        <f t="shared" si="2"/>
        <v>-4108.4272544028408</v>
      </c>
      <c r="F56" s="44">
        <f t="shared" si="2"/>
        <v>-5494.4860413592387</v>
      </c>
      <c r="G56" s="44">
        <f t="shared" si="2"/>
        <v>-6888.9512787825288</v>
      </c>
      <c r="H56" s="44">
        <f t="shared" si="2"/>
        <v>-8291.8313828321552</v>
      </c>
      <c r="I56" s="44">
        <f t="shared" si="2"/>
        <v>-9703.1267244861174</v>
      </c>
      <c r="J56" s="44">
        <f t="shared" si="2"/>
        <v>-11122.878747123541</v>
      </c>
      <c r="K56" s="44">
        <f t="shared" si="2"/>
        <v>-12551.225818425117</v>
      </c>
      <c r="L56" s="44">
        <f t="shared" si="2"/>
        <v>-13988.473692292158</v>
      </c>
      <c r="M56" s="44">
        <f t="shared" si="2"/>
        <v>-15434.865148339288</v>
      </c>
      <c r="N56" s="44">
        <f t="shared" si="2"/>
        <v>-16890.360888314692</v>
      </c>
    </row>
    <row r="57" spans="1:15">
      <c r="A57" s="45" t="s">
        <v>447</v>
      </c>
      <c r="B57" s="44">
        <v>0</v>
      </c>
      <c r="C57" s="44">
        <f t="shared" si="2"/>
        <v>1126.0297806037854</v>
      </c>
      <c r="D57" s="44">
        <f t="shared" si="2"/>
        <v>2243.8945086047934</v>
      </c>
      <c r="E57" s="44">
        <f t="shared" si="2"/>
        <v>3353.5941840030227</v>
      </c>
      <c r="F57" s="44">
        <f t="shared" si="2"/>
        <v>4455.1288067984751</v>
      </c>
      <c r="G57" s="44">
        <f t="shared" si="2"/>
        <v>5548.4983769911487</v>
      </c>
      <c r="H57" s="44">
        <f t="shared" si="2"/>
        <v>6633.7028945810453</v>
      </c>
      <c r="I57" s="44">
        <f t="shared" si="2"/>
        <v>7710.7423595681639</v>
      </c>
      <c r="J57" s="44">
        <f t="shared" si="2"/>
        <v>8779.6167719525038</v>
      </c>
      <c r="K57" s="44">
        <f t="shared" si="2"/>
        <v>9840.3261317340657</v>
      </c>
      <c r="L57" s="44">
        <f t="shared" si="2"/>
        <v>10892.870438912851</v>
      </c>
      <c r="M57" s="44">
        <f t="shared" si="2"/>
        <v>11937.249693488859</v>
      </c>
      <c r="N57" s="44">
        <f t="shared" si="2"/>
        <v>12973.463895462088</v>
      </c>
    </row>
    <row r="58" spans="1:15">
      <c r="A58" s="45" t="s">
        <v>448</v>
      </c>
      <c r="B58" s="44">
        <v>0</v>
      </c>
      <c r="C58" s="44">
        <f t="shared" si="2"/>
        <v>-2594.1117151403141</v>
      </c>
      <c r="D58" s="44">
        <f t="shared" si="2"/>
        <v>-5208.3553977682504</v>
      </c>
      <c r="E58" s="44">
        <f t="shared" si="2"/>
        <v>-7842.888899565758</v>
      </c>
      <c r="F58" s="44">
        <f t="shared" si="2"/>
        <v>-10497.645933930502</v>
      </c>
      <c r="G58" s="44">
        <f t="shared" si="2"/>
        <v>-13172.489303464561</v>
      </c>
      <c r="H58" s="44">
        <f t="shared" si="2"/>
        <v>-15867.253970673493</v>
      </c>
      <c r="I58" s="44">
        <f t="shared" si="2"/>
        <v>-18581.791520415642</v>
      </c>
      <c r="J58" s="44">
        <f t="shared" si="2"/>
        <v>-21316.089193281987</v>
      </c>
      <c r="K58" s="44">
        <f t="shared" si="2"/>
        <v>-24070.407756859437</v>
      </c>
      <c r="L58" s="44">
        <f t="shared" si="2"/>
        <v>-26845.458199935525</v>
      </c>
      <c r="M58" s="44">
        <f t="shared" si="2"/>
        <v>-29641.804617115213</v>
      </c>
      <c r="N58" s="44">
        <f t="shared" si="2"/>
        <v>-32459.296850334864</v>
      </c>
    </row>
    <row r="59" spans="1:15">
      <c r="A59" s="45" t="s">
        <v>449</v>
      </c>
      <c r="B59" s="44">
        <v>0</v>
      </c>
      <c r="C59" s="44">
        <f t="shared" si="2"/>
        <v>906.01914377140292</v>
      </c>
      <c r="D59" s="44">
        <f t="shared" si="2"/>
        <v>1820.899023252598</v>
      </c>
      <c r="E59" s="44">
        <f t="shared" si="2"/>
        <v>2744.7083900145558</v>
      </c>
      <c r="F59" s="44">
        <f t="shared" si="2"/>
        <v>3677.4183732338006</v>
      </c>
      <c r="G59" s="44">
        <f t="shared" si="2"/>
        <v>4618.96921721737</v>
      </c>
      <c r="H59" s="44">
        <f t="shared" si="2"/>
        <v>5569.2890406468514</v>
      </c>
      <c r="I59" s="44">
        <f t="shared" si="2"/>
        <v>6528.3132019928089</v>
      </c>
      <c r="J59" s="44">
        <f t="shared" si="2"/>
        <v>7496.0361439535809</v>
      </c>
      <c r="K59" s="44">
        <f t="shared" si="2"/>
        <v>8472.5714426471841</v>
      </c>
      <c r="L59" s="44">
        <f t="shared" si="2"/>
        <v>9458.2287659560407</v>
      </c>
      <c r="M59" s="44">
        <f t="shared" si="2"/>
        <v>10453.253802679847</v>
      </c>
      <c r="N59" s="44">
        <f t="shared" si="2"/>
        <v>11457.581152167548</v>
      </c>
    </row>
    <row r="60" spans="1:15">
      <c r="A60" s="45" t="s">
        <v>450</v>
      </c>
      <c r="B60" s="44">
        <v>0</v>
      </c>
      <c r="C60" s="44">
        <f t="shared" si="2"/>
        <v>3267.256134616342</v>
      </c>
      <c r="D60" s="44">
        <f t="shared" si="2"/>
        <v>6550.6828010474364</v>
      </c>
      <c r="E60" s="44">
        <f t="shared" si="2"/>
        <v>9850.4057450703058</v>
      </c>
      <c r="F60" s="44">
        <f t="shared" si="2"/>
        <v>13166.372162304193</v>
      </c>
      <c r="G60" s="44">
        <f t="shared" si="2"/>
        <v>16498.472760322216</v>
      </c>
      <c r="H60" s="44">
        <f t="shared" si="2"/>
        <v>19846.576069077812</v>
      </c>
      <c r="I60" s="44">
        <f t="shared" si="2"/>
        <v>23210.56386000933</v>
      </c>
      <c r="J60" s="44">
        <f t="shared" si="2"/>
        <v>26590.425968880434</v>
      </c>
      <c r="K60" s="44">
        <f t="shared" si="2"/>
        <v>29986.370125012938</v>
      </c>
      <c r="L60" s="44">
        <f t="shared" si="2"/>
        <v>33398.962707152008</v>
      </c>
      <c r="M60" s="44">
        <f t="shared" si="2"/>
        <v>36828.653077088027</v>
      </c>
      <c r="N60" s="44">
        <f t="shared" si="2"/>
        <v>40275.32161783526</v>
      </c>
    </row>
    <row r="61" spans="1:15">
      <c r="A61" s="45" t="s">
        <v>451</v>
      </c>
      <c r="B61" s="44">
        <v>0</v>
      </c>
      <c r="C61" s="44">
        <f t="shared" si="2"/>
        <v>-328.3473841617668</v>
      </c>
      <c r="D61" s="44">
        <f t="shared" si="2"/>
        <v>-659.86659410452467</v>
      </c>
      <c r="E61" s="44">
        <f t="shared" si="2"/>
        <v>-994.58593877357566</v>
      </c>
      <c r="F61" s="44">
        <f t="shared" si="2"/>
        <v>-1332.4935304032874</v>
      </c>
      <c r="G61" s="44">
        <f t="shared" si="2"/>
        <v>-1673.5647641647122</v>
      </c>
      <c r="H61" s="44">
        <f t="shared" si="2"/>
        <v>-2017.7700424169143</v>
      </c>
      <c r="I61" s="44">
        <f t="shared" si="2"/>
        <v>-2365.0827485532441</v>
      </c>
      <c r="J61" s="44">
        <f t="shared" si="2"/>
        <v>-2715.500594315462</v>
      </c>
      <c r="K61" s="44">
        <f t="shared" si="2"/>
        <v>-3069.0703454729496</v>
      </c>
      <c r="L61" s="44">
        <f t="shared" si="2"/>
        <v>-3425.9195099651183</v>
      </c>
      <c r="M61" s="44">
        <f t="shared" si="2"/>
        <v>-3786.1492518918417</v>
      </c>
      <c r="N61" s="44">
        <f t="shared" si="2"/>
        <v>-4149.7326420727777</v>
      </c>
    </row>
    <row r="62" spans="1:15">
      <c r="A62" s="51" t="s">
        <v>454</v>
      </c>
      <c r="B62" s="52">
        <v>0</v>
      </c>
      <c r="C62" s="52">
        <f t="shared" si="2"/>
        <v>80841.015897897174</v>
      </c>
      <c r="D62" s="52">
        <f t="shared" si="2"/>
        <v>162037.63525688415</v>
      </c>
      <c r="E62" s="52">
        <f t="shared" si="2"/>
        <v>243560.80306507205</v>
      </c>
      <c r="F62" s="52">
        <f t="shared" si="2"/>
        <v>325376.12272973213</v>
      </c>
      <c r="G62" s="52">
        <f t="shared" si="2"/>
        <v>407481.52530628687</v>
      </c>
      <c r="H62" s="52">
        <f t="shared" si="2"/>
        <v>489874.11591769784</v>
      </c>
      <c r="I62" s="52">
        <f t="shared" si="2"/>
        <v>572551.21120264509</v>
      </c>
      <c r="J62" s="52">
        <f t="shared" si="2"/>
        <v>655513.04105735139</v>
      </c>
      <c r="K62" s="52">
        <f t="shared" si="2"/>
        <v>738765.86639259546</v>
      </c>
      <c r="L62" s="52">
        <f t="shared" si="2"/>
        <v>822325.96238874365</v>
      </c>
      <c r="M62" s="52">
        <f t="shared" si="2"/>
        <v>906206.24386622536</v>
      </c>
      <c r="N62" s="52">
        <f t="shared" si="2"/>
        <v>990403.55469313276</v>
      </c>
      <c r="O62" s="46">
        <f>AVERAGE(B62:N62)</f>
        <v>491918.23829032801</v>
      </c>
    </row>
    <row r="66" spans="1:15">
      <c r="A66" s="53" t="s">
        <v>460</v>
      </c>
      <c r="B66" s="54">
        <v>44896</v>
      </c>
      <c r="C66" s="54">
        <v>44927</v>
      </c>
      <c r="D66" s="54">
        <v>44958</v>
      </c>
      <c r="E66" s="54">
        <v>44986</v>
      </c>
      <c r="F66" s="54">
        <v>45017</v>
      </c>
      <c r="G66" s="54">
        <v>45047</v>
      </c>
      <c r="H66" s="54">
        <v>45078</v>
      </c>
      <c r="I66" s="54">
        <v>45108</v>
      </c>
      <c r="J66" s="54">
        <v>45139</v>
      </c>
      <c r="K66" s="54">
        <v>45170</v>
      </c>
      <c r="L66" s="54">
        <v>45200</v>
      </c>
      <c r="M66" s="54">
        <v>45231</v>
      </c>
      <c r="N66" s="54">
        <v>45261</v>
      </c>
    </row>
    <row r="67" spans="1:15">
      <c r="A67" s="3" t="s">
        <v>455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</row>
    <row r="68" spans="1:15">
      <c r="A68" s="3" t="s">
        <v>438</v>
      </c>
      <c r="B68" s="44">
        <v>0</v>
      </c>
      <c r="C68" s="44">
        <v>117.16608695856848</v>
      </c>
      <c r="D68" s="44">
        <v>236.36143620059738</v>
      </c>
      <c r="E68" s="44">
        <v>357.18019526939315</v>
      </c>
      <c r="F68" s="44">
        <v>479.29768219960533</v>
      </c>
      <c r="G68" s="44">
        <v>602.45415141894773</v>
      </c>
      <c r="H68" s="44">
        <v>726.44180646960012</v>
      </c>
      <c r="I68" s="44">
        <v>851.09441018529469</v>
      </c>
      <c r="J68" s="44">
        <v>976.27897283302445</v>
      </c>
      <c r="K68" s="44">
        <v>1101.8891026263809</v>
      </c>
      <c r="L68" s="44">
        <v>1227.8396861362417</v>
      </c>
      <c r="M68" s="44">
        <v>1354.0626326193087</v>
      </c>
      <c r="N68" s="44">
        <v>1480.5034694809437</v>
      </c>
    </row>
    <row r="69" spans="1:15">
      <c r="A69" s="3" t="s">
        <v>439</v>
      </c>
      <c r="B69" s="44">
        <v>0</v>
      </c>
      <c r="C69" s="44">
        <v>-2193.3587082715239</v>
      </c>
      <c r="D69" s="44">
        <v>-4414.8818442791235</v>
      </c>
      <c r="E69" s="44">
        <v>-6658.9365224754438</v>
      </c>
      <c r="F69" s="44">
        <v>-8921.016434422927</v>
      </c>
      <c r="G69" s="44">
        <v>-11197.516533371061</v>
      </c>
      <c r="H69" s="44">
        <v>-13485.552781919949</v>
      </c>
      <c r="I69" s="44">
        <v>-15782.817950149532</v>
      </c>
      <c r="J69" s="44">
        <v>-18087.466254123487</v>
      </c>
      <c r="K69" s="44">
        <v>-20398.021066693123</v>
      </c>
      <c r="L69" s="44">
        <v>-22713.301086138934</v>
      </c>
      <c r="M69" s="44">
        <v>-25032.361271086149</v>
      </c>
      <c r="N69" s="44">
        <v>-27354.445588434581</v>
      </c>
    </row>
    <row r="70" spans="1:15">
      <c r="A70" s="3" t="s">
        <v>442</v>
      </c>
      <c r="B70" s="44">
        <v>0</v>
      </c>
      <c r="C70" s="44">
        <v>1.2767254926731937</v>
      </c>
      <c r="D70" s="44">
        <v>2.5534509853463874</v>
      </c>
      <c r="E70" s="44">
        <v>3.8301764780195811</v>
      </c>
      <c r="F70" s="44">
        <v>5.1069019706927747</v>
      </c>
      <c r="G70" s="44">
        <v>6.3836274633659684</v>
      </c>
      <c r="H70" s="44">
        <v>7.6603529560391621</v>
      </c>
      <c r="I70" s="44">
        <v>8.9370784487123558</v>
      </c>
      <c r="J70" s="44">
        <v>10.213803941385549</v>
      </c>
      <c r="K70" s="44">
        <v>11.490529434058743</v>
      </c>
      <c r="L70" s="44">
        <v>12.767254926731937</v>
      </c>
      <c r="M70" s="44">
        <v>14.043980419405131</v>
      </c>
      <c r="N70" s="44">
        <v>15.320705912078324</v>
      </c>
    </row>
    <row r="71" spans="1:15">
      <c r="A71" s="3" t="s">
        <v>443</v>
      </c>
      <c r="B71" s="44">
        <v>0</v>
      </c>
      <c r="C71" s="44">
        <v>6223.4760108820046</v>
      </c>
      <c r="D71" s="44">
        <v>12509.519784435979</v>
      </c>
      <c r="E71" s="44">
        <v>18845.617768127529</v>
      </c>
      <c r="F71" s="44">
        <v>25221.759119929106</v>
      </c>
      <c r="G71" s="44">
        <v>31629.935166218784</v>
      </c>
      <c r="H71" s="44">
        <v>38063.738968098885</v>
      </c>
      <c r="I71" s="44">
        <v>44518.044974451303</v>
      </c>
      <c r="J71" s="44">
        <v>50988.752744381665</v>
      </c>
      <c r="K71" s="44">
        <v>57472.581925174338</v>
      </c>
      <c r="L71" s="44">
        <v>63966.908234656788</v>
      </c>
      <c r="M71" s="44">
        <v>70469.632247091155</v>
      </c>
      <c r="N71" s="44">
        <v>76979.074421887053</v>
      </c>
    </row>
    <row r="72" spans="1:15">
      <c r="A72" s="3" t="s">
        <v>444</v>
      </c>
      <c r="B72" s="44">
        <v>0</v>
      </c>
      <c r="C72" s="44">
        <v>-245.58698558650212</v>
      </c>
      <c r="D72" s="44">
        <v>-493.99644302170782</v>
      </c>
      <c r="E72" s="44">
        <v>-744.66387793587637</v>
      </c>
      <c r="F72" s="44">
        <v>-997.13769483321812</v>
      </c>
      <c r="G72" s="44">
        <v>-1251.0566173171101</v>
      </c>
      <c r="H72" s="44">
        <v>-1506.131624270216</v>
      </c>
      <c r="I72" s="44">
        <v>-1762.1314987987134</v>
      </c>
      <c r="J72" s="44">
        <v>-2018.871267387527</v>
      </c>
      <c r="K72" s="44">
        <v>-2276.202951224579</v>
      </c>
      <c r="L72" s="44">
        <v>-2534.0081672602391</v>
      </c>
      <c r="M72" s="44">
        <v>-2792.1922090547596</v>
      </c>
      <c r="N72" s="44">
        <v>-3050.6793114563916</v>
      </c>
    </row>
    <row r="73" spans="1:15">
      <c r="A73" s="3" t="s">
        <v>446</v>
      </c>
      <c r="B73" s="44">
        <v>0</v>
      </c>
      <c r="C73" s="44">
        <v>-174.31482441815751</v>
      </c>
      <c r="D73" s="44">
        <v>-351.56981034077762</v>
      </c>
      <c r="E73" s="44">
        <v>-531.17692546698527</v>
      </c>
      <c r="F73" s="44">
        <v>-712.6657439560513</v>
      </c>
      <c r="G73" s="44">
        <v>-895.6599251354055</v>
      </c>
      <c r="H73" s="44">
        <v>-1079.8583964669961</v>
      </c>
      <c r="I73" s="44">
        <v>-1265.0202999203684</v>
      </c>
      <c r="J73" s="44">
        <v>-1450.952949071172</v>
      </c>
      <c r="K73" s="44">
        <v>-1637.5021947799178</v>
      </c>
      <c r="L73" s="44">
        <v>-1824.5447177350143</v>
      </c>
      <c r="M73" s="44">
        <v>-2011.9818624871914</v>
      </c>
      <c r="N73" s="44">
        <v>-2199.7347046770446</v>
      </c>
    </row>
    <row r="74" spans="1:15">
      <c r="A74" s="3" t="s">
        <v>461</v>
      </c>
      <c r="B74" s="44">
        <v>0</v>
      </c>
      <c r="C74" s="44">
        <v>0</v>
      </c>
      <c r="D74" s="44">
        <v>0</v>
      </c>
      <c r="E74" s="44">
        <v>0</v>
      </c>
      <c r="F74" s="44">
        <v>0</v>
      </c>
      <c r="G74" s="44">
        <v>0</v>
      </c>
      <c r="H74" s="44">
        <v>0</v>
      </c>
      <c r="I74" s="44">
        <v>0</v>
      </c>
      <c r="J74" s="44">
        <v>0</v>
      </c>
      <c r="K74" s="44">
        <v>0</v>
      </c>
      <c r="L74" s="44">
        <v>0</v>
      </c>
      <c r="M74" s="44">
        <v>0</v>
      </c>
      <c r="N74" s="44">
        <v>0</v>
      </c>
    </row>
    <row r="75" spans="1:15">
      <c r="B75" s="44">
        <v>0</v>
      </c>
      <c r="C75" s="44">
        <v>3728.6583050568588</v>
      </c>
      <c r="D75" s="44">
        <v>7487.9865739806555</v>
      </c>
      <c r="E75" s="44">
        <v>11271.850813996512</v>
      </c>
      <c r="F75" s="44">
        <v>15075.343830887228</v>
      </c>
      <c r="G75" s="44">
        <v>18894.539869277272</v>
      </c>
      <c r="H75" s="44">
        <v>22726.298324867617</v>
      </c>
      <c r="I75" s="44">
        <v>26568.106714216992</v>
      </c>
      <c r="J75" s="44">
        <v>30417.955050573684</v>
      </c>
      <c r="K75" s="44">
        <v>34274.235344537534</v>
      </c>
      <c r="L75" s="44">
        <v>38135.661204585806</v>
      </c>
      <c r="M75" s="44">
        <v>42001.203517502174</v>
      </c>
      <c r="N75" s="44">
        <v>45870.038992712274</v>
      </c>
      <c r="O75" s="135">
        <f>AVERAGE(B75:N75)</f>
        <v>22803.990657091894</v>
      </c>
    </row>
    <row r="76" spans="1:15">
      <c r="A76" s="3" t="s">
        <v>462</v>
      </c>
    </row>
    <row r="77" spans="1:15">
      <c r="A77" s="3" t="s">
        <v>463</v>
      </c>
    </row>
    <row r="79" spans="1:15">
      <c r="A79" s="53" t="s">
        <v>464</v>
      </c>
      <c r="B79" s="54">
        <v>44896</v>
      </c>
      <c r="C79" s="54">
        <v>44927</v>
      </c>
      <c r="D79" s="54">
        <v>44958</v>
      </c>
      <c r="E79" s="54">
        <v>44986</v>
      </c>
      <c r="F79" s="54">
        <v>45017</v>
      </c>
      <c r="G79" s="54">
        <v>45047</v>
      </c>
      <c r="H79" s="54">
        <v>45078</v>
      </c>
      <c r="I79" s="54">
        <v>45108</v>
      </c>
      <c r="J79" s="54">
        <v>45139</v>
      </c>
      <c r="K79" s="54">
        <v>45170</v>
      </c>
      <c r="L79" s="54">
        <v>45200</v>
      </c>
      <c r="M79" s="54">
        <v>45231</v>
      </c>
      <c r="N79" s="54">
        <v>45261</v>
      </c>
    </row>
    <row r="80" spans="1:15">
      <c r="A80" s="3" t="s">
        <v>455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</row>
    <row r="81" spans="1:15">
      <c r="A81" s="3" t="s">
        <v>438</v>
      </c>
      <c r="B81" s="44">
        <v>0</v>
      </c>
      <c r="C81" s="44">
        <v>117.16608695856485</v>
      </c>
      <c r="D81" s="44">
        <v>119.19534924202617</v>
      </c>
      <c r="E81" s="44">
        <v>120.81875906879509</v>
      </c>
      <c r="F81" s="44">
        <v>122.11748693020991</v>
      </c>
      <c r="G81" s="44">
        <v>123.15646921934263</v>
      </c>
      <c r="H81" s="44">
        <v>123.98765505064853</v>
      </c>
      <c r="I81" s="44">
        <v>124.65260371569252</v>
      </c>
      <c r="J81" s="44">
        <v>125.18456264772863</v>
      </c>
      <c r="K81" s="44">
        <v>125.61012979335692</v>
      </c>
      <c r="L81" s="44">
        <v>125.95058350986005</v>
      </c>
      <c r="M81" s="44">
        <v>126.22294648306229</v>
      </c>
      <c r="N81" s="44">
        <v>126.44083686162389</v>
      </c>
    </row>
    <row r="82" spans="1:15">
      <c r="A82" s="3" t="s">
        <v>439</v>
      </c>
      <c r="B82" s="44">
        <v>0</v>
      </c>
      <c r="C82" s="44">
        <v>-2193.3587082713784</v>
      </c>
      <c r="D82" s="44">
        <v>-2221.5231360074831</v>
      </c>
      <c r="E82" s="44">
        <v>-2244.054678196364</v>
      </c>
      <c r="F82" s="44">
        <v>-2262.0799119474541</v>
      </c>
      <c r="G82" s="44">
        <v>-2276.5000989483378</v>
      </c>
      <c r="H82" s="44">
        <v>-2288.0362485490477</v>
      </c>
      <c r="I82" s="44">
        <v>-2297.2651682295982</v>
      </c>
      <c r="J82" s="44">
        <v>-2304.648303974056</v>
      </c>
      <c r="K82" s="44">
        <v>-2310.5548125696223</v>
      </c>
      <c r="L82" s="44">
        <v>-2315.2800194460724</v>
      </c>
      <c r="M82" s="44">
        <v>-2319.0601849472296</v>
      </c>
      <c r="N82" s="44">
        <v>-2322.0843173481553</v>
      </c>
    </row>
    <row r="83" spans="1:15">
      <c r="A83" s="3" t="s">
        <v>442</v>
      </c>
      <c r="B83" s="44">
        <v>0</v>
      </c>
      <c r="C83" s="44">
        <v>1.2767254926731961</v>
      </c>
      <c r="D83" s="44">
        <v>1.2767254926731961</v>
      </c>
      <c r="E83" s="44">
        <v>1.2767254926731961</v>
      </c>
      <c r="F83" s="44">
        <v>1.2767254926731961</v>
      </c>
      <c r="G83" s="44">
        <v>1.2767254926731961</v>
      </c>
      <c r="H83" s="44">
        <v>1.2767254926731961</v>
      </c>
      <c r="I83" s="44">
        <v>1.2767254926731961</v>
      </c>
      <c r="J83" s="44">
        <v>1.2767254926731961</v>
      </c>
      <c r="K83" s="44">
        <v>1.2767254926731961</v>
      </c>
      <c r="L83" s="44">
        <v>1.2767254926731961</v>
      </c>
      <c r="M83" s="44">
        <v>1.2767254926731961</v>
      </c>
      <c r="N83" s="44">
        <v>1.2767254926731961</v>
      </c>
    </row>
    <row r="84" spans="1:15">
      <c r="A84" s="3" t="s">
        <v>443</v>
      </c>
      <c r="B84" s="44">
        <v>0</v>
      </c>
      <c r="C84" s="44">
        <v>6223.4760108819901</v>
      </c>
      <c r="D84" s="44">
        <v>6286.0437735539599</v>
      </c>
      <c r="E84" s="44">
        <v>6336.0979836915358</v>
      </c>
      <c r="F84" s="44">
        <v>6376.1413518015979</v>
      </c>
      <c r="G84" s="44">
        <v>6408.1760462896527</v>
      </c>
      <c r="H84" s="44">
        <v>6433.8038018800871</v>
      </c>
      <c r="I84" s="44">
        <v>6454.306006352439</v>
      </c>
      <c r="J84" s="44">
        <v>6470.7077699303227</v>
      </c>
      <c r="K84" s="44">
        <v>6483.8291807926289</v>
      </c>
      <c r="L84" s="44">
        <v>6494.3263094824724</v>
      </c>
      <c r="M84" s="44">
        <v>6502.724012434348</v>
      </c>
      <c r="N84" s="44">
        <v>6509.4421747958477</v>
      </c>
    </row>
    <row r="85" spans="1:15">
      <c r="A85" s="3" t="s">
        <v>444</v>
      </c>
      <c r="B85" s="44">
        <v>0</v>
      </c>
      <c r="C85" s="44">
        <v>-245.58698558649712</v>
      </c>
      <c r="D85" s="44">
        <v>-248.4094574352057</v>
      </c>
      <c r="E85" s="44">
        <v>-250.66743491417219</v>
      </c>
      <c r="F85" s="44">
        <v>-252.47381689734539</v>
      </c>
      <c r="G85" s="44">
        <v>-253.91892248388467</v>
      </c>
      <c r="H85" s="44">
        <v>-255.07500695311501</v>
      </c>
      <c r="I85" s="44">
        <v>-255.99987452850019</v>
      </c>
      <c r="J85" s="44">
        <v>-256.73976858880815</v>
      </c>
      <c r="K85" s="44">
        <v>-257.33168383705379</v>
      </c>
      <c r="L85" s="44">
        <v>-257.80521603565148</v>
      </c>
      <c r="M85" s="44">
        <v>-258.18404179452864</v>
      </c>
      <c r="N85" s="44">
        <v>-258.48710240163018</v>
      </c>
    </row>
    <row r="86" spans="1:15">
      <c r="A86" s="3" t="s">
        <v>446</v>
      </c>
      <c r="B86" s="44">
        <v>0</v>
      </c>
      <c r="C86" s="44">
        <v>-174.31482441815319</v>
      </c>
      <c r="D86" s="44">
        <v>-177.25498592262579</v>
      </c>
      <c r="E86" s="44">
        <v>-179.60711512620378</v>
      </c>
      <c r="F86" s="44">
        <v>-181.48881848906649</v>
      </c>
      <c r="G86" s="44">
        <v>-182.99418117935602</v>
      </c>
      <c r="H86" s="44">
        <v>-184.19847133158783</v>
      </c>
      <c r="I86" s="44">
        <v>-185.16190345337372</v>
      </c>
      <c r="J86" s="44">
        <v>-185.93264915080181</v>
      </c>
      <c r="K86" s="44">
        <v>-186.54924570874482</v>
      </c>
      <c r="L86" s="44">
        <v>-187.04252295509923</v>
      </c>
      <c r="M86" s="44">
        <v>-187.43714475218258</v>
      </c>
      <c r="N86" s="44">
        <v>-187.75284218984871</v>
      </c>
    </row>
    <row r="87" spans="1:15">
      <c r="A87" s="3" t="s">
        <v>461</v>
      </c>
      <c r="B87" s="44">
        <v>0</v>
      </c>
      <c r="C87" s="44">
        <v>0</v>
      </c>
      <c r="D87" s="44">
        <v>0</v>
      </c>
      <c r="E87" s="44">
        <v>0</v>
      </c>
      <c r="F87" s="44">
        <v>0</v>
      </c>
      <c r="G87" s="44">
        <v>0</v>
      </c>
      <c r="H87" s="44">
        <v>0</v>
      </c>
      <c r="I87" s="44">
        <v>0</v>
      </c>
      <c r="J87" s="44">
        <v>0</v>
      </c>
      <c r="K87" s="44">
        <v>0</v>
      </c>
      <c r="L87" s="44">
        <v>0</v>
      </c>
      <c r="M87" s="44">
        <v>0</v>
      </c>
      <c r="N87" s="44">
        <v>0</v>
      </c>
    </row>
    <row r="88" spans="1:15">
      <c r="B88" s="44">
        <v>0</v>
      </c>
      <c r="C88" s="44">
        <v>3728.6583050571935</v>
      </c>
      <c r="D88" s="44">
        <v>3759.3282689233456</v>
      </c>
      <c r="E88" s="44">
        <v>3783.8642400162644</v>
      </c>
      <c r="F88" s="44">
        <v>3803.4930168906139</v>
      </c>
      <c r="G88" s="44">
        <v>3819.1960383900732</v>
      </c>
      <c r="H88" s="44">
        <v>3831.758455589661</v>
      </c>
      <c r="I88" s="44">
        <v>3841.8083893493313</v>
      </c>
      <c r="J88" s="44">
        <v>3849.8483363570558</v>
      </c>
      <c r="K88" s="44">
        <v>3856.2802939632529</v>
      </c>
      <c r="L88" s="44">
        <v>3861.4258600481699</v>
      </c>
      <c r="M88" s="44">
        <v>3865.54231291615</v>
      </c>
      <c r="N88" s="44">
        <v>3868.8354752105224</v>
      </c>
      <c r="O88" s="46">
        <f>SUM(C88:N88)</f>
        <v>45870.038992711634</v>
      </c>
    </row>
  </sheetData>
  <pageMargins left="0.7" right="0.7" top="0.75" bottom="0.75" header="0.3" footer="0.3"/>
  <pageSetup orientation="portrait" horizontalDpi="90" verticalDpi="90" r:id="rId2"/>
  <customProperties>
    <customPr name="_pios_id" r:id="rId3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FFED0-25E3-4146-A865-1A2064914F33}">
  <dimension ref="A1:O88"/>
  <sheetViews>
    <sheetView zoomScale="70" zoomScaleNormal="70" workbookViewId="0">
      <pane xSplit="1" ySplit="6" topLeftCell="B7" activePane="bottomRight" state="frozen"/>
      <selection pane="topRight"/>
      <selection pane="bottomLeft"/>
      <selection pane="bottomRight" activeCell="A79" sqref="A79"/>
    </sheetView>
  </sheetViews>
  <sheetFormatPr defaultColWidth="8.85546875" defaultRowHeight="15"/>
  <cols>
    <col min="1" max="1" width="53.140625" style="3" bestFit="1" customWidth="1"/>
    <col min="2" max="2" width="28.5703125" style="3" customWidth="1"/>
    <col min="3" max="14" width="13.85546875" style="3" customWidth="1"/>
    <col min="15" max="15" width="16.140625" style="3" customWidth="1"/>
    <col min="16" max="16384" width="8.85546875" style="3"/>
  </cols>
  <sheetData>
    <row r="1" spans="1:15">
      <c r="A1" s="159" t="s">
        <v>520</v>
      </c>
    </row>
    <row r="2" spans="1:15">
      <c r="A2" s="160" t="s">
        <v>510</v>
      </c>
    </row>
    <row r="3" spans="1:15">
      <c r="A3" s="3" t="s">
        <v>398</v>
      </c>
      <c r="B3" s="3" t="s">
        <v>457</v>
      </c>
    </row>
    <row r="4" spans="1:15">
      <c r="A4" s="3" t="s">
        <v>400</v>
      </c>
      <c r="B4" s="3" t="s">
        <v>465</v>
      </c>
    </row>
    <row r="6" spans="1:15">
      <c r="A6" s="164" t="s">
        <v>458</v>
      </c>
      <c r="B6" s="3" t="s">
        <v>403</v>
      </c>
      <c r="C6" s="3" t="s">
        <v>404</v>
      </c>
      <c r="D6" s="3" t="s">
        <v>405</v>
      </c>
      <c r="E6" s="3" t="s">
        <v>406</v>
      </c>
      <c r="F6" s="3" t="s">
        <v>407</v>
      </c>
      <c r="G6" s="3" t="s">
        <v>408</v>
      </c>
      <c r="H6" s="3" t="s">
        <v>409</v>
      </c>
      <c r="I6" s="3" t="s">
        <v>410</v>
      </c>
      <c r="J6" s="3" t="s">
        <v>411</v>
      </c>
      <c r="K6" s="3" t="s">
        <v>412</v>
      </c>
      <c r="L6" s="3" t="s">
        <v>413</v>
      </c>
      <c r="M6" s="3" t="s">
        <v>414</v>
      </c>
      <c r="N6" s="3" t="s">
        <v>415</v>
      </c>
    </row>
    <row r="7" spans="1:15">
      <c r="A7" s="43" t="s">
        <v>419</v>
      </c>
      <c r="B7" s="44">
        <v>0</v>
      </c>
      <c r="C7" s="44">
        <v>8214.6676139999981</v>
      </c>
      <c r="D7" s="44">
        <v>8214.6676139999981</v>
      </c>
      <c r="E7" s="44">
        <v>8214.6676139999981</v>
      </c>
      <c r="F7" s="44">
        <v>8214.6676139999981</v>
      </c>
      <c r="G7" s="44">
        <v>8214.6676139999981</v>
      </c>
      <c r="H7" s="44">
        <v>8214.6676139999981</v>
      </c>
      <c r="I7" s="44">
        <v>8214.6676139999981</v>
      </c>
      <c r="J7" s="44">
        <v>8214.6676139999981</v>
      </c>
      <c r="K7" s="44">
        <v>8214.6676139999981</v>
      </c>
      <c r="L7" s="44">
        <v>8214.6676139999981</v>
      </c>
      <c r="M7" s="44">
        <v>8214.6676139999981</v>
      </c>
      <c r="N7" s="44">
        <v>8214.6676139999981</v>
      </c>
      <c r="O7" s="46">
        <f>SUM(C7:N7)</f>
        <v>98576.011368000007</v>
      </c>
    </row>
    <row r="8" spans="1:15">
      <c r="A8" s="45" t="s">
        <v>420</v>
      </c>
      <c r="B8" s="44">
        <v>0</v>
      </c>
      <c r="C8" s="44">
        <v>8214.6676139999981</v>
      </c>
      <c r="D8" s="44">
        <v>8214.6676139999981</v>
      </c>
      <c r="E8" s="44">
        <v>8214.6676139999981</v>
      </c>
      <c r="F8" s="44">
        <v>8214.6676139999981</v>
      </c>
      <c r="G8" s="44">
        <v>8214.6676139999981</v>
      </c>
      <c r="H8" s="44">
        <v>8214.6676139999981</v>
      </c>
      <c r="I8" s="44">
        <v>8214.6676139999981</v>
      </c>
      <c r="J8" s="44">
        <v>8214.6676139999981</v>
      </c>
      <c r="K8" s="44">
        <v>8214.6676139999981</v>
      </c>
      <c r="L8" s="44">
        <v>8214.6676139999981</v>
      </c>
      <c r="M8" s="44">
        <v>8214.6676139999981</v>
      </c>
      <c r="N8" s="44">
        <v>8214.6676139999981</v>
      </c>
    </row>
    <row r="9" spans="1:15">
      <c r="A9" s="43" t="s">
        <v>421</v>
      </c>
      <c r="B9" s="44">
        <v>0</v>
      </c>
      <c r="C9" s="44">
        <v>-2281.1299145833332</v>
      </c>
      <c r="D9" s="44">
        <v>-2281.1299145833332</v>
      </c>
      <c r="E9" s="44">
        <v>-2281.1299145833332</v>
      </c>
      <c r="F9" s="44">
        <v>-2281.1299145833332</v>
      </c>
      <c r="G9" s="44">
        <v>-2281.1299145833332</v>
      </c>
      <c r="H9" s="44">
        <v>-2281.1299145833332</v>
      </c>
      <c r="I9" s="44">
        <v>-2281.1299145833332</v>
      </c>
      <c r="J9" s="44">
        <v>-2281.1299145833332</v>
      </c>
      <c r="K9" s="44">
        <v>-2281.1299145833332</v>
      </c>
      <c r="L9" s="44">
        <v>-2281.1299145833332</v>
      </c>
      <c r="M9" s="44">
        <v>-2281.1299145833332</v>
      </c>
      <c r="N9" s="44">
        <v>-2281.1299145833332</v>
      </c>
      <c r="O9" s="46">
        <f>SUM(C9:N9)</f>
        <v>-27373.558974999996</v>
      </c>
    </row>
    <row r="10" spans="1:15">
      <c r="A10" s="45" t="s">
        <v>427</v>
      </c>
      <c r="B10" s="44">
        <v>0</v>
      </c>
      <c r="C10" s="44">
        <v>-2281.1299145833332</v>
      </c>
      <c r="D10" s="44">
        <v>-2281.1299145833332</v>
      </c>
      <c r="E10" s="44">
        <v>-2281.1299145833332</v>
      </c>
      <c r="F10" s="44">
        <v>-2281.1299145833332</v>
      </c>
      <c r="G10" s="44">
        <v>-2281.1299145833332</v>
      </c>
      <c r="H10" s="44">
        <v>-2281.1299145833332</v>
      </c>
      <c r="I10" s="44">
        <v>-2281.1299145833332</v>
      </c>
      <c r="J10" s="44">
        <v>-2281.1299145833332</v>
      </c>
      <c r="K10" s="44">
        <v>-2281.1299145833332</v>
      </c>
      <c r="L10" s="44">
        <v>-2281.1299145833332</v>
      </c>
      <c r="M10" s="44">
        <v>-2281.1299145833332</v>
      </c>
      <c r="N10" s="44">
        <v>-2281.1299145833332</v>
      </c>
    </row>
    <row r="11" spans="1:15">
      <c r="A11" s="43" t="s">
        <v>430</v>
      </c>
      <c r="B11" s="44">
        <v>0</v>
      </c>
      <c r="C11" s="44">
        <v>-23462.07534399999</v>
      </c>
      <c r="D11" s="44">
        <v>-23604.846543999993</v>
      </c>
      <c r="E11" s="44">
        <v>-23747.617743999992</v>
      </c>
      <c r="F11" s="44">
        <v>-23890.388943999991</v>
      </c>
      <c r="G11" s="44">
        <v>-24033.160143999994</v>
      </c>
      <c r="H11" s="44">
        <v>-24175.93134399999</v>
      </c>
      <c r="I11" s="44">
        <v>-24318.702543999992</v>
      </c>
      <c r="J11" s="44">
        <v>-24461.473743999992</v>
      </c>
      <c r="K11" s="44">
        <v>-24604.244943999991</v>
      </c>
      <c r="L11" s="44">
        <v>-24747.016143999994</v>
      </c>
      <c r="M11" s="44">
        <v>-24889.787343999989</v>
      </c>
      <c r="N11" s="44">
        <v>-25032.558543999992</v>
      </c>
      <c r="O11" s="46">
        <f>SUM(C11:N11)</f>
        <v>-290967.80332799989</v>
      </c>
    </row>
    <row r="12" spans="1:15">
      <c r="A12" s="45" t="s">
        <v>431</v>
      </c>
      <c r="B12" s="44">
        <v>0</v>
      </c>
      <c r="C12" s="44">
        <v>2638.9863990000003</v>
      </c>
      <c r="D12" s="44">
        <v>2638.9863990000003</v>
      </c>
      <c r="E12" s="44">
        <v>2638.9863990000003</v>
      </c>
      <c r="F12" s="44">
        <v>2638.9863990000003</v>
      </c>
      <c r="G12" s="44">
        <v>2638.9863990000003</v>
      </c>
      <c r="H12" s="44">
        <v>2638.9863990000003</v>
      </c>
      <c r="I12" s="44">
        <v>2638.9863990000003</v>
      </c>
      <c r="J12" s="44">
        <v>2638.9863990000003</v>
      </c>
      <c r="K12" s="44">
        <v>2638.9863990000003</v>
      </c>
      <c r="L12" s="44">
        <v>2638.9863990000003</v>
      </c>
      <c r="M12" s="44">
        <v>2638.9863990000003</v>
      </c>
      <c r="N12" s="44">
        <v>2638.9863990000003</v>
      </c>
    </row>
    <row r="13" spans="1:15">
      <c r="A13" s="45" t="s">
        <v>432</v>
      </c>
      <c r="B13" s="44">
        <v>0</v>
      </c>
      <c r="C13" s="44">
        <v>-6030.6312149999994</v>
      </c>
      <c r="D13" s="44">
        <v>-6030.6312149999994</v>
      </c>
      <c r="E13" s="44">
        <v>-6030.6312149999994</v>
      </c>
      <c r="F13" s="44">
        <v>-6030.6312149999994</v>
      </c>
      <c r="G13" s="44">
        <v>-6030.6312149999994</v>
      </c>
      <c r="H13" s="44">
        <v>-6030.6312149999994</v>
      </c>
      <c r="I13" s="44">
        <v>-6030.6312149999994</v>
      </c>
      <c r="J13" s="44">
        <v>-6030.6312149999994</v>
      </c>
      <c r="K13" s="44">
        <v>-6030.6312149999994</v>
      </c>
      <c r="L13" s="44">
        <v>-6030.6312149999994</v>
      </c>
      <c r="M13" s="44">
        <v>-6030.6312149999994</v>
      </c>
      <c r="N13" s="44">
        <v>-6030.6312149999994</v>
      </c>
    </row>
    <row r="14" spans="1:15">
      <c r="A14" s="45" t="s">
        <v>433</v>
      </c>
      <c r="B14" s="44">
        <v>0</v>
      </c>
      <c r="C14" s="44">
        <v>-21036.608044416658</v>
      </c>
      <c r="D14" s="44">
        <v>-21179.379244416661</v>
      </c>
      <c r="E14" s="44">
        <v>-21322.15044441666</v>
      </c>
      <c r="F14" s="44">
        <v>-21464.92164441666</v>
      </c>
      <c r="G14" s="44">
        <v>-21607.692844416662</v>
      </c>
      <c r="H14" s="44">
        <v>-21750.464044416658</v>
      </c>
      <c r="I14" s="44">
        <v>-21893.235244416661</v>
      </c>
      <c r="J14" s="44">
        <v>-22036.00644441666</v>
      </c>
      <c r="K14" s="44">
        <v>-22178.777644416659</v>
      </c>
      <c r="L14" s="44">
        <v>-22321.548844416662</v>
      </c>
      <c r="M14" s="44">
        <v>-22464.320044416658</v>
      </c>
      <c r="N14" s="44">
        <v>-22607.091244416661</v>
      </c>
    </row>
    <row r="15" spans="1:15">
      <c r="A15" s="45" t="s">
        <v>434</v>
      </c>
      <c r="B15" s="44">
        <v>0</v>
      </c>
      <c r="C15" s="44">
        <v>1080.8295666666663</v>
      </c>
      <c r="D15" s="44">
        <v>1080.8295666666663</v>
      </c>
      <c r="E15" s="44">
        <v>1080.8295666666663</v>
      </c>
      <c r="F15" s="44">
        <v>1080.8295666666663</v>
      </c>
      <c r="G15" s="44">
        <v>1080.8295666666663</v>
      </c>
      <c r="H15" s="44">
        <v>1080.8295666666663</v>
      </c>
      <c r="I15" s="44">
        <v>1080.8295666666663</v>
      </c>
      <c r="J15" s="44">
        <v>1080.8295666666663</v>
      </c>
      <c r="K15" s="44">
        <v>1080.8295666666663</v>
      </c>
      <c r="L15" s="44">
        <v>1080.8295666666663</v>
      </c>
      <c r="M15" s="44">
        <v>1080.8295666666663</v>
      </c>
      <c r="N15" s="44">
        <v>1080.8295666666663</v>
      </c>
    </row>
    <row r="16" spans="1:15">
      <c r="A16" s="45" t="s">
        <v>435</v>
      </c>
      <c r="B16" s="44">
        <v>0</v>
      </c>
      <c r="C16" s="44">
        <v>-114.65205025</v>
      </c>
      <c r="D16" s="44">
        <v>-114.65205025</v>
      </c>
      <c r="E16" s="44">
        <v>-114.65205025</v>
      </c>
      <c r="F16" s="44">
        <v>-114.65205025</v>
      </c>
      <c r="G16" s="44">
        <v>-114.65205025</v>
      </c>
      <c r="H16" s="44">
        <v>-114.65205025</v>
      </c>
      <c r="I16" s="44">
        <v>-114.65205025</v>
      </c>
      <c r="J16" s="44">
        <v>-114.65205025</v>
      </c>
      <c r="K16" s="44">
        <v>-114.65205025</v>
      </c>
      <c r="L16" s="44">
        <v>-114.65205025</v>
      </c>
      <c r="M16" s="44">
        <v>-114.65205025</v>
      </c>
      <c r="N16" s="44">
        <v>-114.65205025</v>
      </c>
    </row>
    <row r="17" spans="1:15">
      <c r="A17" s="43" t="s">
        <v>436</v>
      </c>
      <c r="B17" s="44">
        <v>0</v>
      </c>
      <c r="C17" s="44">
        <v>94549.769618622944</v>
      </c>
      <c r="D17" s="44">
        <v>95001.230007260921</v>
      </c>
      <c r="E17" s="44">
        <v>95422.060543569751</v>
      </c>
      <c r="F17" s="44">
        <v>95807.234614797795</v>
      </c>
      <c r="G17" s="44">
        <v>96189.331843566528</v>
      </c>
      <c r="H17" s="44">
        <v>96567.727876991528</v>
      </c>
      <c r="I17" s="44">
        <v>96942.79549445225</v>
      </c>
      <c r="J17" s="44">
        <v>97317.576964420266</v>
      </c>
      <c r="K17" s="44">
        <v>97698.206510194796</v>
      </c>
      <c r="L17" s="44">
        <v>98094.780968357692</v>
      </c>
      <c r="M17" s="44">
        <v>98504.006032567646</v>
      </c>
      <c r="N17" s="44">
        <v>98909.86359336396</v>
      </c>
      <c r="O17" s="46">
        <f>SUM(C17:N17)</f>
        <v>1161004.5840681661</v>
      </c>
    </row>
    <row r="18" spans="1:15">
      <c r="A18" s="45" t="s">
        <v>437</v>
      </c>
      <c r="B18" s="44">
        <v>0</v>
      </c>
      <c r="C18" s="44">
        <v>-40.372836869321404</v>
      </c>
      <c r="D18" s="44">
        <v>-40.798361952831755</v>
      </c>
      <c r="E18" s="44">
        <v>-41.227188739376338</v>
      </c>
      <c r="F18" s="44">
        <v>-41.654629042904979</v>
      </c>
      <c r="G18" s="44">
        <v>-42.079199658512572</v>
      </c>
      <c r="H18" s="44">
        <v>-42.500318269114906</v>
      </c>
      <c r="I18" s="44">
        <v>-42.918332555977969</v>
      </c>
      <c r="J18" s="44">
        <v>-43.336079960797441</v>
      </c>
      <c r="K18" s="44">
        <v>-43.759281708087684</v>
      </c>
      <c r="L18" s="44">
        <v>-44.197354844825028</v>
      </c>
      <c r="M18" s="44">
        <v>-44.647226860395001</v>
      </c>
      <c r="N18" s="44">
        <v>-45.093958096416614</v>
      </c>
    </row>
    <row r="19" spans="1:15">
      <c r="A19" s="45" t="s">
        <v>438</v>
      </c>
      <c r="B19" s="44">
        <v>0</v>
      </c>
      <c r="C19" s="44">
        <v>19857.091257841999</v>
      </c>
      <c r="D19" s="44">
        <v>19978.215082614319</v>
      </c>
      <c r="E19" s="44">
        <v>20100.316320505284</v>
      </c>
      <c r="F19" s="44">
        <v>20222.007113642485</v>
      </c>
      <c r="G19" s="44">
        <v>20342.848384399531</v>
      </c>
      <c r="H19" s="44">
        <v>20462.667747691376</v>
      </c>
      <c r="I19" s="44">
        <v>20581.568128653129</v>
      </c>
      <c r="J19" s="44">
        <v>20700.389503717692</v>
      </c>
      <c r="K19" s="44">
        <v>20820.825544253436</v>
      </c>
      <c r="L19" s="44">
        <v>20945.664007111438</v>
      </c>
      <c r="M19" s="44">
        <v>21073.995327697074</v>
      </c>
      <c r="N19" s="44">
        <v>21201.396873829508</v>
      </c>
    </row>
    <row r="20" spans="1:15">
      <c r="A20" s="45" t="s">
        <v>439</v>
      </c>
      <c r="B20" s="44">
        <v>0</v>
      </c>
      <c r="C20" s="44">
        <v>-10684.664789879413</v>
      </c>
      <c r="D20" s="44">
        <v>-10731.453438573828</v>
      </c>
      <c r="E20" s="44">
        <v>-10778.616868448931</v>
      </c>
      <c r="F20" s="44">
        <v>-10825.622916592203</v>
      </c>
      <c r="G20" s="44">
        <v>-10872.303222227463</v>
      </c>
      <c r="H20" s="44">
        <v>-10918.591685683539</v>
      </c>
      <c r="I20" s="44">
        <v>-10964.527772773828</v>
      </c>
      <c r="J20" s="44">
        <v>-11010.433565689778</v>
      </c>
      <c r="K20" s="44">
        <v>-11056.958489063447</v>
      </c>
      <c r="L20" s="44">
        <v>-11105.171485785284</v>
      </c>
      <c r="M20" s="44">
        <v>-11154.72379064411</v>
      </c>
      <c r="N20" s="44">
        <v>-11203.91958098446</v>
      </c>
    </row>
    <row r="21" spans="1:15">
      <c r="A21" s="45" t="s">
        <v>440</v>
      </c>
      <c r="B21" s="44">
        <v>0</v>
      </c>
      <c r="C21" s="44">
        <v>-1273.7207037768201</v>
      </c>
      <c r="D21" s="44">
        <v>-1287.4682321972925</v>
      </c>
      <c r="E21" s="44">
        <v>-1301.3224294325025</v>
      </c>
      <c r="F21" s="44">
        <v>-1315.131833269144</v>
      </c>
      <c r="G21" s="44">
        <v>-1328.8485254942241</v>
      </c>
      <c r="H21" s="44">
        <v>-1342.4536930671591</v>
      </c>
      <c r="I21" s="44">
        <v>-1355.9585685997754</v>
      </c>
      <c r="J21" s="44">
        <v>-1369.454821918046</v>
      </c>
      <c r="K21" s="44">
        <v>-1383.1272898263323</v>
      </c>
      <c r="L21" s="44">
        <v>-1397.2802108430219</v>
      </c>
      <c r="M21" s="44">
        <v>-1411.8143207211135</v>
      </c>
      <c r="N21" s="44">
        <v>-1426.2469607733901</v>
      </c>
    </row>
    <row r="22" spans="1:15">
      <c r="A22" s="45" t="s">
        <v>441</v>
      </c>
      <c r="B22" s="44">
        <v>0</v>
      </c>
      <c r="C22" s="44">
        <v>5418.9369898310752</v>
      </c>
      <c r="D22" s="44">
        <v>5478.438401956696</v>
      </c>
      <c r="E22" s="44">
        <v>5538.4077749666967</v>
      </c>
      <c r="F22" s="44">
        <v>5598.1806373239751</v>
      </c>
      <c r="G22" s="44">
        <v>5657.54676967449</v>
      </c>
      <c r="H22" s="44">
        <v>5716.4236383636826</v>
      </c>
      <c r="I22" s="44">
        <v>5774.8605213644514</v>
      </c>
      <c r="J22" s="44">
        <v>5833.2595783233864</v>
      </c>
      <c r="K22" s="44">
        <v>5892.4316966085098</v>
      </c>
      <c r="L22" s="44">
        <v>5953.7115842737321</v>
      </c>
      <c r="M22" s="44">
        <v>6016.6637646060926</v>
      </c>
      <c r="N22" s="44">
        <v>6079.1707922521355</v>
      </c>
    </row>
    <row r="23" spans="1:15">
      <c r="A23" s="45" t="s">
        <v>442</v>
      </c>
      <c r="B23" s="44">
        <v>0</v>
      </c>
      <c r="C23" s="44">
        <v>28830.782271566179</v>
      </c>
      <c r="D23" s="44">
        <v>28861.235642324293</v>
      </c>
      <c r="E23" s="44">
        <v>28891.994427395271</v>
      </c>
      <c r="F23" s="44">
        <v>28922.62495993921</v>
      </c>
      <c r="G23" s="44">
        <v>28952.990040455712</v>
      </c>
      <c r="H23" s="44">
        <v>28983.035803418272</v>
      </c>
      <c r="I23" s="44">
        <v>29012.794410058221</v>
      </c>
      <c r="J23" s="44">
        <v>29042.52832956093</v>
      </c>
      <c r="K23" s="44">
        <v>29072.766786946191</v>
      </c>
      <c r="L23" s="44">
        <v>29104.380878403379</v>
      </c>
      <c r="M23" s="44">
        <v>29137.08639038922</v>
      </c>
      <c r="N23" s="44">
        <v>29169.501373815219</v>
      </c>
    </row>
    <row r="24" spans="1:15">
      <c r="A24" s="45" t="s">
        <v>443</v>
      </c>
      <c r="B24" s="44">
        <v>0</v>
      </c>
      <c r="C24" s="44">
        <v>62242.154748992529</v>
      </c>
      <c r="D24" s="44">
        <v>62639.34104816326</v>
      </c>
      <c r="E24" s="44">
        <v>63039.675919368114</v>
      </c>
      <c r="F24" s="44">
        <v>63438.688611805061</v>
      </c>
      <c r="G24" s="44">
        <v>63834.964710720102</v>
      </c>
      <c r="H24" s="44">
        <v>64227.948906544756</v>
      </c>
      <c r="I24" s="44">
        <v>64617.9727552974</v>
      </c>
      <c r="J24" s="44">
        <v>65007.742099835006</v>
      </c>
      <c r="K24" s="44">
        <v>65402.712817721476</v>
      </c>
      <c r="L24" s="44">
        <v>65811.865198960848</v>
      </c>
      <c r="M24" s="44">
        <v>66232.269234132065</v>
      </c>
      <c r="N24" s="44">
        <v>66649.678157220536</v>
      </c>
    </row>
    <row r="25" spans="1:15">
      <c r="A25" s="45" t="s">
        <v>444</v>
      </c>
      <c r="B25" s="44">
        <v>0</v>
      </c>
      <c r="C25" s="44">
        <v>-9840.4078314072485</v>
      </c>
      <c r="D25" s="44">
        <v>-9936.6266106520616</v>
      </c>
      <c r="E25" s="44">
        <v>-10067.836897669495</v>
      </c>
      <c r="F25" s="44">
        <v>-10232.872061302089</v>
      </c>
      <c r="G25" s="44">
        <v>-10397.193117750137</v>
      </c>
      <c r="H25" s="44">
        <v>-10560.655160380958</v>
      </c>
      <c r="I25" s="44">
        <v>-10723.344707902093</v>
      </c>
      <c r="J25" s="44">
        <v>-10885.967843189579</v>
      </c>
      <c r="K25" s="44">
        <v>-11049.948263747241</v>
      </c>
      <c r="L25" s="44">
        <v>-11217.629353625205</v>
      </c>
      <c r="M25" s="44">
        <v>-11388.246534247393</v>
      </c>
      <c r="N25" s="44">
        <v>-11558.082147917972</v>
      </c>
    </row>
    <row r="26" spans="1:15">
      <c r="A26" s="45" t="s">
        <v>445</v>
      </c>
      <c r="B26" s="44">
        <v>0</v>
      </c>
      <c r="C26" s="44">
        <v>-1144.3369572170213</v>
      </c>
      <c r="D26" s="44">
        <v>-1133.662803876744</v>
      </c>
      <c r="E26" s="44">
        <v>-1122.9886505364675</v>
      </c>
      <c r="F26" s="44">
        <v>-1112.3144971961883</v>
      </c>
      <c r="G26" s="44">
        <v>-1101.64034385591</v>
      </c>
      <c r="H26" s="44">
        <v>-1090.9661905156327</v>
      </c>
      <c r="I26" s="44">
        <v>-1080.2920371753553</v>
      </c>
      <c r="J26" s="44">
        <v>-1069.617883835077</v>
      </c>
      <c r="K26" s="44">
        <v>-1058.9437304947996</v>
      </c>
      <c r="L26" s="44">
        <v>-1048.2695771545223</v>
      </c>
      <c r="M26" s="44">
        <v>-1037.595423814244</v>
      </c>
      <c r="N26" s="44">
        <v>-1026.9212704739657</v>
      </c>
    </row>
    <row r="27" spans="1:15">
      <c r="A27" s="45" t="s">
        <v>446</v>
      </c>
      <c r="B27" s="44">
        <v>0</v>
      </c>
      <c r="C27" s="44">
        <v>-1192.538490148459</v>
      </c>
      <c r="D27" s="44">
        <v>-1196.3991018875145</v>
      </c>
      <c r="E27" s="44">
        <v>-1200.3210035553477</v>
      </c>
      <c r="F27" s="44">
        <v>-1204.2171677645365</v>
      </c>
      <c r="G27" s="44">
        <v>-1208.0600615958417</v>
      </c>
      <c r="H27" s="44">
        <v>-1211.8388754239766</v>
      </c>
      <c r="I27" s="44">
        <v>-1215.5600633000208</v>
      </c>
      <c r="J27" s="44">
        <v>-1219.2762970111175</v>
      </c>
      <c r="K27" s="44">
        <v>-1223.0937803676472</v>
      </c>
      <c r="L27" s="44">
        <v>-1227.1873231972845</v>
      </c>
      <c r="M27" s="44">
        <v>-1231.4998900989779</v>
      </c>
      <c r="N27" s="44">
        <v>-1235.7541543148072</v>
      </c>
    </row>
    <row r="28" spans="1:15">
      <c r="A28" s="45" t="s">
        <v>447</v>
      </c>
      <c r="B28" s="44">
        <v>0</v>
      </c>
      <c r="C28" s="44">
        <v>1126.0297806037854</v>
      </c>
      <c r="D28" s="44">
        <v>1117.864728001008</v>
      </c>
      <c r="E28" s="44">
        <v>1109.6996753982296</v>
      </c>
      <c r="F28" s="44">
        <v>1101.5346227954522</v>
      </c>
      <c r="G28" s="44">
        <v>1093.369570192674</v>
      </c>
      <c r="H28" s="44">
        <v>1085.2045175898961</v>
      </c>
      <c r="I28" s="44">
        <v>1077.0394649871187</v>
      </c>
      <c r="J28" s="44">
        <v>1068.8744123843405</v>
      </c>
      <c r="K28" s="44">
        <v>1060.7093597815626</v>
      </c>
      <c r="L28" s="44">
        <v>1052.5443071787852</v>
      </c>
      <c r="M28" s="44">
        <v>1044.379254576007</v>
      </c>
      <c r="N28" s="44">
        <v>1036.2142019732291</v>
      </c>
    </row>
    <row r="29" spans="1:15">
      <c r="A29" s="45" t="s">
        <v>448</v>
      </c>
      <c r="B29" s="44">
        <v>0</v>
      </c>
      <c r="C29" s="44">
        <v>-2594.1117151403141</v>
      </c>
      <c r="D29" s="44">
        <v>-2614.2436826279363</v>
      </c>
      <c r="E29" s="44">
        <v>-2634.5335017975076</v>
      </c>
      <c r="F29" s="44">
        <v>-2654.757034364744</v>
      </c>
      <c r="G29" s="44">
        <v>-2674.8433695340582</v>
      </c>
      <c r="H29" s="44">
        <v>-2694.7646672089331</v>
      </c>
      <c r="I29" s="44">
        <v>-2714.5375497421478</v>
      </c>
      <c r="J29" s="44">
        <v>-2734.2976728663452</v>
      </c>
      <c r="K29" s="44">
        <v>-2754.3185635774507</v>
      </c>
      <c r="L29" s="44">
        <v>-2775.0504430760889</v>
      </c>
      <c r="M29" s="44">
        <v>-2796.3464171796886</v>
      </c>
      <c r="N29" s="44">
        <v>-2817.4922332196516</v>
      </c>
    </row>
    <row r="30" spans="1:15">
      <c r="A30" s="45" t="s">
        <v>449</v>
      </c>
      <c r="B30" s="44">
        <v>0</v>
      </c>
      <c r="C30" s="44">
        <v>906.01914377140292</v>
      </c>
      <c r="D30" s="44">
        <v>914.87987948119519</v>
      </c>
      <c r="E30" s="44">
        <v>923.8093667619579</v>
      </c>
      <c r="F30" s="44">
        <v>932.70998321924469</v>
      </c>
      <c r="G30" s="44">
        <v>941.55084398356928</v>
      </c>
      <c r="H30" s="44">
        <v>950.31982342948118</v>
      </c>
      <c r="I30" s="44">
        <v>959.02416134595705</v>
      </c>
      <c r="J30" s="44">
        <v>967.72294196077178</v>
      </c>
      <c r="K30" s="44">
        <v>976.53529869360261</v>
      </c>
      <c r="L30" s="44">
        <v>985.65732330885646</v>
      </c>
      <c r="M30" s="44">
        <v>995.02503672380521</v>
      </c>
      <c r="N30" s="44">
        <v>1004.3273494877017</v>
      </c>
    </row>
    <row r="31" spans="1:15">
      <c r="A31" s="45" t="s">
        <v>450</v>
      </c>
      <c r="B31" s="44">
        <v>0</v>
      </c>
      <c r="C31" s="44">
        <v>3267.256134616342</v>
      </c>
      <c r="D31" s="44">
        <v>3283.4266664310944</v>
      </c>
      <c r="E31" s="44">
        <v>3299.7229440228698</v>
      </c>
      <c r="F31" s="44">
        <v>3315.9664172338871</v>
      </c>
      <c r="G31" s="44">
        <v>3332.1005980180248</v>
      </c>
      <c r="H31" s="44">
        <v>3348.1033087555948</v>
      </c>
      <c r="I31" s="44">
        <v>3363.9877909315164</v>
      </c>
      <c r="J31" s="44">
        <v>3379.8621088711052</v>
      </c>
      <c r="K31" s="44">
        <v>3395.9441561325057</v>
      </c>
      <c r="L31" s="44">
        <v>3412.5925821390701</v>
      </c>
      <c r="M31" s="44">
        <v>3429.6903699360223</v>
      </c>
      <c r="N31" s="44">
        <v>3446.6685407472341</v>
      </c>
    </row>
    <row r="32" spans="1:15">
      <c r="A32" s="45" t="s">
        <v>451</v>
      </c>
      <c r="B32" s="44">
        <v>0</v>
      </c>
      <c r="C32" s="44">
        <v>-328.3473841617668</v>
      </c>
      <c r="D32" s="44">
        <v>-331.51920994275781</v>
      </c>
      <c r="E32" s="44">
        <v>-334.719344669051</v>
      </c>
      <c r="F32" s="44">
        <v>-337.90759162971176</v>
      </c>
      <c r="G32" s="44">
        <v>-341.07123376142471</v>
      </c>
      <c r="H32" s="44">
        <v>-344.20527825220211</v>
      </c>
      <c r="I32" s="44">
        <v>-347.31270613632984</v>
      </c>
      <c r="J32" s="44">
        <v>-350.41784576221806</v>
      </c>
      <c r="K32" s="44">
        <v>-353.56975115748753</v>
      </c>
      <c r="L32" s="44">
        <v>-356.8491644921686</v>
      </c>
      <c r="M32" s="44">
        <v>-360.22974192672353</v>
      </c>
      <c r="N32" s="44">
        <v>-363.58339018093636</v>
      </c>
    </row>
    <row r="33" spans="1:15">
      <c r="A33" s="43" t="s">
        <v>454</v>
      </c>
      <c r="B33" s="44">
        <v>0</v>
      </c>
      <c r="C33" s="44">
        <v>77021.23197403962</v>
      </c>
      <c r="D33" s="44">
        <v>77329.921162677594</v>
      </c>
      <c r="E33" s="44">
        <v>77607.980498986421</v>
      </c>
      <c r="F33" s="44">
        <v>77850.383370214477</v>
      </c>
      <c r="G33" s="44">
        <v>78089.709398983192</v>
      </c>
      <c r="H33" s="44">
        <v>78325.334232408219</v>
      </c>
      <c r="I33" s="44">
        <v>78557.630649868908</v>
      </c>
      <c r="J33" s="44">
        <v>78789.640919836951</v>
      </c>
      <c r="K33" s="44">
        <v>79027.499265611477</v>
      </c>
      <c r="L33" s="44">
        <v>79281.302523774371</v>
      </c>
      <c r="M33" s="44">
        <v>79547.756387984322</v>
      </c>
      <c r="N33" s="44">
        <v>79810.842748780633</v>
      </c>
      <c r="O33" s="46">
        <f>SUM(C33:N33)</f>
        <v>941239.23313316621</v>
      </c>
    </row>
    <row r="35" spans="1:15">
      <c r="A35" s="165" t="s">
        <v>459</v>
      </c>
      <c r="B35" s="48" t="s">
        <v>403</v>
      </c>
      <c r="C35" s="48" t="s">
        <v>404</v>
      </c>
      <c r="D35" s="48" t="s">
        <v>405</v>
      </c>
      <c r="E35" s="48" t="s">
        <v>406</v>
      </c>
      <c r="F35" s="48" t="s">
        <v>407</v>
      </c>
      <c r="G35" s="48" t="s">
        <v>408</v>
      </c>
      <c r="H35" s="48" t="s">
        <v>409</v>
      </c>
      <c r="I35" s="48" t="s">
        <v>410</v>
      </c>
      <c r="J35" s="48" t="s">
        <v>411</v>
      </c>
      <c r="K35" s="48" t="s">
        <v>412</v>
      </c>
      <c r="L35" s="48" t="s">
        <v>413</v>
      </c>
      <c r="M35" s="48" t="s">
        <v>414</v>
      </c>
      <c r="N35" s="48" t="s">
        <v>415</v>
      </c>
    </row>
    <row r="36" spans="1:15">
      <c r="A36" s="49" t="s">
        <v>419</v>
      </c>
      <c r="B36" s="50">
        <v>0</v>
      </c>
      <c r="C36" s="50">
        <f>C7+B36</f>
        <v>8214.6676139999981</v>
      </c>
      <c r="D36" s="50">
        <f t="shared" ref="D36:N36" si="0">D7+C36</f>
        <v>16429.335227999996</v>
      </c>
      <c r="E36" s="50">
        <f t="shared" si="0"/>
        <v>24644.002841999994</v>
      </c>
      <c r="F36" s="50">
        <f t="shared" si="0"/>
        <v>32858.670455999993</v>
      </c>
      <c r="G36" s="50">
        <f t="shared" si="0"/>
        <v>41073.338069999991</v>
      </c>
      <c r="H36" s="50">
        <f t="shared" si="0"/>
        <v>49288.005683999989</v>
      </c>
      <c r="I36" s="50">
        <f t="shared" si="0"/>
        <v>57502.673297999987</v>
      </c>
      <c r="J36" s="50">
        <f t="shared" si="0"/>
        <v>65717.340911999985</v>
      </c>
      <c r="K36" s="50">
        <f t="shared" si="0"/>
        <v>73932.008525999991</v>
      </c>
      <c r="L36" s="50">
        <f t="shared" si="0"/>
        <v>82146.676139999996</v>
      </c>
      <c r="M36" s="50">
        <f t="shared" si="0"/>
        <v>90361.343754000001</v>
      </c>
      <c r="N36" s="50">
        <f t="shared" si="0"/>
        <v>98576.011368000007</v>
      </c>
    </row>
    <row r="37" spans="1:15">
      <c r="A37" s="45" t="s">
        <v>420</v>
      </c>
      <c r="B37" s="44">
        <v>0</v>
      </c>
      <c r="C37" s="44">
        <f t="shared" ref="C37:N52" si="1">C8+B37</f>
        <v>8214.6676139999981</v>
      </c>
      <c r="D37" s="44">
        <f t="shared" si="1"/>
        <v>16429.335227999996</v>
      </c>
      <c r="E37" s="44">
        <f t="shared" si="1"/>
        <v>24644.002841999994</v>
      </c>
      <c r="F37" s="44">
        <f t="shared" si="1"/>
        <v>32858.670455999993</v>
      </c>
      <c r="G37" s="44">
        <f t="shared" si="1"/>
        <v>41073.338069999991</v>
      </c>
      <c r="H37" s="44">
        <f t="shared" si="1"/>
        <v>49288.005683999989</v>
      </c>
      <c r="I37" s="44">
        <f t="shared" si="1"/>
        <v>57502.673297999987</v>
      </c>
      <c r="J37" s="44">
        <f t="shared" si="1"/>
        <v>65717.340911999985</v>
      </c>
      <c r="K37" s="44">
        <f t="shared" si="1"/>
        <v>73932.008525999991</v>
      </c>
      <c r="L37" s="44">
        <f t="shared" si="1"/>
        <v>82146.676139999996</v>
      </c>
      <c r="M37" s="44">
        <f t="shared" si="1"/>
        <v>90361.343754000001</v>
      </c>
      <c r="N37" s="44">
        <f t="shared" si="1"/>
        <v>98576.011368000007</v>
      </c>
    </row>
    <row r="38" spans="1:15">
      <c r="A38" s="49" t="s">
        <v>421</v>
      </c>
      <c r="B38" s="50">
        <v>0</v>
      </c>
      <c r="C38" s="50">
        <f t="shared" si="1"/>
        <v>-2281.1299145833332</v>
      </c>
      <c r="D38" s="50">
        <f t="shared" si="1"/>
        <v>-4562.2598291666663</v>
      </c>
      <c r="E38" s="50">
        <f t="shared" si="1"/>
        <v>-6843.38974375</v>
      </c>
      <c r="F38" s="50">
        <f t="shared" si="1"/>
        <v>-9124.5196583333327</v>
      </c>
      <c r="G38" s="50">
        <f t="shared" si="1"/>
        <v>-11405.649572916665</v>
      </c>
      <c r="H38" s="50">
        <f t="shared" si="1"/>
        <v>-13686.779487499998</v>
      </c>
      <c r="I38" s="50">
        <f t="shared" si="1"/>
        <v>-15967.909402083331</v>
      </c>
      <c r="J38" s="50">
        <f t="shared" si="1"/>
        <v>-18249.039316666665</v>
      </c>
      <c r="K38" s="50">
        <f t="shared" si="1"/>
        <v>-20530.169231249998</v>
      </c>
      <c r="L38" s="50">
        <f t="shared" si="1"/>
        <v>-22811.299145833331</v>
      </c>
      <c r="M38" s="50">
        <f t="shared" si="1"/>
        <v>-25092.429060416664</v>
      </c>
      <c r="N38" s="50">
        <f t="shared" si="1"/>
        <v>-27373.558974999996</v>
      </c>
    </row>
    <row r="39" spans="1:15">
      <c r="A39" s="45" t="s">
        <v>427</v>
      </c>
      <c r="B39" s="44">
        <v>0</v>
      </c>
      <c r="C39" s="44">
        <f t="shared" si="1"/>
        <v>-2281.1299145833332</v>
      </c>
      <c r="D39" s="44">
        <f t="shared" si="1"/>
        <v>-4562.2598291666663</v>
      </c>
      <c r="E39" s="44">
        <f t="shared" si="1"/>
        <v>-6843.38974375</v>
      </c>
      <c r="F39" s="44">
        <f t="shared" si="1"/>
        <v>-9124.5196583333327</v>
      </c>
      <c r="G39" s="44">
        <f t="shared" si="1"/>
        <v>-11405.649572916665</v>
      </c>
      <c r="H39" s="44">
        <f t="shared" si="1"/>
        <v>-13686.779487499998</v>
      </c>
      <c r="I39" s="44">
        <f t="shared" si="1"/>
        <v>-15967.909402083331</v>
      </c>
      <c r="J39" s="44">
        <f t="shared" si="1"/>
        <v>-18249.039316666665</v>
      </c>
      <c r="K39" s="44">
        <f t="shared" si="1"/>
        <v>-20530.169231249998</v>
      </c>
      <c r="L39" s="44">
        <f t="shared" si="1"/>
        <v>-22811.299145833331</v>
      </c>
      <c r="M39" s="44">
        <f t="shared" si="1"/>
        <v>-25092.429060416664</v>
      </c>
      <c r="N39" s="44">
        <f t="shared" si="1"/>
        <v>-27373.558974999996</v>
      </c>
    </row>
    <row r="40" spans="1:15">
      <c r="A40" s="49" t="s">
        <v>430</v>
      </c>
      <c r="B40" s="50">
        <v>0</v>
      </c>
      <c r="C40" s="50">
        <f t="shared" si="1"/>
        <v>-23462.07534399999</v>
      </c>
      <c r="D40" s="50">
        <f t="shared" si="1"/>
        <v>-47066.921887999983</v>
      </c>
      <c r="E40" s="50">
        <f t="shared" si="1"/>
        <v>-70814.539631999971</v>
      </c>
      <c r="F40" s="50">
        <f t="shared" si="1"/>
        <v>-94704.928575999962</v>
      </c>
      <c r="G40" s="50">
        <f t="shared" si="1"/>
        <v>-118738.08871999996</v>
      </c>
      <c r="H40" s="50">
        <f t="shared" si="1"/>
        <v>-142914.02006399995</v>
      </c>
      <c r="I40" s="50">
        <f t="shared" si="1"/>
        <v>-167232.72260799995</v>
      </c>
      <c r="J40" s="50">
        <f t="shared" si="1"/>
        <v>-191694.19635199994</v>
      </c>
      <c r="K40" s="50">
        <f t="shared" si="1"/>
        <v>-216298.44129599992</v>
      </c>
      <c r="L40" s="50">
        <f t="shared" si="1"/>
        <v>-241045.45743999991</v>
      </c>
      <c r="M40" s="50">
        <f t="shared" si="1"/>
        <v>-265935.24478399992</v>
      </c>
      <c r="N40" s="50">
        <f t="shared" si="1"/>
        <v>-290967.80332799989</v>
      </c>
    </row>
    <row r="41" spans="1:15">
      <c r="A41" s="45" t="s">
        <v>431</v>
      </c>
      <c r="B41" s="44">
        <v>0</v>
      </c>
      <c r="C41" s="44">
        <f t="shared" si="1"/>
        <v>2638.9863990000003</v>
      </c>
      <c r="D41" s="44">
        <f t="shared" si="1"/>
        <v>5277.9727980000007</v>
      </c>
      <c r="E41" s="44">
        <f t="shared" si="1"/>
        <v>7916.959197000001</v>
      </c>
      <c r="F41" s="44">
        <f t="shared" si="1"/>
        <v>10555.945596000001</v>
      </c>
      <c r="G41" s="44">
        <f t="shared" si="1"/>
        <v>13194.931995000003</v>
      </c>
      <c r="H41" s="44">
        <f t="shared" si="1"/>
        <v>15833.918394000004</v>
      </c>
      <c r="I41" s="44">
        <f t="shared" si="1"/>
        <v>18472.904793000005</v>
      </c>
      <c r="J41" s="44">
        <f t="shared" si="1"/>
        <v>21111.891192000006</v>
      </c>
      <c r="K41" s="44">
        <f t="shared" si="1"/>
        <v>23750.877591000008</v>
      </c>
      <c r="L41" s="44">
        <f t="shared" si="1"/>
        <v>26389.863990000009</v>
      </c>
      <c r="M41" s="44">
        <f t="shared" si="1"/>
        <v>29028.85038900001</v>
      </c>
      <c r="N41" s="44">
        <f t="shared" si="1"/>
        <v>31667.836788000011</v>
      </c>
    </row>
    <row r="42" spans="1:15">
      <c r="A42" s="45" t="s">
        <v>432</v>
      </c>
      <c r="B42" s="44">
        <v>0</v>
      </c>
      <c r="C42" s="44">
        <f t="shared" si="1"/>
        <v>-6030.6312149999994</v>
      </c>
      <c r="D42" s="44">
        <f t="shared" si="1"/>
        <v>-12061.262429999999</v>
      </c>
      <c r="E42" s="44">
        <f t="shared" si="1"/>
        <v>-18091.893644999996</v>
      </c>
      <c r="F42" s="44">
        <f t="shared" si="1"/>
        <v>-24122.524859999998</v>
      </c>
      <c r="G42" s="44">
        <f t="shared" si="1"/>
        <v>-30153.156074999999</v>
      </c>
      <c r="H42" s="44">
        <f t="shared" si="1"/>
        <v>-36183.78729</v>
      </c>
      <c r="I42" s="44">
        <f t="shared" si="1"/>
        <v>-42214.418505000001</v>
      </c>
      <c r="J42" s="44">
        <f t="shared" si="1"/>
        <v>-48245.049720000003</v>
      </c>
      <c r="K42" s="44">
        <f t="shared" si="1"/>
        <v>-54275.680935000004</v>
      </c>
      <c r="L42" s="44">
        <f t="shared" si="1"/>
        <v>-60306.312150000005</v>
      </c>
      <c r="M42" s="44">
        <f t="shared" si="1"/>
        <v>-66336.943364999999</v>
      </c>
      <c r="N42" s="44">
        <f t="shared" si="1"/>
        <v>-72367.57458</v>
      </c>
    </row>
    <row r="43" spans="1:15">
      <c r="A43" s="45" t="s">
        <v>433</v>
      </c>
      <c r="B43" s="44">
        <v>0</v>
      </c>
      <c r="C43" s="44">
        <f t="shared" si="1"/>
        <v>-21036.608044416658</v>
      </c>
      <c r="D43" s="44">
        <f t="shared" si="1"/>
        <v>-42215.987288833319</v>
      </c>
      <c r="E43" s="44">
        <f t="shared" si="1"/>
        <v>-63538.137733249983</v>
      </c>
      <c r="F43" s="44">
        <f t="shared" si="1"/>
        <v>-85003.05937766665</v>
      </c>
      <c r="G43" s="44">
        <f t="shared" si="1"/>
        <v>-106610.75222208331</v>
      </c>
      <c r="H43" s="44">
        <f t="shared" si="1"/>
        <v>-128361.21626649996</v>
      </c>
      <c r="I43" s="44">
        <f t="shared" si="1"/>
        <v>-150254.45151091664</v>
      </c>
      <c r="J43" s="44">
        <f t="shared" si="1"/>
        <v>-172290.45795533329</v>
      </c>
      <c r="K43" s="44">
        <f t="shared" si="1"/>
        <v>-194469.23559974995</v>
      </c>
      <c r="L43" s="44">
        <f t="shared" si="1"/>
        <v>-216790.78444416661</v>
      </c>
      <c r="M43" s="44">
        <f t="shared" si="1"/>
        <v>-239255.10448858328</v>
      </c>
      <c r="N43" s="44">
        <f t="shared" si="1"/>
        <v>-261862.19573299994</v>
      </c>
    </row>
    <row r="44" spans="1:15">
      <c r="A44" s="45" t="s">
        <v>434</v>
      </c>
      <c r="B44" s="44">
        <v>0</v>
      </c>
      <c r="C44" s="44">
        <f t="shared" si="1"/>
        <v>1080.8295666666663</v>
      </c>
      <c r="D44" s="44">
        <f t="shared" si="1"/>
        <v>2161.6591333333326</v>
      </c>
      <c r="E44" s="44">
        <f t="shared" si="1"/>
        <v>3242.488699999999</v>
      </c>
      <c r="F44" s="44">
        <f t="shared" si="1"/>
        <v>4323.3182666666653</v>
      </c>
      <c r="G44" s="44">
        <f t="shared" si="1"/>
        <v>5404.1478333333316</v>
      </c>
      <c r="H44" s="44">
        <f t="shared" si="1"/>
        <v>6484.9773999999979</v>
      </c>
      <c r="I44" s="44">
        <f t="shared" si="1"/>
        <v>7565.8069666666643</v>
      </c>
      <c r="J44" s="44">
        <f t="shared" si="1"/>
        <v>8646.6365333333306</v>
      </c>
      <c r="K44" s="44">
        <f t="shared" si="1"/>
        <v>9727.4660999999978</v>
      </c>
      <c r="L44" s="44">
        <f t="shared" si="1"/>
        <v>10808.295666666665</v>
      </c>
      <c r="M44" s="44">
        <f t="shared" si="1"/>
        <v>11889.125233333332</v>
      </c>
      <c r="N44" s="44">
        <f t="shared" si="1"/>
        <v>12969.9548</v>
      </c>
    </row>
    <row r="45" spans="1:15">
      <c r="A45" s="45" t="s">
        <v>435</v>
      </c>
      <c r="B45" s="44">
        <v>0</v>
      </c>
      <c r="C45" s="44">
        <f t="shared" si="1"/>
        <v>-114.65205025</v>
      </c>
      <c r="D45" s="44">
        <f t="shared" si="1"/>
        <v>-229.3041005</v>
      </c>
      <c r="E45" s="44">
        <f t="shared" si="1"/>
        <v>-343.95615075000001</v>
      </c>
      <c r="F45" s="44">
        <f t="shared" si="1"/>
        <v>-458.60820100000001</v>
      </c>
      <c r="G45" s="44">
        <f t="shared" si="1"/>
        <v>-573.26025125000001</v>
      </c>
      <c r="H45" s="44">
        <f t="shared" si="1"/>
        <v>-687.91230150000001</v>
      </c>
      <c r="I45" s="44">
        <f t="shared" si="1"/>
        <v>-802.56435175000001</v>
      </c>
      <c r="J45" s="44">
        <f t="shared" si="1"/>
        <v>-917.21640200000002</v>
      </c>
      <c r="K45" s="44">
        <f t="shared" si="1"/>
        <v>-1031.86845225</v>
      </c>
      <c r="L45" s="44">
        <f t="shared" si="1"/>
        <v>-1146.5205025</v>
      </c>
      <c r="M45" s="44">
        <f t="shared" si="1"/>
        <v>-1261.17255275</v>
      </c>
      <c r="N45" s="44">
        <f t="shared" si="1"/>
        <v>-1375.824603</v>
      </c>
    </row>
    <row r="46" spans="1:15">
      <c r="A46" s="49" t="s">
        <v>436</v>
      </c>
      <c r="B46" s="50">
        <v>0</v>
      </c>
      <c r="C46" s="50">
        <f t="shared" si="1"/>
        <v>94549.769618622944</v>
      </c>
      <c r="D46" s="50">
        <f t="shared" si="1"/>
        <v>189550.99962588388</v>
      </c>
      <c r="E46" s="50">
        <f t="shared" si="1"/>
        <v>284973.06016945362</v>
      </c>
      <c r="F46" s="50">
        <f t="shared" si="1"/>
        <v>380780.29478425143</v>
      </c>
      <c r="G46" s="50">
        <f t="shared" si="1"/>
        <v>476969.62662781798</v>
      </c>
      <c r="H46" s="50">
        <f t="shared" si="1"/>
        <v>573537.35450480948</v>
      </c>
      <c r="I46" s="50">
        <f t="shared" si="1"/>
        <v>670480.14999926172</v>
      </c>
      <c r="J46" s="50">
        <f t="shared" si="1"/>
        <v>767797.72696368198</v>
      </c>
      <c r="K46" s="50">
        <f t="shared" si="1"/>
        <v>865495.93347387679</v>
      </c>
      <c r="L46" s="50">
        <f t="shared" si="1"/>
        <v>963590.71444223449</v>
      </c>
      <c r="M46" s="50">
        <f t="shared" si="1"/>
        <v>1062094.7204748022</v>
      </c>
      <c r="N46" s="50">
        <f t="shared" si="1"/>
        <v>1161004.5840681661</v>
      </c>
    </row>
    <row r="47" spans="1:15">
      <c r="A47" s="45" t="s">
        <v>437</v>
      </c>
      <c r="B47" s="44">
        <v>0</v>
      </c>
      <c r="C47" s="44">
        <f t="shared" si="1"/>
        <v>-40.372836869321404</v>
      </c>
      <c r="D47" s="44">
        <f t="shared" si="1"/>
        <v>-81.171198822153158</v>
      </c>
      <c r="E47" s="44">
        <f t="shared" si="1"/>
        <v>-122.39838756152949</v>
      </c>
      <c r="F47" s="44">
        <f t="shared" si="1"/>
        <v>-164.05301660443448</v>
      </c>
      <c r="G47" s="44">
        <f t="shared" si="1"/>
        <v>-206.13221626294705</v>
      </c>
      <c r="H47" s="44">
        <f t="shared" si="1"/>
        <v>-248.63253453206195</v>
      </c>
      <c r="I47" s="44">
        <f t="shared" si="1"/>
        <v>-291.55086708803992</v>
      </c>
      <c r="J47" s="44">
        <f t="shared" si="1"/>
        <v>-334.88694704883738</v>
      </c>
      <c r="K47" s="44">
        <f t="shared" si="1"/>
        <v>-378.6462287569251</v>
      </c>
      <c r="L47" s="44">
        <f t="shared" si="1"/>
        <v>-422.84358360175014</v>
      </c>
      <c r="M47" s="44">
        <f t="shared" si="1"/>
        <v>-467.49081046214513</v>
      </c>
      <c r="N47" s="44">
        <f t="shared" si="1"/>
        <v>-512.58476855856179</v>
      </c>
    </row>
    <row r="48" spans="1:15">
      <c r="A48" s="45" t="s">
        <v>438</v>
      </c>
      <c r="B48" s="44">
        <v>0</v>
      </c>
      <c r="C48" s="44">
        <f t="shared" si="1"/>
        <v>19857.091257841999</v>
      </c>
      <c r="D48" s="44">
        <f t="shared" si="1"/>
        <v>39835.306340456315</v>
      </c>
      <c r="E48" s="44">
        <f t="shared" si="1"/>
        <v>59935.622660961599</v>
      </c>
      <c r="F48" s="44">
        <f t="shared" si="1"/>
        <v>80157.62977460408</v>
      </c>
      <c r="G48" s="44">
        <f t="shared" si="1"/>
        <v>100500.47815900361</v>
      </c>
      <c r="H48" s="44">
        <f t="shared" si="1"/>
        <v>120963.14590669499</v>
      </c>
      <c r="I48" s="44">
        <f t="shared" si="1"/>
        <v>141544.71403534812</v>
      </c>
      <c r="J48" s="44">
        <f t="shared" si="1"/>
        <v>162245.10353906581</v>
      </c>
      <c r="K48" s="44">
        <f t="shared" si="1"/>
        <v>183065.92908331924</v>
      </c>
      <c r="L48" s="44">
        <f t="shared" si="1"/>
        <v>204011.59309043066</v>
      </c>
      <c r="M48" s="44">
        <f t="shared" si="1"/>
        <v>225085.58841812774</v>
      </c>
      <c r="N48" s="44">
        <f t="shared" si="1"/>
        <v>246286.98529195724</v>
      </c>
    </row>
    <row r="49" spans="1:15">
      <c r="A49" s="45" t="s">
        <v>439</v>
      </c>
      <c r="B49" s="44">
        <v>0</v>
      </c>
      <c r="C49" s="44">
        <f t="shared" si="1"/>
        <v>-10684.664789879413</v>
      </c>
      <c r="D49" s="44">
        <f t="shared" si="1"/>
        <v>-21416.118228453241</v>
      </c>
      <c r="E49" s="44">
        <f t="shared" si="1"/>
        <v>-32194.735096902172</v>
      </c>
      <c r="F49" s="44">
        <f t="shared" si="1"/>
        <v>-43020.358013494377</v>
      </c>
      <c r="G49" s="44">
        <f t="shared" si="1"/>
        <v>-53892.66123572184</v>
      </c>
      <c r="H49" s="44">
        <f t="shared" si="1"/>
        <v>-64811.252921405379</v>
      </c>
      <c r="I49" s="44">
        <f t="shared" si="1"/>
        <v>-75775.780694179208</v>
      </c>
      <c r="J49" s="44">
        <f t="shared" si="1"/>
        <v>-86786.214259868982</v>
      </c>
      <c r="K49" s="44">
        <f t="shared" si="1"/>
        <v>-97843.172748932426</v>
      </c>
      <c r="L49" s="44">
        <f t="shared" si="1"/>
        <v>-108948.3442347177</v>
      </c>
      <c r="M49" s="44">
        <f t="shared" si="1"/>
        <v>-120103.06802536182</v>
      </c>
      <c r="N49" s="44">
        <f t="shared" si="1"/>
        <v>-131306.98760634629</v>
      </c>
    </row>
    <row r="50" spans="1:15">
      <c r="A50" s="45" t="s">
        <v>440</v>
      </c>
      <c r="B50" s="44">
        <v>0</v>
      </c>
      <c r="C50" s="44">
        <f t="shared" si="1"/>
        <v>-1273.7207037768201</v>
      </c>
      <c r="D50" s="44">
        <f t="shared" si="1"/>
        <v>-2561.1889359741126</v>
      </c>
      <c r="E50" s="44">
        <f t="shared" si="1"/>
        <v>-3862.5113654066154</v>
      </c>
      <c r="F50" s="44">
        <f t="shared" si="1"/>
        <v>-5177.6431986757598</v>
      </c>
      <c r="G50" s="44">
        <f t="shared" si="1"/>
        <v>-6506.4917241699841</v>
      </c>
      <c r="H50" s="44">
        <f t="shared" si="1"/>
        <v>-7848.9454172371434</v>
      </c>
      <c r="I50" s="44">
        <f t="shared" si="1"/>
        <v>-9204.9039858369179</v>
      </c>
      <c r="J50" s="44">
        <f t="shared" si="1"/>
        <v>-10574.358807754965</v>
      </c>
      <c r="K50" s="44">
        <f t="shared" si="1"/>
        <v>-11957.486097581297</v>
      </c>
      <c r="L50" s="44">
        <f t="shared" si="1"/>
        <v>-13354.76630842432</v>
      </c>
      <c r="M50" s="44">
        <f t="shared" si="1"/>
        <v>-14766.580629145434</v>
      </c>
      <c r="N50" s="44">
        <f t="shared" si="1"/>
        <v>-16192.827589918823</v>
      </c>
    </row>
    <row r="51" spans="1:15">
      <c r="A51" s="45" t="s">
        <v>441</v>
      </c>
      <c r="B51" s="44">
        <v>0</v>
      </c>
      <c r="C51" s="44">
        <f t="shared" si="1"/>
        <v>5418.9369898310752</v>
      </c>
      <c r="D51" s="44">
        <f t="shared" si="1"/>
        <v>10897.375391787771</v>
      </c>
      <c r="E51" s="44">
        <f t="shared" si="1"/>
        <v>16435.783166754467</v>
      </c>
      <c r="F51" s="44">
        <f t="shared" si="1"/>
        <v>22033.963804078441</v>
      </c>
      <c r="G51" s="44">
        <f t="shared" si="1"/>
        <v>27691.51057375293</v>
      </c>
      <c r="H51" s="44">
        <f t="shared" si="1"/>
        <v>33407.934212116612</v>
      </c>
      <c r="I51" s="44">
        <f t="shared" si="1"/>
        <v>39182.79473348106</v>
      </c>
      <c r="J51" s="44">
        <f t="shared" si="1"/>
        <v>45016.054311804444</v>
      </c>
      <c r="K51" s="44">
        <f t="shared" si="1"/>
        <v>50908.486008412954</v>
      </c>
      <c r="L51" s="44">
        <f t="shared" si="1"/>
        <v>56862.197592686687</v>
      </c>
      <c r="M51" s="44">
        <f t="shared" si="1"/>
        <v>62878.861357292779</v>
      </c>
      <c r="N51" s="44">
        <f t="shared" si="1"/>
        <v>68958.032149544917</v>
      </c>
    </row>
    <row r="52" spans="1:15">
      <c r="A52" s="45" t="s">
        <v>442</v>
      </c>
      <c r="B52" s="44">
        <v>0</v>
      </c>
      <c r="C52" s="44">
        <f t="shared" si="1"/>
        <v>28830.782271566179</v>
      </c>
      <c r="D52" s="44">
        <f t="shared" si="1"/>
        <v>57692.017913890471</v>
      </c>
      <c r="E52" s="44">
        <f t="shared" si="1"/>
        <v>86584.012341285736</v>
      </c>
      <c r="F52" s="44">
        <f t="shared" si="1"/>
        <v>115506.63730122495</v>
      </c>
      <c r="G52" s="44">
        <f t="shared" si="1"/>
        <v>144459.62734168067</v>
      </c>
      <c r="H52" s="44">
        <f t="shared" si="1"/>
        <v>173442.66314509895</v>
      </c>
      <c r="I52" s="44">
        <f t="shared" si="1"/>
        <v>202455.45755515716</v>
      </c>
      <c r="J52" s="44">
        <f t="shared" si="1"/>
        <v>231497.9858847181</v>
      </c>
      <c r="K52" s="44">
        <f t="shared" si="1"/>
        <v>260570.75267166429</v>
      </c>
      <c r="L52" s="44">
        <f t="shared" si="1"/>
        <v>289675.13355006767</v>
      </c>
      <c r="M52" s="44">
        <f t="shared" si="1"/>
        <v>318812.21994045691</v>
      </c>
      <c r="N52" s="44">
        <f t="shared" si="1"/>
        <v>347981.72131427214</v>
      </c>
    </row>
    <row r="53" spans="1:15">
      <c r="A53" s="45" t="s">
        <v>443</v>
      </c>
      <c r="B53" s="44">
        <v>0</v>
      </c>
      <c r="C53" s="44">
        <f t="shared" ref="C53:N62" si="2">C24+B53</f>
        <v>62242.154748992529</v>
      </c>
      <c r="D53" s="44">
        <f t="shared" si="2"/>
        <v>124881.49579715579</v>
      </c>
      <c r="E53" s="44">
        <f t="shared" si="2"/>
        <v>187921.17171652391</v>
      </c>
      <c r="F53" s="44">
        <f t="shared" si="2"/>
        <v>251359.86032832897</v>
      </c>
      <c r="G53" s="44">
        <f t="shared" si="2"/>
        <v>315194.82503904909</v>
      </c>
      <c r="H53" s="44">
        <f t="shared" si="2"/>
        <v>379422.77394559386</v>
      </c>
      <c r="I53" s="44">
        <f t="shared" si="2"/>
        <v>444040.74670089124</v>
      </c>
      <c r="J53" s="44">
        <f t="shared" si="2"/>
        <v>509048.48880072625</v>
      </c>
      <c r="K53" s="44">
        <f t="shared" si="2"/>
        <v>574451.20161844767</v>
      </c>
      <c r="L53" s="44">
        <f t="shared" si="2"/>
        <v>640263.06681740854</v>
      </c>
      <c r="M53" s="44">
        <f t="shared" si="2"/>
        <v>706495.33605154057</v>
      </c>
      <c r="N53" s="44">
        <f t="shared" si="2"/>
        <v>773145.01420876104</v>
      </c>
    </row>
    <row r="54" spans="1:15">
      <c r="A54" s="45" t="s">
        <v>444</v>
      </c>
      <c r="B54" s="44">
        <v>0</v>
      </c>
      <c r="C54" s="44">
        <f t="shared" si="2"/>
        <v>-9840.4078314072485</v>
      </c>
      <c r="D54" s="44">
        <f t="shared" si="2"/>
        <v>-19777.03444205931</v>
      </c>
      <c r="E54" s="44">
        <f t="shared" si="2"/>
        <v>-29844.871339728805</v>
      </c>
      <c r="F54" s="44">
        <f t="shared" si="2"/>
        <v>-40077.743401030893</v>
      </c>
      <c r="G54" s="44">
        <f t="shared" si="2"/>
        <v>-50474.936518781033</v>
      </c>
      <c r="H54" s="44">
        <f t="shared" si="2"/>
        <v>-61035.591679161989</v>
      </c>
      <c r="I54" s="44">
        <f t="shared" si="2"/>
        <v>-71758.936387064081</v>
      </c>
      <c r="J54" s="44">
        <f t="shared" si="2"/>
        <v>-82644.904230253655</v>
      </c>
      <c r="K54" s="44">
        <f t="shared" si="2"/>
        <v>-93694.852494000894</v>
      </c>
      <c r="L54" s="44">
        <f t="shared" si="2"/>
        <v>-104912.4818476261</v>
      </c>
      <c r="M54" s="44">
        <f t="shared" si="2"/>
        <v>-116300.72838187349</v>
      </c>
      <c r="N54" s="44">
        <f t="shared" si="2"/>
        <v>-127858.81052979146</v>
      </c>
    </row>
    <row r="55" spans="1:15">
      <c r="A55" s="45" t="s">
        <v>445</v>
      </c>
      <c r="B55" s="44">
        <v>0</v>
      </c>
      <c r="C55" s="44">
        <f t="shared" si="2"/>
        <v>-1144.3369572170213</v>
      </c>
      <c r="D55" s="44">
        <f t="shared" si="2"/>
        <v>-2277.9997610937653</v>
      </c>
      <c r="E55" s="44">
        <f t="shared" si="2"/>
        <v>-3400.9884116302328</v>
      </c>
      <c r="F55" s="44">
        <f t="shared" si="2"/>
        <v>-4513.3029088264211</v>
      </c>
      <c r="G55" s="44">
        <f t="shared" si="2"/>
        <v>-5614.9432526823311</v>
      </c>
      <c r="H55" s="44">
        <f t="shared" si="2"/>
        <v>-6705.9094431979638</v>
      </c>
      <c r="I55" s="44">
        <f t="shared" si="2"/>
        <v>-7786.2014803733191</v>
      </c>
      <c r="J55" s="44">
        <f t="shared" si="2"/>
        <v>-8855.819364208397</v>
      </c>
      <c r="K55" s="44">
        <f t="shared" si="2"/>
        <v>-9914.7630947031976</v>
      </c>
      <c r="L55" s="44">
        <f t="shared" si="2"/>
        <v>-10963.03267185772</v>
      </c>
      <c r="M55" s="44">
        <f t="shared" si="2"/>
        <v>-12000.628095671964</v>
      </c>
      <c r="N55" s="44">
        <f t="shared" si="2"/>
        <v>-13027.54936614593</v>
      </c>
    </row>
    <row r="56" spans="1:15">
      <c r="A56" s="45" t="s">
        <v>446</v>
      </c>
      <c r="B56" s="44">
        <v>0</v>
      </c>
      <c r="C56" s="44">
        <f t="shared" si="2"/>
        <v>-1192.538490148459</v>
      </c>
      <c r="D56" s="44">
        <f t="shared" si="2"/>
        <v>-2388.9375920359735</v>
      </c>
      <c r="E56" s="44">
        <f t="shared" si="2"/>
        <v>-3589.258595591321</v>
      </c>
      <c r="F56" s="44">
        <f t="shared" si="2"/>
        <v>-4793.4757633558575</v>
      </c>
      <c r="G56" s="44">
        <f t="shared" si="2"/>
        <v>-6001.5358249516994</v>
      </c>
      <c r="H56" s="44">
        <f t="shared" si="2"/>
        <v>-7213.3747003756762</v>
      </c>
      <c r="I56" s="44">
        <f t="shared" si="2"/>
        <v>-8428.9347636756975</v>
      </c>
      <c r="J56" s="44">
        <f t="shared" si="2"/>
        <v>-9648.2110606868155</v>
      </c>
      <c r="K56" s="44">
        <f t="shared" si="2"/>
        <v>-10871.304841054463</v>
      </c>
      <c r="L56" s="44">
        <f t="shared" si="2"/>
        <v>-12098.492164251747</v>
      </c>
      <c r="M56" s="44">
        <f t="shared" si="2"/>
        <v>-13329.992054350725</v>
      </c>
      <c r="N56" s="44">
        <f t="shared" si="2"/>
        <v>-14565.746208665532</v>
      </c>
    </row>
    <row r="57" spans="1:15">
      <c r="A57" s="45" t="s">
        <v>447</v>
      </c>
      <c r="B57" s="44">
        <v>0</v>
      </c>
      <c r="C57" s="44">
        <f t="shared" si="2"/>
        <v>1126.0297806037854</v>
      </c>
      <c r="D57" s="44">
        <f t="shared" si="2"/>
        <v>2243.8945086047934</v>
      </c>
      <c r="E57" s="44">
        <f t="shared" si="2"/>
        <v>3353.5941840030227</v>
      </c>
      <c r="F57" s="44">
        <f t="shared" si="2"/>
        <v>4455.1288067984751</v>
      </c>
      <c r="G57" s="44">
        <f t="shared" si="2"/>
        <v>5548.4983769911487</v>
      </c>
      <c r="H57" s="44">
        <f t="shared" si="2"/>
        <v>6633.7028945810453</v>
      </c>
      <c r="I57" s="44">
        <f t="shared" si="2"/>
        <v>7710.7423595681639</v>
      </c>
      <c r="J57" s="44">
        <f t="shared" si="2"/>
        <v>8779.6167719525038</v>
      </c>
      <c r="K57" s="44">
        <f t="shared" si="2"/>
        <v>9840.3261317340657</v>
      </c>
      <c r="L57" s="44">
        <f t="shared" si="2"/>
        <v>10892.870438912851</v>
      </c>
      <c r="M57" s="44">
        <f t="shared" si="2"/>
        <v>11937.249693488859</v>
      </c>
      <c r="N57" s="44">
        <f t="shared" si="2"/>
        <v>12973.463895462088</v>
      </c>
    </row>
    <row r="58" spans="1:15">
      <c r="A58" s="45" t="s">
        <v>448</v>
      </c>
      <c r="B58" s="44">
        <v>0</v>
      </c>
      <c r="C58" s="44">
        <f t="shared" si="2"/>
        <v>-2594.1117151403141</v>
      </c>
      <c r="D58" s="44">
        <f t="shared" si="2"/>
        <v>-5208.3553977682504</v>
      </c>
      <c r="E58" s="44">
        <f t="shared" si="2"/>
        <v>-7842.888899565758</v>
      </c>
      <c r="F58" s="44">
        <f t="shared" si="2"/>
        <v>-10497.645933930502</v>
      </c>
      <c r="G58" s="44">
        <f t="shared" si="2"/>
        <v>-13172.489303464561</v>
      </c>
      <c r="H58" s="44">
        <f t="shared" si="2"/>
        <v>-15867.253970673493</v>
      </c>
      <c r="I58" s="44">
        <f t="shared" si="2"/>
        <v>-18581.791520415642</v>
      </c>
      <c r="J58" s="44">
        <f t="shared" si="2"/>
        <v>-21316.089193281987</v>
      </c>
      <c r="K58" s="44">
        <f t="shared" si="2"/>
        <v>-24070.407756859437</v>
      </c>
      <c r="L58" s="44">
        <f t="shared" si="2"/>
        <v>-26845.458199935525</v>
      </c>
      <c r="M58" s="44">
        <f t="shared" si="2"/>
        <v>-29641.804617115213</v>
      </c>
      <c r="N58" s="44">
        <f t="shared" si="2"/>
        <v>-32459.296850334864</v>
      </c>
    </row>
    <row r="59" spans="1:15">
      <c r="A59" s="45" t="s">
        <v>449</v>
      </c>
      <c r="B59" s="44">
        <v>0</v>
      </c>
      <c r="C59" s="44">
        <f t="shared" si="2"/>
        <v>906.01914377140292</v>
      </c>
      <c r="D59" s="44">
        <f t="shared" si="2"/>
        <v>1820.899023252598</v>
      </c>
      <c r="E59" s="44">
        <f t="shared" si="2"/>
        <v>2744.7083900145558</v>
      </c>
      <c r="F59" s="44">
        <f t="shared" si="2"/>
        <v>3677.4183732338006</v>
      </c>
      <c r="G59" s="44">
        <f t="shared" si="2"/>
        <v>4618.96921721737</v>
      </c>
      <c r="H59" s="44">
        <f t="shared" si="2"/>
        <v>5569.2890406468514</v>
      </c>
      <c r="I59" s="44">
        <f t="shared" si="2"/>
        <v>6528.3132019928089</v>
      </c>
      <c r="J59" s="44">
        <f t="shared" si="2"/>
        <v>7496.0361439535809</v>
      </c>
      <c r="K59" s="44">
        <f t="shared" si="2"/>
        <v>8472.5714426471841</v>
      </c>
      <c r="L59" s="44">
        <f t="shared" si="2"/>
        <v>9458.2287659560407</v>
      </c>
      <c r="M59" s="44">
        <f t="shared" si="2"/>
        <v>10453.253802679847</v>
      </c>
      <c r="N59" s="44">
        <f t="shared" si="2"/>
        <v>11457.581152167548</v>
      </c>
    </row>
    <row r="60" spans="1:15">
      <c r="A60" s="45" t="s">
        <v>450</v>
      </c>
      <c r="B60" s="44">
        <v>0</v>
      </c>
      <c r="C60" s="44">
        <f t="shared" si="2"/>
        <v>3267.256134616342</v>
      </c>
      <c r="D60" s="44">
        <f t="shared" si="2"/>
        <v>6550.6828010474364</v>
      </c>
      <c r="E60" s="44">
        <f t="shared" si="2"/>
        <v>9850.4057450703058</v>
      </c>
      <c r="F60" s="44">
        <f t="shared" si="2"/>
        <v>13166.372162304193</v>
      </c>
      <c r="G60" s="44">
        <f t="shared" si="2"/>
        <v>16498.472760322216</v>
      </c>
      <c r="H60" s="44">
        <f t="shared" si="2"/>
        <v>19846.576069077812</v>
      </c>
      <c r="I60" s="44">
        <f t="shared" si="2"/>
        <v>23210.56386000933</v>
      </c>
      <c r="J60" s="44">
        <f t="shared" si="2"/>
        <v>26590.425968880434</v>
      </c>
      <c r="K60" s="44">
        <f t="shared" si="2"/>
        <v>29986.370125012938</v>
      </c>
      <c r="L60" s="44">
        <f t="shared" si="2"/>
        <v>33398.962707152008</v>
      </c>
      <c r="M60" s="44">
        <f t="shared" si="2"/>
        <v>36828.653077088027</v>
      </c>
      <c r="N60" s="44">
        <f t="shared" si="2"/>
        <v>40275.32161783526</v>
      </c>
    </row>
    <row r="61" spans="1:15">
      <c r="A61" s="45" t="s">
        <v>451</v>
      </c>
      <c r="B61" s="44">
        <v>0</v>
      </c>
      <c r="C61" s="44">
        <f t="shared" si="2"/>
        <v>-328.3473841617668</v>
      </c>
      <c r="D61" s="44">
        <f t="shared" si="2"/>
        <v>-659.86659410452467</v>
      </c>
      <c r="E61" s="44">
        <f t="shared" si="2"/>
        <v>-994.58593877357566</v>
      </c>
      <c r="F61" s="44">
        <f t="shared" si="2"/>
        <v>-1332.4935304032874</v>
      </c>
      <c r="G61" s="44">
        <f t="shared" si="2"/>
        <v>-1673.5647641647122</v>
      </c>
      <c r="H61" s="44">
        <f t="shared" si="2"/>
        <v>-2017.7700424169143</v>
      </c>
      <c r="I61" s="44">
        <f t="shared" si="2"/>
        <v>-2365.0827485532441</v>
      </c>
      <c r="J61" s="44">
        <f t="shared" si="2"/>
        <v>-2715.500594315462</v>
      </c>
      <c r="K61" s="44">
        <f t="shared" si="2"/>
        <v>-3069.0703454729496</v>
      </c>
      <c r="L61" s="44">
        <f t="shared" si="2"/>
        <v>-3425.9195099651183</v>
      </c>
      <c r="M61" s="44">
        <f t="shared" si="2"/>
        <v>-3786.1492518918417</v>
      </c>
      <c r="N61" s="44">
        <f t="shared" si="2"/>
        <v>-4149.7326420727777</v>
      </c>
    </row>
    <row r="62" spans="1:15">
      <c r="A62" s="51" t="s">
        <v>454</v>
      </c>
      <c r="B62" s="52">
        <v>0</v>
      </c>
      <c r="C62" s="52">
        <f t="shared" si="2"/>
        <v>77021.23197403962</v>
      </c>
      <c r="D62" s="52">
        <f t="shared" si="2"/>
        <v>154351.15313671721</v>
      </c>
      <c r="E62" s="52">
        <f t="shared" si="2"/>
        <v>231959.13363570365</v>
      </c>
      <c r="F62" s="52">
        <f t="shared" si="2"/>
        <v>309809.51700591814</v>
      </c>
      <c r="G62" s="52">
        <f t="shared" si="2"/>
        <v>387899.22640490136</v>
      </c>
      <c r="H62" s="52">
        <f t="shared" si="2"/>
        <v>466224.56063730957</v>
      </c>
      <c r="I62" s="52">
        <f t="shared" si="2"/>
        <v>544782.19128717843</v>
      </c>
      <c r="J62" s="52">
        <f t="shared" si="2"/>
        <v>623571.83220701537</v>
      </c>
      <c r="K62" s="52">
        <f t="shared" si="2"/>
        <v>702599.33147262689</v>
      </c>
      <c r="L62" s="52">
        <f t="shared" si="2"/>
        <v>781880.63399640121</v>
      </c>
      <c r="M62" s="52">
        <f t="shared" si="2"/>
        <v>861428.3903843856</v>
      </c>
      <c r="N62" s="52">
        <f t="shared" si="2"/>
        <v>941239.23313316621</v>
      </c>
      <c r="O62" s="46">
        <f>AVERAGE(B62:N62)</f>
        <v>467905.11040579714</v>
      </c>
    </row>
    <row r="66" spans="1:15">
      <c r="A66" s="166" t="s">
        <v>460</v>
      </c>
      <c r="B66" s="54">
        <v>44896</v>
      </c>
      <c r="C66" s="54">
        <v>44927</v>
      </c>
      <c r="D66" s="54">
        <v>44958</v>
      </c>
      <c r="E66" s="54">
        <v>44986</v>
      </c>
      <c r="F66" s="54">
        <v>45017</v>
      </c>
      <c r="G66" s="54">
        <v>45047</v>
      </c>
      <c r="H66" s="54">
        <v>45078</v>
      </c>
      <c r="I66" s="54">
        <v>45108</v>
      </c>
      <c r="J66" s="54">
        <v>45139</v>
      </c>
      <c r="K66" s="54">
        <v>45170</v>
      </c>
      <c r="L66" s="54">
        <v>45200</v>
      </c>
      <c r="M66" s="54">
        <v>45231</v>
      </c>
      <c r="N66" s="54">
        <v>45261</v>
      </c>
    </row>
    <row r="67" spans="1:15">
      <c r="A67" s="3" t="s">
        <v>455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</row>
    <row r="68" spans="1:15">
      <c r="A68" s="3" t="s">
        <v>438</v>
      </c>
      <c r="B68" s="44">
        <v>0</v>
      </c>
      <c r="C68" s="44">
        <v>117.16608695856848</v>
      </c>
      <c r="D68" s="44">
        <v>236.36143620059738</v>
      </c>
      <c r="E68" s="44">
        <v>357.18019526939315</v>
      </c>
      <c r="F68" s="44">
        <v>479.29768219960533</v>
      </c>
      <c r="G68" s="44">
        <v>602.45415141894773</v>
      </c>
      <c r="H68" s="44">
        <v>726.44180646960012</v>
      </c>
      <c r="I68" s="44">
        <v>851.09441018529469</v>
      </c>
      <c r="J68" s="44">
        <v>976.27897283302445</v>
      </c>
      <c r="K68" s="44">
        <v>1101.8891026263809</v>
      </c>
      <c r="L68" s="44">
        <v>1227.8396861362417</v>
      </c>
      <c r="M68" s="44">
        <v>1354.0626326193087</v>
      </c>
      <c r="N68" s="44">
        <v>1480.5034694809437</v>
      </c>
    </row>
    <row r="69" spans="1:15">
      <c r="A69" s="3" t="s">
        <v>439</v>
      </c>
      <c r="B69" s="44">
        <v>0</v>
      </c>
      <c r="C69" s="44">
        <v>-2193.3587082715239</v>
      </c>
      <c r="D69" s="44">
        <v>-4414.8818442791235</v>
      </c>
      <c r="E69" s="44">
        <v>-6658.9365224754438</v>
      </c>
      <c r="F69" s="44">
        <v>-8921.016434422927</v>
      </c>
      <c r="G69" s="44">
        <v>-11197.516533371061</v>
      </c>
      <c r="H69" s="44">
        <v>-13485.552781919949</v>
      </c>
      <c r="I69" s="44">
        <v>-15782.817950149532</v>
      </c>
      <c r="J69" s="44">
        <v>-18087.466254123487</v>
      </c>
      <c r="K69" s="44">
        <v>-20398.021066693123</v>
      </c>
      <c r="L69" s="44">
        <v>-22713.301086138934</v>
      </c>
      <c r="M69" s="44">
        <v>-25032.361271086149</v>
      </c>
      <c r="N69" s="44">
        <v>-27354.445588434581</v>
      </c>
    </row>
    <row r="70" spans="1:15">
      <c r="A70" s="3" t="s">
        <v>442</v>
      </c>
      <c r="B70" s="44">
        <v>0</v>
      </c>
      <c r="C70" s="44">
        <v>1.2767254926731937</v>
      </c>
      <c r="D70" s="44">
        <v>2.5534509853463874</v>
      </c>
      <c r="E70" s="44">
        <v>3.8301764780195811</v>
      </c>
      <c r="F70" s="44">
        <v>5.1069019706927747</v>
      </c>
      <c r="G70" s="44">
        <v>6.3836274633659684</v>
      </c>
      <c r="H70" s="44">
        <v>7.6603529560391621</v>
      </c>
      <c r="I70" s="44">
        <v>8.9370784487123558</v>
      </c>
      <c r="J70" s="44">
        <v>10.213803941385549</v>
      </c>
      <c r="K70" s="44">
        <v>11.490529434058743</v>
      </c>
      <c r="L70" s="44">
        <v>12.767254926731937</v>
      </c>
      <c r="M70" s="44">
        <v>14.043980419405131</v>
      </c>
      <c r="N70" s="44">
        <v>15.320705912078324</v>
      </c>
    </row>
    <row r="71" spans="1:15">
      <c r="A71" s="3" t="s">
        <v>443</v>
      </c>
      <c r="B71" s="44">
        <v>0</v>
      </c>
      <c r="C71" s="44">
        <v>6223.4760108820046</v>
      </c>
      <c r="D71" s="44">
        <v>12509.519784435979</v>
      </c>
      <c r="E71" s="44">
        <v>18845.617768127529</v>
      </c>
      <c r="F71" s="44">
        <v>25221.759119929106</v>
      </c>
      <c r="G71" s="44">
        <v>31629.935166218784</v>
      </c>
      <c r="H71" s="44">
        <v>38063.738968098885</v>
      </c>
      <c r="I71" s="44">
        <v>44518.044974451303</v>
      </c>
      <c r="J71" s="44">
        <v>50988.752744381665</v>
      </c>
      <c r="K71" s="44">
        <v>57472.581925174338</v>
      </c>
      <c r="L71" s="44">
        <v>63966.908234656788</v>
      </c>
      <c r="M71" s="44">
        <v>70469.632247091155</v>
      </c>
      <c r="N71" s="44">
        <v>76979.074421887053</v>
      </c>
    </row>
    <row r="72" spans="1:15">
      <c r="A72" s="3" t="s">
        <v>444</v>
      </c>
      <c r="B72" s="44">
        <v>0</v>
      </c>
      <c r="C72" s="44">
        <v>-245.58698558650212</v>
      </c>
      <c r="D72" s="44">
        <v>-493.99644302170782</v>
      </c>
      <c r="E72" s="44">
        <v>-744.66387793587637</v>
      </c>
      <c r="F72" s="44">
        <v>-997.13769483321812</v>
      </c>
      <c r="G72" s="44">
        <v>-1251.0566173171101</v>
      </c>
      <c r="H72" s="44">
        <v>-1506.131624270216</v>
      </c>
      <c r="I72" s="44">
        <v>-1762.1314987987134</v>
      </c>
      <c r="J72" s="44">
        <v>-2018.871267387527</v>
      </c>
      <c r="K72" s="44">
        <v>-2276.202951224579</v>
      </c>
      <c r="L72" s="44">
        <v>-2534.0081672602391</v>
      </c>
      <c r="M72" s="44">
        <v>-2792.1922090547596</v>
      </c>
      <c r="N72" s="44">
        <v>-3050.6793114563916</v>
      </c>
    </row>
    <row r="73" spans="1:15">
      <c r="A73" s="3" t="s">
        <v>446</v>
      </c>
      <c r="B73" s="44">
        <v>0</v>
      </c>
      <c r="C73" s="44">
        <v>-174.31482441815751</v>
      </c>
      <c r="D73" s="44">
        <v>-351.56981034077762</v>
      </c>
      <c r="E73" s="44">
        <v>-531.17692546698527</v>
      </c>
      <c r="F73" s="44">
        <v>-712.6657439560513</v>
      </c>
      <c r="G73" s="44">
        <v>-895.6599251354055</v>
      </c>
      <c r="H73" s="44">
        <v>-1079.8583964669961</v>
      </c>
      <c r="I73" s="44">
        <v>-1265.0202999203684</v>
      </c>
      <c r="J73" s="44">
        <v>-1450.952949071172</v>
      </c>
      <c r="K73" s="44">
        <v>-1637.5021947799178</v>
      </c>
      <c r="L73" s="44">
        <v>-1824.5447177350143</v>
      </c>
      <c r="M73" s="44">
        <v>-2011.9818624871914</v>
      </c>
      <c r="N73" s="44">
        <v>-2199.7347046770446</v>
      </c>
    </row>
    <row r="74" spans="1:15">
      <c r="A74" s="3" t="s">
        <v>461</v>
      </c>
      <c r="B74" s="44">
        <v>0</v>
      </c>
      <c r="C74" s="44">
        <v>0</v>
      </c>
      <c r="D74" s="44">
        <v>0</v>
      </c>
      <c r="E74" s="44">
        <v>0</v>
      </c>
      <c r="F74" s="44">
        <v>0</v>
      </c>
      <c r="G74" s="44">
        <v>0</v>
      </c>
      <c r="H74" s="44">
        <v>0</v>
      </c>
      <c r="I74" s="44">
        <v>0</v>
      </c>
      <c r="J74" s="44">
        <v>0</v>
      </c>
      <c r="K74" s="44">
        <v>0</v>
      </c>
      <c r="L74" s="44">
        <v>0</v>
      </c>
      <c r="M74" s="44">
        <v>0</v>
      </c>
      <c r="N74" s="44">
        <v>0</v>
      </c>
    </row>
    <row r="75" spans="1:15">
      <c r="B75" s="44">
        <v>0</v>
      </c>
      <c r="C75" s="44">
        <v>3728.6583050568588</v>
      </c>
      <c r="D75" s="44">
        <v>7487.9865739806555</v>
      </c>
      <c r="E75" s="44">
        <v>11271.850813996512</v>
      </c>
      <c r="F75" s="44">
        <v>15075.343830887228</v>
      </c>
      <c r="G75" s="44">
        <v>18894.539869277272</v>
      </c>
      <c r="H75" s="44">
        <v>22726.298324867617</v>
      </c>
      <c r="I75" s="44">
        <v>26568.106714216992</v>
      </c>
      <c r="J75" s="44">
        <v>30417.955050573684</v>
      </c>
      <c r="K75" s="44">
        <v>34274.235344537534</v>
      </c>
      <c r="L75" s="44">
        <v>38135.661204585806</v>
      </c>
      <c r="M75" s="44">
        <v>42001.203517502174</v>
      </c>
      <c r="N75" s="44">
        <v>45870.038992712274</v>
      </c>
      <c r="O75" s="46">
        <f>AVERAGE(B75:N75)</f>
        <v>22803.990657091894</v>
      </c>
    </row>
    <row r="76" spans="1:15">
      <c r="A76" s="3" t="s">
        <v>462</v>
      </c>
    </row>
    <row r="77" spans="1:15">
      <c r="A77" s="3" t="s">
        <v>463</v>
      </c>
    </row>
    <row r="79" spans="1:15">
      <c r="A79" s="166" t="s">
        <v>464</v>
      </c>
      <c r="B79" s="54">
        <v>44896</v>
      </c>
      <c r="C79" s="54">
        <v>44927</v>
      </c>
      <c r="D79" s="54">
        <v>44958</v>
      </c>
      <c r="E79" s="54">
        <v>44986</v>
      </c>
      <c r="F79" s="54">
        <v>45017</v>
      </c>
      <c r="G79" s="54">
        <v>45047</v>
      </c>
      <c r="H79" s="54">
        <v>45078</v>
      </c>
      <c r="I79" s="54">
        <v>45108</v>
      </c>
      <c r="J79" s="54">
        <v>45139</v>
      </c>
      <c r="K79" s="54">
        <v>45170</v>
      </c>
      <c r="L79" s="54">
        <v>45200</v>
      </c>
      <c r="M79" s="54">
        <v>45231</v>
      </c>
      <c r="N79" s="54">
        <v>45261</v>
      </c>
    </row>
    <row r="80" spans="1:15">
      <c r="A80" s="3" t="s">
        <v>455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</row>
    <row r="81" spans="1:15">
      <c r="A81" s="3" t="s">
        <v>438</v>
      </c>
      <c r="B81" s="44">
        <v>0</v>
      </c>
      <c r="C81" s="44">
        <v>117.16608695856485</v>
      </c>
      <c r="D81" s="44">
        <v>119.19534924202617</v>
      </c>
      <c r="E81" s="44">
        <v>120.81875906879509</v>
      </c>
      <c r="F81" s="44">
        <v>122.11748693020991</v>
      </c>
      <c r="G81" s="44">
        <v>123.15646921934263</v>
      </c>
      <c r="H81" s="44">
        <v>123.98765505064853</v>
      </c>
      <c r="I81" s="44">
        <v>124.65260371569252</v>
      </c>
      <c r="J81" s="44">
        <v>125.18456264772863</v>
      </c>
      <c r="K81" s="44">
        <v>125.61012979335692</v>
      </c>
      <c r="L81" s="44">
        <v>125.95058350986005</v>
      </c>
      <c r="M81" s="44">
        <v>126.22294648306229</v>
      </c>
      <c r="N81" s="44">
        <v>126.44083686162389</v>
      </c>
    </row>
    <row r="82" spans="1:15">
      <c r="A82" s="3" t="s">
        <v>439</v>
      </c>
      <c r="B82" s="44">
        <v>0</v>
      </c>
      <c r="C82" s="44">
        <v>-2193.3587082713784</v>
      </c>
      <c r="D82" s="44">
        <v>-2221.5231360074831</v>
      </c>
      <c r="E82" s="44">
        <v>-2244.054678196364</v>
      </c>
      <c r="F82" s="44">
        <v>-2262.0799119474541</v>
      </c>
      <c r="G82" s="44">
        <v>-2276.5000989483378</v>
      </c>
      <c r="H82" s="44">
        <v>-2288.0362485490477</v>
      </c>
      <c r="I82" s="44">
        <v>-2297.2651682295982</v>
      </c>
      <c r="J82" s="44">
        <v>-2304.648303974056</v>
      </c>
      <c r="K82" s="44">
        <v>-2310.5548125696223</v>
      </c>
      <c r="L82" s="44">
        <v>-2315.2800194460724</v>
      </c>
      <c r="M82" s="44">
        <v>-2319.0601849472296</v>
      </c>
      <c r="N82" s="44">
        <v>-2322.0843173481553</v>
      </c>
    </row>
    <row r="83" spans="1:15">
      <c r="A83" s="3" t="s">
        <v>442</v>
      </c>
      <c r="B83" s="44">
        <v>0</v>
      </c>
      <c r="C83" s="44">
        <v>1.2767254926731961</v>
      </c>
      <c r="D83" s="44">
        <v>1.2767254926731961</v>
      </c>
      <c r="E83" s="44">
        <v>1.2767254926731961</v>
      </c>
      <c r="F83" s="44">
        <v>1.2767254926731961</v>
      </c>
      <c r="G83" s="44">
        <v>1.2767254926731961</v>
      </c>
      <c r="H83" s="44">
        <v>1.2767254926731961</v>
      </c>
      <c r="I83" s="44">
        <v>1.2767254926731961</v>
      </c>
      <c r="J83" s="44">
        <v>1.2767254926731961</v>
      </c>
      <c r="K83" s="44">
        <v>1.2767254926731961</v>
      </c>
      <c r="L83" s="44">
        <v>1.2767254926731961</v>
      </c>
      <c r="M83" s="44">
        <v>1.2767254926731961</v>
      </c>
      <c r="N83" s="44">
        <v>1.2767254926731961</v>
      </c>
    </row>
    <row r="84" spans="1:15">
      <c r="A84" s="3" t="s">
        <v>443</v>
      </c>
      <c r="B84" s="44">
        <v>0</v>
      </c>
      <c r="C84" s="44">
        <v>6223.4760108819901</v>
      </c>
      <c r="D84" s="44">
        <v>6286.0437735539599</v>
      </c>
      <c r="E84" s="44">
        <v>6336.0979836915358</v>
      </c>
      <c r="F84" s="44">
        <v>6376.1413518015979</v>
      </c>
      <c r="G84" s="44">
        <v>6408.1760462896527</v>
      </c>
      <c r="H84" s="44">
        <v>6433.8038018800871</v>
      </c>
      <c r="I84" s="44">
        <v>6454.306006352439</v>
      </c>
      <c r="J84" s="44">
        <v>6470.7077699303227</v>
      </c>
      <c r="K84" s="44">
        <v>6483.8291807926289</v>
      </c>
      <c r="L84" s="44">
        <v>6494.3263094824724</v>
      </c>
      <c r="M84" s="44">
        <v>6502.724012434348</v>
      </c>
      <c r="N84" s="44">
        <v>6509.4421747958477</v>
      </c>
    </row>
    <row r="85" spans="1:15">
      <c r="A85" s="3" t="s">
        <v>444</v>
      </c>
      <c r="B85" s="44">
        <v>0</v>
      </c>
      <c r="C85" s="44">
        <v>-245.58698558649712</v>
      </c>
      <c r="D85" s="44">
        <v>-248.4094574352057</v>
      </c>
      <c r="E85" s="44">
        <v>-250.66743491417219</v>
      </c>
      <c r="F85" s="44">
        <v>-252.47381689734539</v>
      </c>
      <c r="G85" s="44">
        <v>-253.91892248388467</v>
      </c>
      <c r="H85" s="44">
        <v>-255.07500695311501</v>
      </c>
      <c r="I85" s="44">
        <v>-255.99987452850019</v>
      </c>
      <c r="J85" s="44">
        <v>-256.73976858880815</v>
      </c>
      <c r="K85" s="44">
        <v>-257.33168383705379</v>
      </c>
      <c r="L85" s="44">
        <v>-257.80521603565148</v>
      </c>
      <c r="M85" s="44">
        <v>-258.18404179452864</v>
      </c>
      <c r="N85" s="44">
        <v>-258.48710240163018</v>
      </c>
    </row>
    <row r="86" spans="1:15">
      <c r="A86" s="3" t="s">
        <v>446</v>
      </c>
      <c r="B86" s="44">
        <v>0</v>
      </c>
      <c r="C86" s="44">
        <v>-174.31482441815319</v>
      </c>
      <c r="D86" s="44">
        <v>-177.25498592262579</v>
      </c>
      <c r="E86" s="44">
        <v>-179.60711512620378</v>
      </c>
      <c r="F86" s="44">
        <v>-181.48881848906649</v>
      </c>
      <c r="G86" s="44">
        <v>-182.99418117935602</v>
      </c>
      <c r="H86" s="44">
        <v>-184.19847133158783</v>
      </c>
      <c r="I86" s="44">
        <v>-185.16190345337372</v>
      </c>
      <c r="J86" s="44">
        <v>-185.93264915080181</v>
      </c>
      <c r="K86" s="44">
        <v>-186.54924570874482</v>
      </c>
      <c r="L86" s="44">
        <v>-187.04252295509923</v>
      </c>
      <c r="M86" s="44">
        <v>-187.43714475218258</v>
      </c>
      <c r="N86" s="44">
        <v>-187.75284218984871</v>
      </c>
    </row>
    <row r="87" spans="1:15">
      <c r="A87" s="3" t="s">
        <v>461</v>
      </c>
      <c r="B87" s="44">
        <v>0</v>
      </c>
      <c r="C87" s="44">
        <v>0</v>
      </c>
      <c r="D87" s="44">
        <v>0</v>
      </c>
      <c r="E87" s="44">
        <v>0</v>
      </c>
      <c r="F87" s="44">
        <v>0</v>
      </c>
      <c r="G87" s="44">
        <v>0</v>
      </c>
      <c r="H87" s="44">
        <v>0</v>
      </c>
      <c r="I87" s="44">
        <v>0</v>
      </c>
      <c r="J87" s="44">
        <v>0</v>
      </c>
      <c r="K87" s="44">
        <v>0</v>
      </c>
      <c r="L87" s="44">
        <v>0</v>
      </c>
      <c r="M87" s="44">
        <v>0</v>
      </c>
      <c r="N87" s="44">
        <v>0</v>
      </c>
    </row>
    <row r="88" spans="1:15">
      <c r="B88" s="44">
        <v>0</v>
      </c>
      <c r="C88" s="44">
        <v>3728.6583050571935</v>
      </c>
      <c r="D88" s="44">
        <v>3759.3282689233456</v>
      </c>
      <c r="E88" s="44">
        <v>3783.8642400162644</v>
      </c>
      <c r="F88" s="44">
        <v>3803.4930168906139</v>
      </c>
      <c r="G88" s="44">
        <v>3819.1960383900732</v>
      </c>
      <c r="H88" s="44">
        <v>3831.758455589661</v>
      </c>
      <c r="I88" s="44">
        <v>3841.8083893493313</v>
      </c>
      <c r="J88" s="44">
        <v>3849.8483363570558</v>
      </c>
      <c r="K88" s="44">
        <v>3856.2802939632529</v>
      </c>
      <c r="L88" s="44">
        <v>3861.4258600481699</v>
      </c>
      <c r="M88" s="44">
        <v>3865.54231291615</v>
      </c>
      <c r="N88" s="44">
        <v>3868.8354752105224</v>
      </c>
      <c r="O88" s="46">
        <f>SUM(C88:N88)</f>
        <v>45870.038992711634</v>
      </c>
    </row>
  </sheetData>
  <pageMargins left="0.7" right="0.7" top="0.75" bottom="0.75" header="0.3" footer="0.3"/>
  <pageSetup orientation="portrait" horizontalDpi="90" verticalDpi="90" r:id="rId2"/>
  <customProperties>
    <customPr name="_pios_id" r:id="rId3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BDF01-795A-4763-8448-D33DD7959FE5}">
  <sheetPr filterMode="1"/>
  <dimension ref="A1:AS111"/>
  <sheetViews>
    <sheetView showGridLines="0" showZeros="0" tabSelected="1" zoomScale="85" zoomScaleNormal="85" workbookViewId="0">
      <selection activeCell="C1" sqref="C1"/>
    </sheetView>
  </sheetViews>
  <sheetFormatPr defaultRowHeight="12.75"/>
  <cols>
    <col min="1" max="4" width="39" customWidth="1"/>
    <col min="5" max="5" width="44.42578125" customWidth="1"/>
    <col min="6" max="30" width="15.5703125" hidden="1" customWidth="1"/>
    <col min="31" max="42" width="15.5703125" customWidth="1"/>
    <col min="43" max="43" width="11.140625" bestFit="1" customWidth="1"/>
    <col min="45" max="45" width="10.5703125" bestFit="1" customWidth="1"/>
  </cols>
  <sheetData>
    <row r="1" spans="1:45">
      <c r="A1" s="157" t="s">
        <v>521</v>
      </c>
    </row>
    <row r="2" spans="1:45">
      <c r="A2" s="158" t="s">
        <v>510</v>
      </c>
    </row>
    <row r="3" spans="1:45" ht="15.75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5" ht="15" customHeight="1">
      <c r="A4" s="4" t="s">
        <v>466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45" ht="15.75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1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5" ht="26.25" thickBot="1">
      <c r="A6" s="5" t="s">
        <v>467</v>
      </c>
      <c r="B6" s="5" t="s">
        <v>468</v>
      </c>
      <c r="C6" s="5" t="s">
        <v>469</v>
      </c>
      <c r="D6" s="5" t="s">
        <v>400</v>
      </c>
      <c r="E6" s="5" t="s">
        <v>398</v>
      </c>
      <c r="F6" s="5" t="s">
        <v>470</v>
      </c>
      <c r="G6" s="5" t="s">
        <v>471</v>
      </c>
      <c r="H6" s="5" t="s">
        <v>472</v>
      </c>
      <c r="I6" s="5" t="s">
        <v>473</v>
      </c>
      <c r="J6" s="5" t="s">
        <v>474</v>
      </c>
      <c r="K6" s="5" t="s">
        <v>475</v>
      </c>
      <c r="L6" s="5" t="s">
        <v>476</v>
      </c>
      <c r="M6" s="5" t="s">
        <v>477</v>
      </c>
      <c r="N6" s="5" t="s">
        <v>478</v>
      </c>
      <c r="O6" s="5" t="s">
        <v>479</v>
      </c>
      <c r="P6" s="5" t="s">
        <v>480</v>
      </c>
      <c r="Q6" s="5" t="s">
        <v>481</v>
      </c>
      <c r="R6" s="5" t="s">
        <v>42</v>
      </c>
      <c r="S6" s="5" t="s">
        <v>482</v>
      </c>
      <c r="T6" s="5" t="s">
        <v>483</v>
      </c>
      <c r="U6" s="5" t="s">
        <v>484</v>
      </c>
      <c r="V6" s="5" t="s">
        <v>485</v>
      </c>
      <c r="W6" s="5" t="s">
        <v>486</v>
      </c>
      <c r="X6" s="5" t="s">
        <v>487</v>
      </c>
      <c r="Y6" s="5" t="s">
        <v>488</v>
      </c>
      <c r="Z6" s="5" t="s">
        <v>489</v>
      </c>
      <c r="AA6" s="5" t="s">
        <v>490</v>
      </c>
      <c r="AB6" s="5" t="s">
        <v>491</v>
      </c>
      <c r="AC6" s="5" t="s">
        <v>492</v>
      </c>
      <c r="AD6" s="5" t="s">
        <v>43</v>
      </c>
      <c r="AE6" s="5" t="s">
        <v>493</v>
      </c>
      <c r="AF6" s="5" t="s">
        <v>494</v>
      </c>
      <c r="AG6" s="5" t="s">
        <v>495</v>
      </c>
      <c r="AH6" s="5" t="s">
        <v>496</v>
      </c>
      <c r="AI6" s="5" t="s">
        <v>497</v>
      </c>
      <c r="AJ6" s="5" t="s">
        <v>498</v>
      </c>
      <c r="AK6" s="5" t="s">
        <v>499</v>
      </c>
      <c r="AL6" s="5" t="s">
        <v>500</v>
      </c>
      <c r="AM6" s="5" t="s">
        <v>501</v>
      </c>
      <c r="AN6" s="5" t="s">
        <v>502</v>
      </c>
      <c r="AO6" s="5" t="s">
        <v>503</v>
      </c>
      <c r="AP6" s="5" t="s">
        <v>44</v>
      </c>
      <c r="AS6" s="55">
        <f>+AQ52+AQ58+AQ70+AQ76+AQ82+AQ91</f>
        <v>1322375.4770816735</v>
      </c>
    </row>
    <row r="7" spans="1:45" hidden="1">
      <c r="A7" s="22" t="s">
        <v>504</v>
      </c>
      <c r="B7" s="22" t="s">
        <v>416</v>
      </c>
      <c r="C7" s="22" t="s">
        <v>417</v>
      </c>
      <c r="D7" s="22" t="s">
        <v>465</v>
      </c>
      <c r="E7" s="22" t="s">
        <v>399</v>
      </c>
      <c r="F7" s="8">
        <v>45148.74</v>
      </c>
      <c r="G7" s="8">
        <v>45148.74</v>
      </c>
      <c r="H7" s="8">
        <v>45148.74</v>
      </c>
      <c r="I7" s="8">
        <v>45148.7</v>
      </c>
      <c r="J7" s="8">
        <v>45148.7</v>
      </c>
      <c r="K7" s="8">
        <v>45148.74</v>
      </c>
      <c r="L7" s="8">
        <v>45148.72</v>
      </c>
      <c r="M7" s="8">
        <v>45148.71</v>
      </c>
      <c r="N7" s="8">
        <v>45148.75</v>
      </c>
      <c r="O7" s="8">
        <v>49225.51</v>
      </c>
      <c r="P7" s="8">
        <v>49571.5</v>
      </c>
      <c r="Q7" s="8">
        <v>37610.6</v>
      </c>
      <c r="R7" s="8">
        <v>141425.47</v>
      </c>
      <c r="S7" s="8">
        <v>56872.057222014271</v>
      </c>
      <c r="T7" s="8">
        <v>59884.396760364289</v>
      </c>
      <c r="U7" s="8">
        <v>62478.719042044293</v>
      </c>
      <c r="V7" s="8">
        <v>64742.777518388277</v>
      </c>
      <c r="W7" s="8">
        <v>66742.624950463476</v>
      </c>
      <c r="X7" s="8">
        <v>68531.103547123639</v>
      </c>
      <c r="Y7" s="8">
        <v>70150.487075451747</v>
      </c>
      <c r="Z7" s="8">
        <v>71634.594549114263</v>
      </c>
      <c r="AA7" s="8">
        <v>73010.481179044262</v>
      </c>
      <c r="AB7" s="8">
        <v>74299.791133988285</v>
      </c>
      <c r="AC7" s="8">
        <v>75668.497973591278</v>
      </c>
      <c r="AD7" s="8">
        <v>77762.476595438784</v>
      </c>
      <c r="AE7" s="8">
        <v>79383.301593768992</v>
      </c>
      <c r="AF7" s="8">
        <v>82636.215759934697</v>
      </c>
      <c r="AG7" s="8">
        <v>85791.880426200616</v>
      </c>
      <c r="AH7" s="8">
        <v>86103.078825880017</v>
      </c>
      <c r="AI7" s="8">
        <v>86352.03754562352</v>
      </c>
      <c r="AJ7" s="8">
        <v>86551.204521418345</v>
      </c>
      <c r="AK7" s="8">
        <v>86710.538102054212</v>
      </c>
      <c r="AL7" s="8">
        <v>86838.004966562876</v>
      </c>
      <c r="AM7" s="8">
        <v>86939.978458169833</v>
      </c>
      <c r="AN7" s="8">
        <v>87021.557251455379</v>
      </c>
      <c r="AO7" s="8">
        <v>87094.071734375888</v>
      </c>
      <c r="AP7" s="8">
        <v>87184.714838026513</v>
      </c>
    </row>
    <row r="8" spans="1:45" hidden="1">
      <c r="A8" s="22" t="s">
        <v>504</v>
      </c>
      <c r="B8" s="22" t="s">
        <v>416</v>
      </c>
      <c r="C8" s="22" t="s">
        <v>417</v>
      </c>
      <c r="D8" s="22" t="s">
        <v>465</v>
      </c>
      <c r="E8" s="22" t="s">
        <v>505</v>
      </c>
      <c r="F8" s="8">
        <v>45148.74</v>
      </c>
      <c r="G8" s="8">
        <v>45148.74</v>
      </c>
      <c r="H8" s="8">
        <v>45148.74</v>
      </c>
      <c r="I8" s="8">
        <v>45148.7</v>
      </c>
      <c r="J8" s="8">
        <v>45148.7</v>
      </c>
      <c r="K8" s="8">
        <v>45148.74</v>
      </c>
      <c r="L8" s="8">
        <v>45148.72</v>
      </c>
      <c r="M8" s="8">
        <v>45148.71</v>
      </c>
      <c r="N8" s="8">
        <v>45148.75</v>
      </c>
      <c r="O8" s="8">
        <v>49225.51</v>
      </c>
      <c r="P8" s="8">
        <v>49571.5</v>
      </c>
      <c r="Q8" s="8">
        <v>37610.6</v>
      </c>
      <c r="R8" s="8">
        <v>141425.47</v>
      </c>
      <c r="S8" s="8">
        <v>56872.057222014271</v>
      </c>
      <c r="T8" s="8">
        <v>59884.396760364289</v>
      </c>
      <c r="U8" s="8">
        <v>62478.719042044278</v>
      </c>
      <c r="V8" s="8">
        <v>64742.77751838827</v>
      </c>
      <c r="W8" s="8">
        <v>66742.624950463476</v>
      </c>
      <c r="X8" s="8">
        <v>68531.103547123639</v>
      </c>
      <c r="Y8" s="8">
        <v>70150.487075451747</v>
      </c>
      <c r="Z8" s="8">
        <v>71634.594549114277</v>
      </c>
      <c r="AA8" s="8">
        <v>73010.481179044276</v>
      </c>
      <c r="AB8" s="8">
        <v>74299.791133988285</v>
      </c>
      <c r="AC8" s="8">
        <v>75668.497973591278</v>
      </c>
      <c r="AD8" s="8">
        <v>77762.476595438769</v>
      </c>
      <c r="AE8" s="8">
        <v>79383.301593768978</v>
      </c>
      <c r="AF8" s="8">
        <v>82636.215759934683</v>
      </c>
      <c r="AG8" s="8">
        <v>85791.880426200602</v>
      </c>
      <c r="AH8" s="8">
        <v>86103.078825880031</v>
      </c>
      <c r="AI8" s="8">
        <v>86352.037545623549</v>
      </c>
      <c r="AJ8" s="8">
        <v>86551.204521418345</v>
      </c>
      <c r="AK8" s="8">
        <v>86710.538102054197</v>
      </c>
      <c r="AL8" s="8">
        <v>86838.004966562861</v>
      </c>
      <c r="AM8" s="8">
        <v>86939.978458169833</v>
      </c>
      <c r="AN8" s="8">
        <v>87021.557251455408</v>
      </c>
      <c r="AO8" s="8">
        <v>87094.071734375888</v>
      </c>
      <c r="AP8" s="8">
        <v>87184.714838026513</v>
      </c>
    </row>
    <row r="9" spans="1:45" hidden="1">
      <c r="A9" s="22" t="s">
        <v>504</v>
      </c>
      <c r="B9" s="22" t="s">
        <v>416</v>
      </c>
      <c r="C9" s="22" t="s">
        <v>418</v>
      </c>
      <c r="D9" s="22" t="s">
        <v>465</v>
      </c>
      <c r="E9" s="22" t="s">
        <v>399</v>
      </c>
      <c r="F9" s="8">
        <v>-36358.869999999995</v>
      </c>
      <c r="G9" s="8">
        <v>23474.66</v>
      </c>
      <c r="H9" s="8">
        <v>23474.66</v>
      </c>
      <c r="I9" s="8">
        <v>23474.61</v>
      </c>
      <c r="J9" s="8">
        <v>23474.61</v>
      </c>
      <c r="K9" s="8">
        <v>23474.639999999999</v>
      </c>
      <c r="L9" s="8">
        <v>23474.65</v>
      </c>
      <c r="M9" s="8">
        <v>23474.61</v>
      </c>
      <c r="N9" s="8">
        <v>23474.63</v>
      </c>
      <c r="O9" s="8">
        <v>23474.639999999999</v>
      </c>
      <c r="P9" s="8">
        <v>23474.62</v>
      </c>
      <c r="Q9" s="8">
        <v>23474.62</v>
      </c>
      <c r="R9" s="8">
        <v>22919.68</v>
      </c>
      <c r="S9" s="8">
        <v>23016.378929411214</v>
      </c>
      <c r="T9" s="8">
        <v>23201.176754411212</v>
      </c>
      <c r="U9" s="8">
        <v>23370.542789411211</v>
      </c>
      <c r="V9" s="8">
        <v>23527.563392411215</v>
      </c>
      <c r="W9" s="8">
        <v>23674.707649811215</v>
      </c>
      <c r="X9" s="8">
        <v>23813.950830731217</v>
      </c>
      <c r="Y9" s="8">
        <v>23946.873150467211</v>
      </c>
      <c r="Z9" s="8">
        <v>24074.738781256008</v>
      </c>
      <c r="AA9" s="8">
        <v>24198.559060887055</v>
      </c>
      <c r="AB9" s="8">
        <v>24319.143059591886</v>
      </c>
      <c r="AC9" s="8">
        <v>24451.7435705934</v>
      </c>
      <c r="AD9" s="8">
        <v>24662.264168980713</v>
      </c>
      <c r="AE9" s="8">
        <v>24829.338998152914</v>
      </c>
      <c r="AF9" s="8">
        <v>24884.669780237906</v>
      </c>
      <c r="AG9" s="8">
        <v>24933.101072572572</v>
      </c>
      <c r="AH9" s="8">
        <v>24976.012773106962</v>
      </c>
      <c r="AI9" s="8">
        <v>25014.508800201147</v>
      </c>
      <c r="AJ9" s="8">
        <v>25049.472288543158</v>
      </c>
      <c r="AK9" s="8">
        <v>25081.609745883434</v>
      </c>
      <c r="AL9" s="8">
        <v>25111.48637842232</v>
      </c>
      <c r="AM9" s="8">
        <v>25139.554351120099</v>
      </c>
      <c r="AN9" s="8">
        <v>25166.175395944989</v>
      </c>
      <c r="AO9" s="8">
        <v>25194.757528381928</v>
      </c>
      <c r="AP9" s="8">
        <v>25238.948735594764</v>
      </c>
    </row>
    <row r="10" spans="1:45" hidden="1">
      <c r="A10" s="22" t="s">
        <v>504</v>
      </c>
      <c r="B10" s="22" t="s">
        <v>416</v>
      </c>
      <c r="C10" s="22" t="s">
        <v>418</v>
      </c>
      <c r="D10" s="22" t="s">
        <v>465</v>
      </c>
      <c r="E10" s="22" t="s">
        <v>505</v>
      </c>
      <c r="F10" s="8">
        <v>-36358.869999999995</v>
      </c>
      <c r="G10" s="8">
        <v>23474.66</v>
      </c>
      <c r="H10" s="8">
        <v>23474.66</v>
      </c>
      <c r="I10" s="8">
        <v>23474.61</v>
      </c>
      <c r="J10" s="8">
        <v>23474.61</v>
      </c>
      <c r="K10" s="8">
        <v>23474.639999999999</v>
      </c>
      <c r="L10" s="8">
        <v>23474.65</v>
      </c>
      <c r="M10" s="8">
        <v>23474.61</v>
      </c>
      <c r="N10" s="8">
        <v>23474.63</v>
      </c>
      <c r="O10" s="8">
        <v>23474.639999999999</v>
      </c>
      <c r="P10" s="8">
        <v>23474.62</v>
      </c>
      <c r="Q10" s="8">
        <v>23474.62</v>
      </c>
      <c r="R10" s="8">
        <v>22919.68</v>
      </c>
      <c r="S10" s="8">
        <v>23016.378929411214</v>
      </c>
      <c r="T10" s="8">
        <v>23201.176754411212</v>
      </c>
      <c r="U10" s="8">
        <v>23370.542789411211</v>
      </c>
      <c r="V10" s="8">
        <v>23527.563392411215</v>
      </c>
      <c r="W10" s="8">
        <v>23674.707649811215</v>
      </c>
      <c r="X10" s="8">
        <v>23813.950830731217</v>
      </c>
      <c r="Y10" s="8">
        <v>23946.873150467211</v>
      </c>
      <c r="Z10" s="8">
        <v>24074.738781256008</v>
      </c>
      <c r="AA10" s="8">
        <v>24198.559060887055</v>
      </c>
      <c r="AB10" s="8">
        <v>24319.143059591886</v>
      </c>
      <c r="AC10" s="8">
        <v>24451.7435705934</v>
      </c>
      <c r="AD10" s="8">
        <v>24662.264168980713</v>
      </c>
      <c r="AE10" s="8">
        <v>24829.338998152914</v>
      </c>
      <c r="AF10" s="8">
        <v>24884.669780237906</v>
      </c>
      <c r="AG10" s="8">
        <v>24933.101072572572</v>
      </c>
      <c r="AH10" s="8">
        <v>24976.012773106962</v>
      </c>
      <c r="AI10" s="8">
        <v>25014.508800201147</v>
      </c>
      <c r="AJ10" s="8">
        <v>25049.472288543158</v>
      </c>
      <c r="AK10" s="8">
        <v>25081.609745883434</v>
      </c>
      <c r="AL10" s="8">
        <v>25111.48637842232</v>
      </c>
      <c r="AM10" s="8">
        <v>25139.554351120099</v>
      </c>
      <c r="AN10" s="8">
        <v>25166.175395944989</v>
      </c>
      <c r="AO10" s="8">
        <v>25194.757528381928</v>
      </c>
      <c r="AP10" s="8">
        <v>25238.948735594764</v>
      </c>
    </row>
    <row r="11" spans="1:45" ht="15" hidden="1">
      <c r="A11" s="22" t="s">
        <v>504</v>
      </c>
      <c r="B11" s="22" t="s">
        <v>419</v>
      </c>
      <c r="C11" s="22" t="s">
        <v>420</v>
      </c>
      <c r="D11" s="22" t="s">
        <v>465</v>
      </c>
      <c r="E11" s="22" t="s">
        <v>399</v>
      </c>
      <c r="F11" s="8">
        <v>18962.98</v>
      </c>
      <c r="G11" s="8">
        <v>18962.98</v>
      </c>
      <c r="H11" s="8">
        <v>18962.98</v>
      </c>
      <c r="I11" s="8">
        <v>18962.98</v>
      </c>
      <c r="J11" s="8">
        <v>18962.98</v>
      </c>
      <c r="K11" s="8">
        <v>18962.98</v>
      </c>
      <c r="L11" s="8">
        <v>18974.23</v>
      </c>
      <c r="M11" s="8">
        <v>19000.46</v>
      </c>
      <c r="N11" s="8">
        <v>19015.43</v>
      </c>
      <c r="O11" s="8">
        <v>19015.43</v>
      </c>
      <c r="P11" s="8">
        <v>19015.43</v>
      </c>
      <c r="Q11" s="8">
        <v>19015.43</v>
      </c>
      <c r="R11" s="8">
        <v>19015.43</v>
      </c>
      <c r="S11" s="8">
        <v>19015.434291666668</v>
      </c>
      <c r="T11" s="8">
        <v>19015.434291666668</v>
      </c>
      <c r="U11" s="8">
        <v>19015.434291666668</v>
      </c>
      <c r="V11" s="8">
        <v>19015.434291666668</v>
      </c>
      <c r="W11" s="8">
        <v>19015.434291666668</v>
      </c>
      <c r="X11" s="8">
        <v>19015.434291666668</v>
      </c>
      <c r="Y11" s="8">
        <v>19015.434291666668</v>
      </c>
      <c r="Z11" s="8">
        <v>19015.434291666668</v>
      </c>
      <c r="AA11" s="8">
        <v>19015.434291666668</v>
      </c>
      <c r="AB11" s="8">
        <v>19015.434291666668</v>
      </c>
      <c r="AC11" s="8">
        <v>19015.434291666668</v>
      </c>
      <c r="AD11" s="8">
        <v>19015.434291666668</v>
      </c>
      <c r="AE11" s="20">
        <v>27230.101905666666</v>
      </c>
      <c r="AF11" s="20">
        <v>27230.101905666666</v>
      </c>
      <c r="AG11" s="20">
        <v>27230.101905666666</v>
      </c>
      <c r="AH11" s="20">
        <v>27230.101905666666</v>
      </c>
      <c r="AI11" s="20">
        <v>27230.101905666666</v>
      </c>
      <c r="AJ11" s="20">
        <v>27230.101905666666</v>
      </c>
      <c r="AK11" s="20">
        <v>27230.101905666666</v>
      </c>
      <c r="AL11" s="20">
        <v>27230.101905666666</v>
      </c>
      <c r="AM11" s="20">
        <v>27230.101905666666</v>
      </c>
      <c r="AN11" s="20">
        <v>27230.101905666666</v>
      </c>
      <c r="AO11" s="20">
        <v>27230.101905666666</v>
      </c>
      <c r="AP11" s="20">
        <v>27230.101905666666</v>
      </c>
      <c r="AQ11" s="24">
        <f>+SUM(AE11:AP11)</f>
        <v>326761.22286799992</v>
      </c>
    </row>
    <row r="12" spans="1:45" hidden="1">
      <c r="A12" s="22" t="s">
        <v>504</v>
      </c>
      <c r="B12" s="22" t="s">
        <v>419</v>
      </c>
      <c r="C12" s="22" t="s">
        <v>420</v>
      </c>
      <c r="D12" s="22" t="s">
        <v>465</v>
      </c>
      <c r="E12" s="22" t="s">
        <v>505</v>
      </c>
      <c r="F12" s="8">
        <v>18962.98</v>
      </c>
      <c r="G12" s="8">
        <v>18962.98</v>
      </c>
      <c r="H12" s="8">
        <v>18962.98</v>
      </c>
      <c r="I12" s="8">
        <v>18962.98</v>
      </c>
      <c r="J12" s="8">
        <v>18962.98</v>
      </c>
      <c r="K12" s="8">
        <v>18962.98</v>
      </c>
      <c r="L12" s="8">
        <v>18974.23</v>
      </c>
      <c r="M12" s="8">
        <v>19000.46</v>
      </c>
      <c r="N12" s="8">
        <v>19015.43</v>
      </c>
      <c r="O12" s="8">
        <v>19015.43</v>
      </c>
      <c r="P12" s="8">
        <v>19015.43</v>
      </c>
      <c r="Q12" s="8">
        <v>19015.43</v>
      </c>
      <c r="R12" s="8">
        <v>19015.43</v>
      </c>
      <c r="S12" s="8">
        <v>19015.434291666668</v>
      </c>
      <c r="T12" s="8">
        <v>19015.434291666668</v>
      </c>
      <c r="U12" s="8">
        <v>19015.434291666668</v>
      </c>
      <c r="V12" s="8">
        <v>19015.434291666668</v>
      </c>
      <c r="W12" s="8">
        <v>19015.434291666668</v>
      </c>
      <c r="X12" s="8">
        <v>19015.434291666668</v>
      </c>
      <c r="Y12" s="8">
        <v>19015.434291666668</v>
      </c>
      <c r="Z12" s="8">
        <v>19015.434291666668</v>
      </c>
      <c r="AA12" s="8">
        <v>19015.434291666668</v>
      </c>
      <c r="AB12" s="8">
        <v>19015.434291666668</v>
      </c>
      <c r="AC12" s="8">
        <v>19015.434291666668</v>
      </c>
      <c r="AD12" s="8">
        <v>19015.434291666668</v>
      </c>
      <c r="AE12" s="23">
        <v>19015.434291666668</v>
      </c>
      <c r="AF12" s="23">
        <v>19015.434291666668</v>
      </c>
      <c r="AG12" s="23">
        <v>19015.434291666668</v>
      </c>
      <c r="AH12" s="23">
        <v>19015.434291666668</v>
      </c>
      <c r="AI12" s="23">
        <v>19015.434291666668</v>
      </c>
      <c r="AJ12" s="23">
        <v>19015.434291666668</v>
      </c>
      <c r="AK12" s="23">
        <v>19015.434291666668</v>
      </c>
      <c r="AL12" s="23">
        <v>19015.434291666668</v>
      </c>
      <c r="AM12" s="23">
        <v>19015.434291666668</v>
      </c>
      <c r="AN12" s="23">
        <v>19015.434291666668</v>
      </c>
      <c r="AO12" s="23">
        <v>19015.434291666668</v>
      </c>
      <c r="AP12" s="23">
        <v>19015.434291666668</v>
      </c>
    </row>
    <row r="13" spans="1:45" hidden="1">
      <c r="A13" s="22" t="s">
        <v>504</v>
      </c>
      <c r="B13" s="22" t="s">
        <v>419</v>
      </c>
      <c r="C13" s="22" t="s">
        <v>420</v>
      </c>
      <c r="D13" s="22" t="s">
        <v>465</v>
      </c>
      <c r="E13" s="22" t="s">
        <v>457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  <c r="AD13" s="8">
        <v>0</v>
      </c>
      <c r="AE13" s="8">
        <v>8214.6676139999981</v>
      </c>
      <c r="AF13" s="8">
        <v>8214.6676139999981</v>
      </c>
      <c r="AG13" s="8">
        <v>8214.6676139999981</v>
      </c>
      <c r="AH13" s="8">
        <v>8214.6676139999981</v>
      </c>
      <c r="AI13" s="8">
        <v>8214.6676139999981</v>
      </c>
      <c r="AJ13" s="8">
        <v>8214.6676139999981</v>
      </c>
      <c r="AK13" s="8">
        <v>8214.6676139999981</v>
      </c>
      <c r="AL13" s="8">
        <v>8214.6676139999981</v>
      </c>
      <c r="AM13" s="8">
        <v>8214.6676139999981</v>
      </c>
      <c r="AN13" s="8">
        <v>8214.6676139999981</v>
      </c>
      <c r="AO13" s="8">
        <v>8214.6676139999981</v>
      </c>
      <c r="AP13" s="8">
        <v>8214.6676139999981</v>
      </c>
    </row>
    <row r="14" spans="1:45" ht="15" hidden="1">
      <c r="A14" s="22" t="s">
        <v>504</v>
      </c>
      <c r="B14" s="22" t="s">
        <v>421</v>
      </c>
      <c r="C14" s="22" t="s">
        <v>422</v>
      </c>
      <c r="D14" s="22" t="s">
        <v>465</v>
      </c>
      <c r="E14" s="22" t="s">
        <v>399</v>
      </c>
      <c r="F14" s="8">
        <v>4245.5600000000004</v>
      </c>
      <c r="G14" s="8">
        <v>4245.5600000000004</v>
      </c>
      <c r="H14" s="8">
        <v>4245.5600000000004</v>
      </c>
      <c r="I14" s="8">
        <v>4245.5600000000004</v>
      </c>
      <c r="J14" s="8">
        <v>4245.5600000000004</v>
      </c>
      <c r="K14" s="8">
        <v>4245.5600000000004</v>
      </c>
      <c r="L14" s="8">
        <v>4248.3500000000004</v>
      </c>
      <c r="M14" s="8">
        <v>4251.1400000000003</v>
      </c>
      <c r="N14" s="8">
        <v>4251.1400000000003</v>
      </c>
      <c r="O14" s="8">
        <v>4251.1400000000003</v>
      </c>
      <c r="P14" s="8">
        <v>4251.1400000000003</v>
      </c>
      <c r="Q14" s="8">
        <v>4251.1400000000003</v>
      </c>
      <c r="R14" s="8">
        <v>4251.1400000000003</v>
      </c>
      <c r="S14" s="8">
        <v>4251.1406200000001</v>
      </c>
      <c r="T14" s="8">
        <v>4251.1406200000001</v>
      </c>
      <c r="U14" s="8">
        <v>4251.1406200000001</v>
      </c>
      <c r="V14" s="8">
        <v>4251.1406200000001</v>
      </c>
      <c r="W14" s="8">
        <v>4251.1406200000001</v>
      </c>
      <c r="X14" s="8">
        <v>4251.1406200000001</v>
      </c>
      <c r="Y14" s="8">
        <v>4251.1406200000001</v>
      </c>
      <c r="Z14" s="8">
        <v>4251.1406200000001</v>
      </c>
      <c r="AA14" s="8">
        <v>4251.1406200000001</v>
      </c>
      <c r="AB14" s="8">
        <v>4251.1406200000001</v>
      </c>
      <c r="AC14" s="8">
        <v>4251.1406200000001</v>
      </c>
      <c r="AD14" s="8">
        <v>4251.1406200000001</v>
      </c>
      <c r="AE14" s="20">
        <v>4251.1406200000001</v>
      </c>
      <c r="AF14" s="20">
        <v>4251.1406200000001</v>
      </c>
      <c r="AG14" s="20">
        <v>4251.1406200000001</v>
      </c>
      <c r="AH14" s="20">
        <v>4251.1406200000001</v>
      </c>
      <c r="AI14" s="20">
        <v>4251.1406200000001</v>
      </c>
      <c r="AJ14" s="20">
        <v>4251.1406200000001</v>
      </c>
      <c r="AK14" s="20">
        <v>4251.1406200000001</v>
      </c>
      <c r="AL14" s="20">
        <v>4251.1406200000001</v>
      </c>
      <c r="AM14" s="20">
        <v>4251.1406200000001</v>
      </c>
      <c r="AN14" s="20">
        <v>4251.1406200000001</v>
      </c>
      <c r="AO14" s="20">
        <v>4251.1406200000001</v>
      </c>
      <c r="AP14" s="20">
        <v>4251.1406200000001</v>
      </c>
      <c r="AQ14" s="24">
        <f>+SUM(AE14:AP14)</f>
        <v>51013.687439999987</v>
      </c>
    </row>
    <row r="15" spans="1:45" hidden="1">
      <c r="A15" s="22" t="s">
        <v>504</v>
      </c>
      <c r="B15" s="22" t="s">
        <v>421</v>
      </c>
      <c r="C15" s="22" t="s">
        <v>422</v>
      </c>
      <c r="D15" s="22" t="s">
        <v>465</v>
      </c>
      <c r="E15" s="22" t="s">
        <v>505</v>
      </c>
      <c r="F15" s="8">
        <v>4245.5600000000004</v>
      </c>
      <c r="G15" s="8">
        <v>4245.5600000000004</v>
      </c>
      <c r="H15" s="8">
        <v>4245.5600000000004</v>
      </c>
      <c r="I15" s="8">
        <v>4245.5600000000004</v>
      </c>
      <c r="J15" s="8">
        <v>4245.5600000000004</v>
      </c>
      <c r="K15" s="8">
        <v>4245.5600000000004</v>
      </c>
      <c r="L15" s="8">
        <v>4248.3500000000004</v>
      </c>
      <c r="M15" s="8">
        <v>4251.1400000000003</v>
      </c>
      <c r="N15" s="8">
        <v>4251.1400000000003</v>
      </c>
      <c r="O15" s="8">
        <v>4251.1400000000003</v>
      </c>
      <c r="P15" s="8">
        <v>4251.1400000000003</v>
      </c>
      <c r="Q15" s="8">
        <v>4251.1400000000003</v>
      </c>
      <c r="R15" s="8">
        <v>4251.1400000000003</v>
      </c>
      <c r="S15" s="8">
        <v>4251.1406200000001</v>
      </c>
      <c r="T15" s="8">
        <v>4251.1406200000001</v>
      </c>
      <c r="U15" s="8">
        <v>4251.1406200000001</v>
      </c>
      <c r="V15" s="8">
        <v>4251.1406200000001</v>
      </c>
      <c r="W15" s="8">
        <v>4251.1406200000001</v>
      </c>
      <c r="X15" s="8">
        <v>4251.1406200000001</v>
      </c>
      <c r="Y15" s="8">
        <v>4251.1406200000001</v>
      </c>
      <c r="Z15" s="8">
        <v>4251.1406200000001</v>
      </c>
      <c r="AA15" s="8">
        <v>4251.1406200000001</v>
      </c>
      <c r="AB15" s="8">
        <v>4251.1406200000001</v>
      </c>
      <c r="AC15" s="8">
        <v>4251.1406200000001</v>
      </c>
      <c r="AD15" s="8">
        <v>4251.1406200000001</v>
      </c>
      <c r="AE15" s="23">
        <v>4251.1406200000001</v>
      </c>
      <c r="AF15" s="23">
        <v>4251.1406200000001</v>
      </c>
      <c r="AG15" s="23">
        <v>4251.1406200000001</v>
      </c>
      <c r="AH15" s="23">
        <v>4251.1406200000001</v>
      </c>
      <c r="AI15" s="23">
        <v>4251.1406200000001</v>
      </c>
      <c r="AJ15" s="23">
        <v>4251.1406200000001</v>
      </c>
      <c r="AK15" s="23">
        <v>4251.1406200000001</v>
      </c>
      <c r="AL15" s="23">
        <v>4251.1406200000001</v>
      </c>
      <c r="AM15" s="23">
        <v>4251.1406200000001</v>
      </c>
      <c r="AN15" s="23">
        <v>4251.1406200000001</v>
      </c>
      <c r="AO15" s="23">
        <v>4251.1406200000001</v>
      </c>
      <c r="AP15" s="23">
        <v>4251.1406200000001</v>
      </c>
    </row>
    <row r="16" spans="1:45" ht="15" hidden="1">
      <c r="A16" s="22" t="s">
        <v>504</v>
      </c>
      <c r="B16" s="22" t="s">
        <v>421</v>
      </c>
      <c r="C16" s="22" t="s">
        <v>423</v>
      </c>
      <c r="D16" s="22" t="s">
        <v>465</v>
      </c>
      <c r="E16" s="22" t="s">
        <v>399</v>
      </c>
      <c r="F16" s="8">
        <v>447.19</v>
      </c>
      <c r="G16" s="8">
        <v>1229.6300000000001</v>
      </c>
      <c r="H16" s="8">
        <v>1750.3600000000001</v>
      </c>
      <c r="I16" s="8">
        <v>2050.19</v>
      </c>
      <c r="J16" s="8">
        <v>1472.99</v>
      </c>
      <c r="K16" s="8">
        <v>609.27999999999986</v>
      </c>
      <c r="L16" s="8">
        <v>1539.3600000000001</v>
      </c>
      <c r="M16" s="8">
        <v>2686.83</v>
      </c>
      <c r="N16" s="8">
        <v>2780.76</v>
      </c>
      <c r="O16" s="8">
        <v>-891.08</v>
      </c>
      <c r="P16" s="8">
        <v>-891.08</v>
      </c>
      <c r="Q16" s="8">
        <v>-664.45</v>
      </c>
      <c r="R16" s="8">
        <v>-260.47000000000003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20">
        <v>0</v>
      </c>
      <c r="AF16" s="20">
        <v>0</v>
      </c>
      <c r="AG16" s="20">
        <v>0</v>
      </c>
      <c r="AH16" s="20">
        <v>0</v>
      </c>
      <c r="AI16" s="20">
        <v>0</v>
      </c>
      <c r="AJ16" s="20">
        <v>0</v>
      </c>
      <c r="AK16" s="20">
        <v>0</v>
      </c>
      <c r="AL16" s="20">
        <v>0</v>
      </c>
      <c r="AM16" s="20">
        <v>0</v>
      </c>
      <c r="AN16" s="20">
        <v>0</v>
      </c>
      <c r="AO16" s="20">
        <v>0</v>
      </c>
      <c r="AP16" s="20">
        <v>0</v>
      </c>
      <c r="AQ16" s="24">
        <f>+SUM(AE16:AP16)</f>
        <v>0</v>
      </c>
    </row>
    <row r="17" spans="1:43" hidden="1">
      <c r="A17" s="22" t="s">
        <v>504</v>
      </c>
      <c r="B17" s="22" t="s">
        <v>421</v>
      </c>
      <c r="C17" s="22" t="s">
        <v>423</v>
      </c>
      <c r="D17" s="22" t="s">
        <v>465</v>
      </c>
      <c r="E17" s="22" t="s">
        <v>505</v>
      </c>
      <c r="F17" s="8">
        <v>447.19</v>
      </c>
      <c r="G17" s="8">
        <v>1229.6300000000001</v>
      </c>
      <c r="H17" s="8">
        <v>1750.3600000000001</v>
      </c>
      <c r="I17" s="8">
        <v>2050.19</v>
      </c>
      <c r="J17" s="8">
        <v>1472.99</v>
      </c>
      <c r="K17" s="8">
        <v>609.27999999999986</v>
      </c>
      <c r="L17" s="8">
        <v>1539.3600000000001</v>
      </c>
      <c r="M17" s="8">
        <v>2686.83</v>
      </c>
      <c r="N17" s="8">
        <v>2780.76</v>
      </c>
      <c r="O17" s="8">
        <v>-891.08</v>
      </c>
      <c r="P17" s="8">
        <v>-891.08</v>
      </c>
      <c r="Q17" s="8">
        <v>-664.45</v>
      </c>
      <c r="R17" s="8">
        <v>-260.47000000000003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23">
        <v>0</v>
      </c>
      <c r="AF17" s="23">
        <v>0</v>
      </c>
      <c r="AG17" s="23">
        <v>0</v>
      </c>
      <c r="AH17" s="23">
        <v>0</v>
      </c>
      <c r="AI17" s="23">
        <v>0</v>
      </c>
      <c r="AJ17" s="23">
        <v>0</v>
      </c>
      <c r="AK17" s="23">
        <v>0</v>
      </c>
      <c r="AL17" s="23">
        <v>0</v>
      </c>
      <c r="AM17" s="23">
        <v>0</v>
      </c>
      <c r="AN17" s="23">
        <v>0</v>
      </c>
      <c r="AO17" s="23">
        <v>0</v>
      </c>
      <c r="AP17" s="23">
        <v>0</v>
      </c>
    </row>
    <row r="18" spans="1:43" ht="15" hidden="1">
      <c r="A18" s="22" t="s">
        <v>504</v>
      </c>
      <c r="B18" s="22" t="s">
        <v>421</v>
      </c>
      <c r="C18" s="22" t="s">
        <v>424</v>
      </c>
      <c r="D18" s="22" t="s">
        <v>465</v>
      </c>
      <c r="E18" s="22" t="s">
        <v>399</v>
      </c>
      <c r="F18" s="8">
        <v>5797.43</v>
      </c>
      <c r="G18" s="8">
        <v>5797.43</v>
      </c>
      <c r="H18" s="8">
        <v>5797.43</v>
      </c>
      <c r="I18" s="8">
        <v>5797.43</v>
      </c>
      <c r="J18" s="8">
        <v>5797.43</v>
      </c>
      <c r="K18" s="8">
        <v>5797.43</v>
      </c>
      <c r="L18" s="8">
        <v>5797.43</v>
      </c>
      <c r="M18" s="8">
        <v>5797.43</v>
      </c>
      <c r="N18" s="8">
        <v>5797.43</v>
      </c>
      <c r="O18" s="8">
        <v>5797.43</v>
      </c>
      <c r="P18" s="8">
        <v>5797.43</v>
      </c>
      <c r="Q18" s="8">
        <v>5797.43</v>
      </c>
      <c r="R18" s="8">
        <v>5797.43</v>
      </c>
      <c r="S18" s="8">
        <v>1582.4012500000003</v>
      </c>
      <c r="T18" s="8">
        <v>1819.5567500000004</v>
      </c>
      <c r="U18" s="8">
        <v>2056.7122500000005</v>
      </c>
      <c r="V18" s="8">
        <v>2293.8677500000003</v>
      </c>
      <c r="W18" s="8">
        <v>2531.0232500000002</v>
      </c>
      <c r="X18" s="8">
        <v>2768.17875</v>
      </c>
      <c r="Y18" s="8">
        <v>3005.3342500000003</v>
      </c>
      <c r="Z18" s="8">
        <v>3242.4897500000002</v>
      </c>
      <c r="AA18" s="8">
        <v>3479.6452500000005</v>
      </c>
      <c r="AB18" s="8">
        <v>3716.8007500000003</v>
      </c>
      <c r="AC18" s="8">
        <v>3953.9562500000002</v>
      </c>
      <c r="AD18" s="8">
        <v>4191.1173333333336</v>
      </c>
      <c r="AE18" s="20">
        <v>4428.278416666667</v>
      </c>
      <c r="AF18" s="20">
        <v>5082.1005833333338</v>
      </c>
      <c r="AG18" s="20">
        <v>5735.9227499999988</v>
      </c>
      <c r="AH18" s="20">
        <v>5973.0782499999996</v>
      </c>
      <c r="AI18" s="20">
        <v>6210.2337499999985</v>
      </c>
      <c r="AJ18" s="20">
        <v>6447.3892499999984</v>
      </c>
      <c r="AK18" s="20">
        <v>6684.5447499999982</v>
      </c>
      <c r="AL18" s="20">
        <v>6921.7002499999981</v>
      </c>
      <c r="AM18" s="20">
        <v>7158.8557499999979</v>
      </c>
      <c r="AN18" s="20">
        <v>7396.0112499999987</v>
      </c>
      <c r="AO18" s="20">
        <v>7633.1667499999985</v>
      </c>
      <c r="AP18" s="20">
        <v>7870.3278333333328</v>
      </c>
      <c r="AQ18" s="24">
        <f>+SUM(AE18:AP18)</f>
        <v>77541.609583333309</v>
      </c>
    </row>
    <row r="19" spans="1:43" hidden="1">
      <c r="A19" s="22" t="s">
        <v>504</v>
      </c>
      <c r="B19" s="22" t="s">
        <v>421</v>
      </c>
      <c r="C19" s="22" t="s">
        <v>424</v>
      </c>
      <c r="D19" s="22" t="s">
        <v>465</v>
      </c>
      <c r="E19" s="22" t="s">
        <v>505</v>
      </c>
      <c r="F19" s="8">
        <v>5797.43</v>
      </c>
      <c r="G19" s="8">
        <v>5797.43</v>
      </c>
      <c r="H19" s="8">
        <v>5797.43</v>
      </c>
      <c r="I19" s="8">
        <v>5797.43</v>
      </c>
      <c r="J19" s="8">
        <v>5797.43</v>
      </c>
      <c r="K19" s="8">
        <v>5797.43</v>
      </c>
      <c r="L19" s="8">
        <v>5797.43</v>
      </c>
      <c r="M19" s="8">
        <v>5797.43</v>
      </c>
      <c r="N19" s="8">
        <v>5797.43</v>
      </c>
      <c r="O19" s="8">
        <v>5797.43</v>
      </c>
      <c r="P19" s="8">
        <v>5797.43</v>
      </c>
      <c r="Q19" s="8">
        <v>5797.43</v>
      </c>
      <c r="R19" s="8">
        <v>5797.43</v>
      </c>
      <c r="S19" s="8">
        <v>1582.4012500000003</v>
      </c>
      <c r="T19" s="8">
        <v>1819.5567500000004</v>
      </c>
      <c r="U19" s="8">
        <v>2056.7122500000005</v>
      </c>
      <c r="V19" s="8">
        <v>2293.8677500000003</v>
      </c>
      <c r="W19" s="8">
        <v>2531.0232500000002</v>
      </c>
      <c r="X19" s="8">
        <v>2768.17875</v>
      </c>
      <c r="Y19" s="8">
        <v>3005.3342500000003</v>
      </c>
      <c r="Z19" s="8">
        <v>3242.4897500000002</v>
      </c>
      <c r="AA19" s="8">
        <v>3479.6452500000005</v>
      </c>
      <c r="AB19" s="8">
        <v>3716.8007500000003</v>
      </c>
      <c r="AC19" s="8">
        <v>3953.9562500000002</v>
      </c>
      <c r="AD19" s="8">
        <v>4191.1173333333336</v>
      </c>
      <c r="AE19" s="23">
        <v>4428.278416666667</v>
      </c>
      <c r="AF19" s="23">
        <v>5082.1005833333338</v>
      </c>
      <c r="AG19" s="23">
        <v>5735.9227499999988</v>
      </c>
      <c r="AH19" s="23">
        <v>5973.0782499999996</v>
      </c>
      <c r="AI19" s="23">
        <v>6210.2337499999985</v>
      </c>
      <c r="AJ19" s="23">
        <v>6447.3892499999984</v>
      </c>
      <c r="AK19" s="23">
        <v>6684.5447499999982</v>
      </c>
      <c r="AL19" s="23">
        <v>6921.7002499999981</v>
      </c>
      <c r="AM19" s="23">
        <v>7158.8557499999979</v>
      </c>
      <c r="AN19" s="23">
        <v>7396.0112499999987</v>
      </c>
      <c r="AO19" s="23">
        <v>7633.1667499999985</v>
      </c>
      <c r="AP19" s="23">
        <v>7870.3278333333328</v>
      </c>
    </row>
    <row r="20" spans="1:43" ht="15" hidden="1">
      <c r="A20" s="22" t="s">
        <v>504</v>
      </c>
      <c r="B20" s="22" t="s">
        <v>421</v>
      </c>
      <c r="C20" s="22" t="s">
        <v>425</v>
      </c>
      <c r="D20" s="22" t="s">
        <v>465</v>
      </c>
      <c r="E20" s="22" t="s">
        <v>399</v>
      </c>
      <c r="F20" s="8">
        <v>13871.23</v>
      </c>
      <c r="G20" s="8">
        <v>13871.11</v>
      </c>
      <c r="H20" s="8">
        <v>13873.75</v>
      </c>
      <c r="I20" s="8">
        <v>13876.51</v>
      </c>
      <c r="J20" s="8">
        <v>13876.51</v>
      </c>
      <c r="K20" s="8">
        <v>13879.38</v>
      </c>
      <c r="L20" s="8">
        <v>14009.96</v>
      </c>
      <c r="M20" s="8">
        <v>14143.5</v>
      </c>
      <c r="N20" s="8">
        <v>14162.4</v>
      </c>
      <c r="O20" s="8">
        <v>14443.49</v>
      </c>
      <c r="P20" s="8">
        <v>14712.87</v>
      </c>
      <c r="Q20" s="8">
        <v>14837.58</v>
      </c>
      <c r="R20" s="8">
        <v>14977.76</v>
      </c>
      <c r="S20" s="8">
        <v>13555.795666666667</v>
      </c>
      <c r="T20" s="8">
        <v>13555.795666666667</v>
      </c>
      <c r="U20" s="8">
        <v>13555.795666666667</v>
      </c>
      <c r="V20" s="8">
        <v>13555.795666666667</v>
      </c>
      <c r="W20" s="8">
        <v>13555.795666666667</v>
      </c>
      <c r="X20" s="8">
        <v>13555.795666666667</v>
      </c>
      <c r="Y20" s="8">
        <v>13555.795666666667</v>
      </c>
      <c r="Z20" s="8">
        <v>13555.795666666667</v>
      </c>
      <c r="AA20" s="8">
        <v>13555.795666666667</v>
      </c>
      <c r="AB20" s="8">
        <v>13555.795666666667</v>
      </c>
      <c r="AC20" s="8">
        <v>13555.795666666667</v>
      </c>
      <c r="AD20" s="8">
        <v>13555.795666666667</v>
      </c>
      <c r="AE20" s="20">
        <v>13555.795666666667</v>
      </c>
      <c r="AF20" s="20">
        <v>13555.795666666667</v>
      </c>
      <c r="AG20" s="20">
        <v>13555.795666666667</v>
      </c>
      <c r="AH20" s="20">
        <v>13555.795666666667</v>
      </c>
      <c r="AI20" s="20">
        <v>13555.795666666667</v>
      </c>
      <c r="AJ20" s="20">
        <v>13555.795666666667</v>
      </c>
      <c r="AK20" s="20">
        <v>13555.795666666667</v>
      </c>
      <c r="AL20" s="20">
        <v>13555.795666666667</v>
      </c>
      <c r="AM20" s="20">
        <v>13555.795666666667</v>
      </c>
      <c r="AN20" s="20">
        <v>13555.795666666667</v>
      </c>
      <c r="AO20" s="20">
        <v>13555.795666666667</v>
      </c>
      <c r="AP20" s="20">
        <v>13555.795666666667</v>
      </c>
      <c r="AQ20" s="24">
        <f>+SUM(AE20:AP20)</f>
        <v>162669.54800000004</v>
      </c>
    </row>
    <row r="21" spans="1:43" hidden="1">
      <c r="A21" s="22" t="s">
        <v>504</v>
      </c>
      <c r="B21" s="22" t="s">
        <v>421</v>
      </c>
      <c r="C21" s="22" t="s">
        <v>425</v>
      </c>
      <c r="D21" s="22" t="s">
        <v>465</v>
      </c>
      <c r="E21" s="22" t="s">
        <v>505</v>
      </c>
      <c r="F21" s="8">
        <v>13871.23</v>
      </c>
      <c r="G21" s="8">
        <v>13871.11</v>
      </c>
      <c r="H21" s="8">
        <v>13873.75</v>
      </c>
      <c r="I21" s="8">
        <v>13876.51</v>
      </c>
      <c r="J21" s="8">
        <v>13876.51</v>
      </c>
      <c r="K21" s="8">
        <v>13879.38</v>
      </c>
      <c r="L21" s="8">
        <v>14009.96</v>
      </c>
      <c r="M21" s="8">
        <v>14143.5</v>
      </c>
      <c r="N21" s="8">
        <v>14162.4</v>
      </c>
      <c r="O21" s="8">
        <v>14443.49</v>
      </c>
      <c r="P21" s="8">
        <v>14712.87</v>
      </c>
      <c r="Q21" s="8">
        <v>14837.58</v>
      </c>
      <c r="R21" s="8">
        <v>14977.76</v>
      </c>
      <c r="S21" s="8">
        <v>13555.795666666667</v>
      </c>
      <c r="T21" s="8">
        <v>13555.795666666667</v>
      </c>
      <c r="U21" s="8">
        <v>13555.795666666667</v>
      </c>
      <c r="V21" s="8">
        <v>13555.795666666667</v>
      </c>
      <c r="W21" s="8">
        <v>13555.795666666667</v>
      </c>
      <c r="X21" s="8">
        <v>13555.795666666667</v>
      </c>
      <c r="Y21" s="8">
        <v>13555.795666666667</v>
      </c>
      <c r="Z21" s="8">
        <v>13555.795666666667</v>
      </c>
      <c r="AA21" s="8">
        <v>13555.795666666667</v>
      </c>
      <c r="AB21" s="8">
        <v>13555.795666666667</v>
      </c>
      <c r="AC21" s="8">
        <v>13555.795666666667</v>
      </c>
      <c r="AD21" s="8">
        <v>13555.795666666667</v>
      </c>
      <c r="AE21" s="23">
        <v>13555.795666666667</v>
      </c>
      <c r="AF21" s="23">
        <v>13555.795666666667</v>
      </c>
      <c r="AG21" s="23">
        <v>13555.795666666667</v>
      </c>
      <c r="AH21" s="23">
        <v>13555.795666666667</v>
      </c>
      <c r="AI21" s="23">
        <v>13555.795666666667</v>
      </c>
      <c r="AJ21" s="23">
        <v>13555.795666666667</v>
      </c>
      <c r="AK21" s="23">
        <v>13555.795666666667</v>
      </c>
      <c r="AL21" s="23">
        <v>13555.795666666667</v>
      </c>
      <c r="AM21" s="23">
        <v>13555.795666666667</v>
      </c>
      <c r="AN21" s="23">
        <v>13555.795666666667</v>
      </c>
      <c r="AO21" s="23">
        <v>13555.795666666667</v>
      </c>
      <c r="AP21" s="23">
        <v>13555.795666666667</v>
      </c>
    </row>
    <row r="22" spans="1:43" ht="15" hidden="1">
      <c r="A22" s="22" t="s">
        <v>504</v>
      </c>
      <c r="B22" s="22" t="s">
        <v>421</v>
      </c>
      <c r="C22" s="22" t="s">
        <v>426</v>
      </c>
      <c r="D22" s="22" t="s">
        <v>465</v>
      </c>
      <c r="E22" s="22" t="s">
        <v>399</v>
      </c>
      <c r="F22" s="8">
        <v>5684.23</v>
      </c>
      <c r="G22" s="8">
        <v>5684.23</v>
      </c>
      <c r="H22" s="8">
        <v>5684.23</v>
      </c>
      <c r="I22" s="8">
        <v>5684.23</v>
      </c>
      <c r="J22" s="8">
        <v>5693.87</v>
      </c>
      <c r="K22" s="8">
        <v>5703.5</v>
      </c>
      <c r="L22" s="8">
        <v>5702.4</v>
      </c>
      <c r="M22" s="8">
        <v>5701.29</v>
      </c>
      <c r="N22" s="8">
        <v>5701.29</v>
      </c>
      <c r="O22" s="8">
        <v>5701.29</v>
      </c>
      <c r="P22" s="8">
        <v>5701.29</v>
      </c>
      <c r="Q22" s="8">
        <v>5701.9699999999993</v>
      </c>
      <c r="R22" s="8">
        <v>5744.25</v>
      </c>
      <c r="S22" s="8">
        <v>5539.6890308333332</v>
      </c>
      <c r="T22" s="8">
        <v>5539.6890308333332</v>
      </c>
      <c r="U22" s="8">
        <v>5539.6890308333332</v>
      </c>
      <c r="V22" s="8">
        <v>5539.6890308333332</v>
      </c>
      <c r="W22" s="8">
        <v>5539.6890308333332</v>
      </c>
      <c r="X22" s="8">
        <v>5539.6890308333332</v>
      </c>
      <c r="Y22" s="8">
        <v>5539.6890308333332</v>
      </c>
      <c r="Z22" s="8">
        <v>5539.6890308333332</v>
      </c>
      <c r="AA22" s="8">
        <v>5539.6890308333332</v>
      </c>
      <c r="AB22" s="8">
        <v>5539.6890308333332</v>
      </c>
      <c r="AC22" s="8">
        <v>5539.6890308333332</v>
      </c>
      <c r="AD22" s="8">
        <v>5539.6890308333332</v>
      </c>
      <c r="AE22" s="20">
        <v>5539.6890308333332</v>
      </c>
      <c r="AF22" s="20">
        <v>5539.6890308333332</v>
      </c>
      <c r="AG22" s="20">
        <v>5539.6890308333332</v>
      </c>
      <c r="AH22" s="20">
        <v>5539.6890308333332</v>
      </c>
      <c r="AI22" s="20">
        <v>5539.6890308333332</v>
      </c>
      <c r="AJ22" s="20">
        <v>5539.6890308333332</v>
      </c>
      <c r="AK22" s="20">
        <v>5539.6890308333332</v>
      </c>
      <c r="AL22" s="20">
        <v>5539.6890308333332</v>
      </c>
      <c r="AM22" s="20">
        <v>5539.6890308333332</v>
      </c>
      <c r="AN22" s="20">
        <v>5539.6890308333332</v>
      </c>
      <c r="AO22" s="20">
        <v>5539.6890308333332</v>
      </c>
      <c r="AP22" s="20">
        <v>5539.6890308333332</v>
      </c>
      <c r="AQ22" s="24">
        <f>+SUM(AE22:AP22)</f>
        <v>66476.268369999991</v>
      </c>
    </row>
    <row r="23" spans="1:43" hidden="1">
      <c r="A23" s="22" t="s">
        <v>504</v>
      </c>
      <c r="B23" s="22" t="s">
        <v>421</v>
      </c>
      <c r="C23" s="22" t="s">
        <v>426</v>
      </c>
      <c r="D23" s="22" t="s">
        <v>465</v>
      </c>
      <c r="E23" s="22" t="s">
        <v>505</v>
      </c>
      <c r="F23" s="8">
        <v>5684.23</v>
      </c>
      <c r="G23" s="8">
        <v>5684.23</v>
      </c>
      <c r="H23" s="8">
        <v>5684.23</v>
      </c>
      <c r="I23" s="8">
        <v>5684.23</v>
      </c>
      <c r="J23" s="8">
        <v>5693.87</v>
      </c>
      <c r="K23" s="8">
        <v>5703.5</v>
      </c>
      <c r="L23" s="8">
        <v>5702.4</v>
      </c>
      <c r="M23" s="8">
        <v>5701.29</v>
      </c>
      <c r="N23" s="8">
        <v>5701.29</v>
      </c>
      <c r="O23" s="8">
        <v>5701.29</v>
      </c>
      <c r="P23" s="8">
        <v>5701.29</v>
      </c>
      <c r="Q23" s="8">
        <v>5701.9699999999993</v>
      </c>
      <c r="R23" s="8">
        <v>5744.25</v>
      </c>
      <c r="S23" s="8">
        <v>5539.6890308333332</v>
      </c>
      <c r="T23" s="8">
        <v>5539.6890308333332</v>
      </c>
      <c r="U23" s="8">
        <v>5539.6890308333332</v>
      </c>
      <c r="V23" s="8">
        <v>5539.6890308333332</v>
      </c>
      <c r="W23" s="8">
        <v>5539.6890308333332</v>
      </c>
      <c r="X23" s="8">
        <v>5539.6890308333332</v>
      </c>
      <c r="Y23" s="8">
        <v>5539.6890308333332</v>
      </c>
      <c r="Z23" s="8">
        <v>5539.6890308333332</v>
      </c>
      <c r="AA23" s="8">
        <v>5539.6890308333332</v>
      </c>
      <c r="AB23" s="8">
        <v>5539.6890308333332</v>
      </c>
      <c r="AC23" s="8">
        <v>5539.6890308333332</v>
      </c>
      <c r="AD23" s="8">
        <v>5539.6890308333332</v>
      </c>
      <c r="AE23" s="23">
        <v>5539.6890308333332</v>
      </c>
      <c r="AF23" s="23">
        <v>5539.6890308333332</v>
      </c>
      <c r="AG23" s="23">
        <v>5539.6890308333332</v>
      </c>
      <c r="AH23" s="23">
        <v>5539.6890308333332</v>
      </c>
      <c r="AI23" s="23">
        <v>5539.6890308333332</v>
      </c>
      <c r="AJ23" s="23">
        <v>5539.6890308333332</v>
      </c>
      <c r="AK23" s="23">
        <v>5539.6890308333332</v>
      </c>
      <c r="AL23" s="23">
        <v>5539.6890308333332</v>
      </c>
      <c r="AM23" s="23">
        <v>5539.6890308333332</v>
      </c>
      <c r="AN23" s="23">
        <v>5539.6890308333332</v>
      </c>
      <c r="AO23" s="23">
        <v>5539.6890308333332</v>
      </c>
      <c r="AP23" s="23">
        <v>5539.6890308333332</v>
      </c>
    </row>
    <row r="24" spans="1:43" ht="15" hidden="1">
      <c r="A24" s="22" t="s">
        <v>504</v>
      </c>
      <c r="B24" s="22" t="s">
        <v>421</v>
      </c>
      <c r="C24" s="22" t="s">
        <v>427</v>
      </c>
      <c r="D24" s="22" t="s">
        <v>465</v>
      </c>
      <c r="E24" s="22" t="s">
        <v>399</v>
      </c>
      <c r="F24" s="8">
        <v>6126.46</v>
      </c>
      <c r="G24" s="8">
        <v>6126.46</v>
      </c>
      <c r="H24" s="8">
        <v>6126.46</v>
      </c>
      <c r="I24" s="8">
        <v>6126.46</v>
      </c>
      <c r="J24" s="8">
        <v>6126.46</v>
      </c>
      <c r="K24" s="8">
        <v>6126.46</v>
      </c>
      <c r="L24" s="8">
        <v>6126.46</v>
      </c>
      <c r="M24" s="8">
        <v>6126.46</v>
      </c>
      <c r="N24" s="8">
        <v>6126.46</v>
      </c>
      <c r="O24" s="8">
        <v>6126.46</v>
      </c>
      <c r="P24" s="8">
        <v>6126.46</v>
      </c>
      <c r="Q24" s="8">
        <v>6126.46</v>
      </c>
      <c r="R24" s="8">
        <v>6126.46</v>
      </c>
      <c r="S24" s="8">
        <v>6126.4631991666665</v>
      </c>
      <c r="T24" s="8">
        <v>6126.4631991666665</v>
      </c>
      <c r="U24" s="8">
        <v>6126.4631991666665</v>
      </c>
      <c r="V24" s="8">
        <v>6126.4631991666665</v>
      </c>
      <c r="W24" s="8">
        <v>6126.4631991666665</v>
      </c>
      <c r="X24" s="8">
        <v>6126.4631991666665</v>
      </c>
      <c r="Y24" s="8">
        <v>6126.4631991666665</v>
      </c>
      <c r="Z24" s="8">
        <v>6126.4631991666665</v>
      </c>
      <c r="AA24" s="8">
        <v>6126.4631991666665</v>
      </c>
      <c r="AB24" s="8">
        <v>6126.4631991666665</v>
      </c>
      <c r="AC24" s="8">
        <v>6126.4631991666665</v>
      </c>
      <c r="AD24" s="8">
        <v>6126.4631991666665</v>
      </c>
      <c r="AE24" s="20">
        <v>3845.3332845833334</v>
      </c>
      <c r="AF24" s="20">
        <v>3845.3332845833334</v>
      </c>
      <c r="AG24" s="20">
        <v>3845.3332845833334</v>
      </c>
      <c r="AH24" s="20">
        <v>3845.3332845833334</v>
      </c>
      <c r="AI24" s="20">
        <v>3845.3332845833334</v>
      </c>
      <c r="AJ24" s="20">
        <v>3845.3332845833334</v>
      </c>
      <c r="AK24" s="20">
        <v>3845.3332845833334</v>
      </c>
      <c r="AL24" s="20">
        <v>3845.3332845833334</v>
      </c>
      <c r="AM24" s="20">
        <v>3845.3332845833334</v>
      </c>
      <c r="AN24" s="20">
        <v>3845.3332845833334</v>
      </c>
      <c r="AO24" s="20">
        <v>3845.3332845833334</v>
      </c>
      <c r="AP24" s="20">
        <v>3845.3332845833334</v>
      </c>
      <c r="AQ24" s="24">
        <f>+SUM(AE24:AP24)</f>
        <v>46143.999415000006</v>
      </c>
    </row>
    <row r="25" spans="1:43" hidden="1">
      <c r="A25" s="22" t="s">
        <v>504</v>
      </c>
      <c r="B25" s="22" t="s">
        <v>421</v>
      </c>
      <c r="C25" s="22" t="s">
        <v>427</v>
      </c>
      <c r="D25" s="22" t="s">
        <v>465</v>
      </c>
      <c r="E25" s="22" t="s">
        <v>505</v>
      </c>
      <c r="F25" s="8">
        <v>6126.46</v>
      </c>
      <c r="G25" s="8">
        <v>6126.46</v>
      </c>
      <c r="H25" s="8">
        <v>6126.46</v>
      </c>
      <c r="I25" s="8">
        <v>6126.46</v>
      </c>
      <c r="J25" s="8">
        <v>6126.46</v>
      </c>
      <c r="K25" s="8">
        <v>6126.46</v>
      </c>
      <c r="L25" s="8">
        <v>6126.46</v>
      </c>
      <c r="M25" s="8">
        <v>6126.46</v>
      </c>
      <c r="N25" s="8">
        <v>6126.46</v>
      </c>
      <c r="O25" s="8">
        <v>6126.46</v>
      </c>
      <c r="P25" s="8">
        <v>6126.46</v>
      </c>
      <c r="Q25" s="8">
        <v>6126.46</v>
      </c>
      <c r="R25" s="8">
        <v>6126.46</v>
      </c>
      <c r="S25" s="8">
        <v>6126.4631991666665</v>
      </c>
      <c r="T25" s="8">
        <v>6126.4631991666665</v>
      </c>
      <c r="U25" s="8">
        <v>6126.4631991666665</v>
      </c>
      <c r="V25" s="8">
        <v>6126.4631991666665</v>
      </c>
      <c r="W25" s="8">
        <v>6126.4631991666665</v>
      </c>
      <c r="X25" s="8">
        <v>6126.4631991666665</v>
      </c>
      <c r="Y25" s="8">
        <v>6126.4631991666665</v>
      </c>
      <c r="Z25" s="8">
        <v>6126.4631991666665</v>
      </c>
      <c r="AA25" s="8">
        <v>6126.4631991666665</v>
      </c>
      <c r="AB25" s="8">
        <v>6126.4631991666665</v>
      </c>
      <c r="AC25" s="8">
        <v>6126.4631991666665</v>
      </c>
      <c r="AD25" s="8">
        <v>6126.4631991666665</v>
      </c>
      <c r="AE25" s="23">
        <v>6126.4631991666665</v>
      </c>
      <c r="AF25" s="23">
        <v>6126.4631991666665</v>
      </c>
      <c r="AG25" s="23">
        <v>6126.4631991666665</v>
      </c>
      <c r="AH25" s="23">
        <v>6126.4631991666665</v>
      </c>
      <c r="AI25" s="23">
        <v>6126.4631991666665</v>
      </c>
      <c r="AJ25" s="23">
        <v>6126.4631991666665</v>
      </c>
      <c r="AK25" s="23">
        <v>6126.4631991666665</v>
      </c>
      <c r="AL25" s="23">
        <v>6126.4631991666665</v>
      </c>
      <c r="AM25" s="23">
        <v>6126.4631991666665</v>
      </c>
      <c r="AN25" s="23">
        <v>6126.4631991666665</v>
      </c>
      <c r="AO25" s="23">
        <v>6126.4631991666665</v>
      </c>
      <c r="AP25" s="23">
        <v>6126.4631991666665</v>
      </c>
    </row>
    <row r="26" spans="1:43" hidden="1">
      <c r="A26" s="22" t="s">
        <v>504</v>
      </c>
      <c r="B26" s="22" t="s">
        <v>421</v>
      </c>
      <c r="C26" s="22" t="s">
        <v>427</v>
      </c>
      <c r="D26" s="22" t="s">
        <v>465</v>
      </c>
      <c r="E26" s="22" t="s">
        <v>457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-2281.1299145833332</v>
      </c>
      <c r="AF26" s="8">
        <v>-2281.1299145833332</v>
      </c>
      <c r="AG26" s="8">
        <v>-2281.1299145833332</v>
      </c>
      <c r="AH26" s="8">
        <v>-2281.1299145833332</v>
      </c>
      <c r="AI26" s="8">
        <v>-2281.1299145833332</v>
      </c>
      <c r="AJ26" s="8">
        <v>-2281.1299145833332</v>
      </c>
      <c r="AK26" s="8">
        <v>-2281.1299145833332</v>
      </c>
      <c r="AL26" s="8">
        <v>-2281.1299145833332</v>
      </c>
      <c r="AM26" s="8">
        <v>-2281.1299145833332</v>
      </c>
      <c r="AN26" s="8">
        <v>-2281.1299145833332</v>
      </c>
      <c r="AO26" s="8">
        <v>-2281.1299145833332</v>
      </c>
      <c r="AP26" s="8">
        <v>-2281.1299145833332</v>
      </c>
    </row>
    <row r="27" spans="1:43" ht="15" hidden="1">
      <c r="A27" s="22" t="s">
        <v>504</v>
      </c>
      <c r="B27" s="22" t="s">
        <v>421</v>
      </c>
      <c r="C27" s="22" t="s">
        <v>428</v>
      </c>
      <c r="D27" s="22" t="s">
        <v>465</v>
      </c>
      <c r="E27" s="22" t="s">
        <v>399</v>
      </c>
      <c r="F27" s="8">
        <v>4375.05</v>
      </c>
      <c r="G27" s="8">
        <v>4375.05</v>
      </c>
      <c r="H27" s="8">
        <v>4375.05</v>
      </c>
      <c r="I27" s="8">
        <v>4375.05</v>
      </c>
      <c r="J27" s="8">
        <v>4375.05</v>
      </c>
      <c r="K27" s="8">
        <v>4375.05</v>
      </c>
      <c r="L27" s="8">
        <v>4014.56</v>
      </c>
      <c r="M27" s="8">
        <v>3654.07</v>
      </c>
      <c r="N27" s="8">
        <v>4541.3599999999997</v>
      </c>
      <c r="O27" s="8">
        <v>5428.66</v>
      </c>
      <c r="P27" s="8">
        <v>5428.66</v>
      </c>
      <c r="Q27" s="8">
        <v>5428.66</v>
      </c>
      <c r="R27" s="8">
        <v>5428.66</v>
      </c>
      <c r="S27" s="8">
        <v>4858.1443799999997</v>
      </c>
      <c r="T27" s="8">
        <v>4858.1443799999997</v>
      </c>
      <c r="U27" s="8">
        <v>4858.1443799999997</v>
      </c>
      <c r="V27" s="8">
        <v>4858.1443799999997</v>
      </c>
      <c r="W27" s="8">
        <v>4858.1443799999997</v>
      </c>
      <c r="X27" s="8">
        <v>4858.1443799999997</v>
      </c>
      <c r="Y27" s="8">
        <v>4858.1443799999997</v>
      </c>
      <c r="Z27" s="8">
        <v>4858.1443799999997</v>
      </c>
      <c r="AA27" s="8">
        <v>4858.1443799999997</v>
      </c>
      <c r="AB27" s="8">
        <v>4858.1443799999997</v>
      </c>
      <c r="AC27" s="8">
        <v>4858.1443799999997</v>
      </c>
      <c r="AD27" s="8">
        <v>4858.1443799999997</v>
      </c>
      <c r="AE27" s="20">
        <v>4858.1443799999997</v>
      </c>
      <c r="AF27" s="20">
        <v>4858.1443799999997</v>
      </c>
      <c r="AG27" s="20">
        <v>4858.1443799999997</v>
      </c>
      <c r="AH27" s="20">
        <v>4858.1443799999997</v>
      </c>
      <c r="AI27" s="20">
        <v>4858.1443799999997</v>
      </c>
      <c r="AJ27" s="20">
        <v>4858.1443799999997</v>
      </c>
      <c r="AK27" s="20">
        <v>4858.1443799999997</v>
      </c>
      <c r="AL27" s="20">
        <v>4858.1443799999997</v>
      </c>
      <c r="AM27" s="20">
        <v>4858.1443799999997</v>
      </c>
      <c r="AN27" s="20">
        <v>4858.1443799999997</v>
      </c>
      <c r="AO27" s="20">
        <v>4858.1443799999997</v>
      </c>
      <c r="AP27" s="20">
        <v>4858.1443799999997</v>
      </c>
      <c r="AQ27" s="24">
        <f>+SUM(AE27:AP27)</f>
        <v>58297.732559999982</v>
      </c>
    </row>
    <row r="28" spans="1:43" hidden="1">
      <c r="A28" s="22" t="s">
        <v>504</v>
      </c>
      <c r="B28" s="22" t="s">
        <v>421</v>
      </c>
      <c r="C28" s="22" t="s">
        <v>428</v>
      </c>
      <c r="D28" s="22" t="s">
        <v>465</v>
      </c>
      <c r="E28" s="22" t="s">
        <v>505</v>
      </c>
      <c r="F28" s="8">
        <v>4375.05</v>
      </c>
      <c r="G28" s="8">
        <v>4375.05</v>
      </c>
      <c r="H28" s="8">
        <v>4375.05</v>
      </c>
      <c r="I28" s="8">
        <v>4375.05</v>
      </c>
      <c r="J28" s="8">
        <v>4375.05</v>
      </c>
      <c r="K28" s="8">
        <v>4375.05</v>
      </c>
      <c r="L28" s="8">
        <v>4014.56</v>
      </c>
      <c r="M28" s="8">
        <v>3654.07</v>
      </c>
      <c r="N28" s="8">
        <v>4541.3599999999997</v>
      </c>
      <c r="O28" s="8">
        <v>5428.66</v>
      </c>
      <c r="P28" s="8">
        <v>5428.66</v>
      </c>
      <c r="Q28" s="8">
        <v>5428.66</v>
      </c>
      <c r="R28" s="8">
        <v>5428.66</v>
      </c>
      <c r="S28" s="8">
        <v>4858.1443799999997</v>
      </c>
      <c r="T28" s="8">
        <v>4858.1443799999997</v>
      </c>
      <c r="U28" s="8">
        <v>4858.1443799999997</v>
      </c>
      <c r="V28" s="8">
        <v>4858.1443799999997</v>
      </c>
      <c r="W28" s="8">
        <v>4858.1443799999997</v>
      </c>
      <c r="X28" s="8">
        <v>4858.1443799999997</v>
      </c>
      <c r="Y28" s="8">
        <v>4858.1443799999997</v>
      </c>
      <c r="Z28" s="8">
        <v>4858.1443799999997</v>
      </c>
      <c r="AA28" s="8">
        <v>4858.1443799999997</v>
      </c>
      <c r="AB28" s="8">
        <v>4858.1443799999997</v>
      </c>
      <c r="AC28" s="8">
        <v>4858.1443799999997</v>
      </c>
      <c r="AD28" s="8">
        <v>4858.1443799999997</v>
      </c>
      <c r="AE28" s="23">
        <v>4858.1443799999997</v>
      </c>
      <c r="AF28" s="23">
        <v>4858.1443799999997</v>
      </c>
      <c r="AG28" s="23">
        <v>4858.1443799999997</v>
      </c>
      <c r="AH28" s="23">
        <v>4858.1443799999997</v>
      </c>
      <c r="AI28" s="23">
        <v>4858.1443799999997</v>
      </c>
      <c r="AJ28" s="23">
        <v>4858.1443799999997</v>
      </c>
      <c r="AK28" s="23">
        <v>4858.1443799999997</v>
      </c>
      <c r="AL28" s="23">
        <v>4858.1443799999997</v>
      </c>
      <c r="AM28" s="23">
        <v>4858.1443799999997</v>
      </c>
      <c r="AN28" s="23">
        <v>4858.1443799999997</v>
      </c>
      <c r="AO28" s="23">
        <v>4858.1443799999997</v>
      </c>
      <c r="AP28" s="23">
        <v>4858.1443799999997</v>
      </c>
    </row>
    <row r="29" spans="1:43" ht="15" hidden="1">
      <c r="A29" s="22" t="s">
        <v>504</v>
      </c>
      <c r="B29" s="22" t="s">
        <v>421</v>
      </c>
      <c r="C29" s="22" t="s">
        <v>429</v>
      </c>
      <c r="D29" s="22" t="s">
        <v>465</v>
      </c>
      <c r="E29" s="22" t="s">
        <v>399</v>
      </c>
      <c r="F29" s="8">
        <v>350.6</v>
      </c>
      <c r="G29" s="8">
        <v>350.6</v>
      </c>
      <c r="H29" s="8">
        <v>350.6</v>
      </c>
      <c r="I29" s="8">
        <v>350.6</v>
      </c>
      <c r="J29" s="8">
        <v>643.09</v>
      </c>
      <c r="K29" s="8">
        <v>935.59</v>
      </c>
      <c r="L29" s="8">
        <v>935.59</v>
      </c>
      <c r="M29" s="8">
        <v>935.59</v>
      </c>
      <c r="N29" s="8">
        <v>935.59</v>
      </c>
      <c r="O29" s="8">
        <v>935.59</v>
      </c>
      <c r="P29" s="8">
        <v>935.59</v>
      </c>
      <c r="Q29" s="8">
        <v>935.59</v>
      </c>
      <c r="R29" s="8">
        <v>935.59</v>
      </c>
      <c r="S29" s="8">
        <v>935.59029166666676</v>
      </c>
      <c r="T29" s="8">
        <v>935.59029166666676</v>
      </c>
      <c r="U29" s="8">
        <v>935.59029166666676</v>
      </c>
      <c r="V29" s="8">
        <v>935.59029166666676</v>
      </c>
      <c r="W29" s="8">
        <v>935.59029166666676</v>
      </c>
      <c r="X29" s="8">
        <v>935.59029166666676</v>
      </c>
      <c r="Y29" s="8">
        <v>935.59029166666676</v>
      </c>
      <c r="Z29" s="8">
        <v>935.59029166666676</v>
      </c>
      <c r="AA29" s="8">
        <v>935.59029166666676</v>
      </c>
      <c r="AB29" s="8">
        <v>935.59029166666676</v>
      </c>
      <c r="AC29" s="8">
        <v>935.59029166666676</v>
      </c>
      <c r="AD29" s="8">
        <v>935.59029166666676</v>
      </c>
      <c r="AE29" s="20">
        <v>935.59029166666676</v>
      </c>
      <c r="AF29" s="20">
        <v>935.59029166666676</v>
      </c>
      <c r="AG29" s="20">
        <v>935.59029166666676</v>
      </c>
      <c r="AH29" s="20">
        <v>935.59029166666676</v>
      </c>
      <c r="AI29" s="20">
        <v>935.59029166666676</v>
      </c>
      <c r="AJ29" s="20">
        <v>935.59029166666676</v>
      </c>
      <c r="AK29" s="20">
        <v>935.59029166666676</v>
      </c>
      <c r="AL29" s="20">
        <v>935.59029166666676</v>
      </c>
      <c r="AM29" s="20">
        <v>935.59029166666676</v>
      </c>
      <c r="AN29" s="20">
        <v>935.59029166666676</v>
      </c>
      <c r="AO29" s="20">
        <v>935.59029166666676</v>
      </c>
      <c r="AP29" s="20">
        <v>935.59029166666676</v>
      </c>
      <c r="AQ29" s="24">
        <f>+SUM(AE29:AP29)</f>
        <v>11227.083500000002</v>
      </c>
    </row>
    <row r="30" spans="1:43" hidden="1">
      <c r="A30" s="22" t="s">
        <v>504</v>
      </c>
      <c r="B30" s="22" t="s">
        <v>421</v>
      </c>
      <c r="C30" s="22" t="s">
        <v>429</v>
      </c>
      <c r="D30" s="22" t="s">
        <v>465</v>
      </c>
      <c r="E30" s="22" t="s">
        <v>505</v>
      </c>
      <c r="F30" s="8">
        <v>350.6</v>
      </c>
      <c r="G30" s="8">
        <v>350.6</v>
      </c>
      <c r="H30" s="8">
        <v>350.6</v>
      </c>
      <c r="I30" s="8">
        <v>350.6</v>
      </c>
      <c r="J30" s="8">
        <v>643.09</v>
      </c>
      <c r="K30" s="8">
        <v>935.59</v>
      </c>
      <c r="L30" s="8">
        <v>935.59</v>
      </c>
      <c r="M30" s="8">
        <v>935.59</v>
      </c>
      <c r="N30" s="8">
        <v>935.59</v>
      </c>
      <c r="O30" s="8">
        <v>935.59</v>
      </c>
      <c r="P30" s="8">
        <v>935.59</v>
      </c>
      <c r="Q30" s="8">
        <v>935.59</v>
      </c>
      <c r="R30" s="8">
        <v>935.59</v>
      </c>
      <c r="S30" s="8">
        <v>935.59029166666676</v>
      </c>
      <c r="T30" s="8">
        <v>935.59029166666676</v>
      </c>
      <c r="U30" s="8">
        <v>935.59029166666676</v>
      </c>
      <c r="V30" s="8">
        <v>935.59029166666676</v>
      </c>
      <c r="W30" s="8">
        <v>935.59029166666676</v>
      </c>
      <c r="X30" s="8">
        <v>935.59029166666676</v>
      </c>
      <c r="Y30" s="8">
        <v>935.59029166666676</v>
      </c>
      <c r="Z30" s="8">
        <v>935.59029166666676</v>
      </c>
      <c r="AA30" s="8">
        <v>935.59029166666676</v>
      </c>
      <c r="AB30" s="8">
        <v>935.59029166666676</v>
      </c>
      <c r="AC30" s="8">
        <v>935.59029166666676</v>
      </c>
      <c r="AD30" s="8">
        <v>935.59029166666676</v>
      </c>
      <c r="AE30" s="23">
        <v>935.59029166666676</v>
      </c>
      <c r="AF30" s="23">
        <v>935.59029166666676</v>
      </c>
      <c r="AG30" s="23">
        <v>935.59029166666676</v>
      </c>
      <c r="AH30" s="23">
        <v>935.59029166666676</v>
      </c>
      <c r="AI30" s="23">
        <v>935.59029166666676</v>
      </c>
      <c r="AJ30" s="23">
        <v>935.59029166666676</v>
      </c>
      <c r="AK30" s="23">
        <v>935.59029166666676</v>
      </c>
      <c r="AL30" s="23">
        <v>935.59029166666676</v>
      </c>
      <c r="AM30" s="23">
        <v>935.59029166666676</v>
      </c>
      <c r="AN30" s="23">
        <v>935.59029166666676</v>
      </c>
      <c r="AO30" s="23">
        <v>935.59029166666676</v>
      </c>
      <c r="AP30" s="23">
        <v>935.59029166666676</v>
      </c>
    </row>
    <row r="31" spans="1:43" ht="15" hidden="1">
      <c r="A31" s="22" t="s">
        <v>504</v>
      </c>
      <c r="B31" s="22" t="s">
        <v>430</v>
      </c>
      <c r="C31" s="22" t="s">
        <v>431</v>
      </c>
      <c r="D31" s="22" t="s">
        <v>465</v>
      </c>
      <c r="E31" s="22" t="s">
        <v>399</v>
      </c>
      <c r="F31" s="8">
        <v>2123.3200000000002</v>
      </c>
      <c r="G31" s="8">
        <v>2123.3200000000002</v>
      </c>
      <c r="H31" s="8">
        <v>2123.3200000000002</v>
      </c>
      <c r="I31" s="8">
        <v>2123.3200000000002</v>
      </c>
      <c r="J31" s="8">
        <v>2123.3200000000002</v>
      </c>
      <c r="K31" s="8">
        <v>2123.3200000000002</v>
      </c>
      <c r="L31" s="8">
        <v>2123.3200000000002</v>
      </c>
      <c r="M31" s="8">
        <v>2123.3200000000002</v>
      </c>
      <c r="N31" s="8">
        <v>2123.3200000000002</v>
      </c>
      <c r="O31" s="8">
        <v>2123.3200000000002</v>
      </c>
      <c r="P31" s="8">
        <v>2123.3200000000002</v>
      </c>
      <c r="Q31" s="8">
        <v>2123.3200000000002</v>
      </c>
      <c r="R31" s="8">
        <v>2123.3200000000002</v>
      </c>
      <c r="S31" s="8">
        <v>2123.3223900000003</v>
      </c>
      <c r="T31" s="8">
        <v>2123.3223900000003</v>
      </c>
      <c r="U31" s="8">
        <v>2123.3223900000003</v>
      </c>
      <c r="V31" s="8">
        <v>2123.3223900000003</v>
      </c>
      <c r="W31" s="8">
        <v>2123.3223900000003</v>
      </c>
      <c r="X31" s="8">
        <v>2123.3223900000003</v>
      </c>
      <c r="Y31" s="8">
        <v>2123.3223900000003</v>
      </c>
      <c r="Z31" s="8">
        <v>2123.3223900000003</v>
      </c>
      <c r="AA31" s="8">
        <v>2123.3223900000003</v>
      </c>
      <c r="AB31" s="8">
        <v>2123.3223900000003</v>
      </c>
      <c r="AC31" s="8">
        <v>2123.3223900000003</v>
      </c>
      <c r="AD31" s="8">
        <v>2123.3223900000003</v>
      </c>
      <c r="AE31" s="20">
        <v>4762.3087890000006</v>
      </c>
      <c r="AF31" s="20">
        <v>4762.3087890000006</v>
      </c>
      <c r="AG31" s="20">
        <v>4762.3087890000006</v>
      </c>
      <c r="AH31" s="20">
        <v>4762.3087890000006</v>
      </c>
      <c r="AI31" s="20">
        <v>4762.3087890000006</v>
      </c>
      <c r="AJ31" s="20">
        <v>4762.3087890000006</v>
      </c>
      <c r="AK31" s="20">
        <v>4762.3087890000006</v>
      </c>
      <c r="AL31" s="20">
        <v>4762.3087890000006</v>
      </c>
      <c r="AM31" s="20">
        <v>4762.3087890000006</v>
      </c>
      <c r="AN31" s="20">
        <v>4762.3087890000006</v>
      </c>
      <c r="AO31" s="20">
        <v>4762.3087890000006</v>
      </c>
      <c r="AP31" s="20">
        <v>4762.3087890000006</v>
      </c>
      <c r="AQ31" s="24">
        <f>+SUM(AE31:AP31)</f>
        <v>57147.705468000022</v>
      </c>
    </row>
    <row r="32" spans="1:43" hidden="1">
      <c r="A32" s="22" t="s">
        <v>504</v>
      </c>
      <c r="B32" s="22" t="s">
        <v>430</v>
      </c>
      <c r="C32" s="22" t="s">
        <v>431</v>
      </c>
      <c r="D32" s="22" t="s">
        <v>465</v>
      </c>
      <c r="E32" s="22" t="s">
        <v>505</v>
      </c>
      <c r="F32" s="8">
        <v>2123.3200000000002</v>
      </c>
      <c r="G32" s="8">
        <v>2123.3200000000002</v>
      </c>
      <c r="H32" s="8">
        <v>2123.3200000000002</v>
      </c>
      <c r="I32" s="8">
        <v>2123.3200000000002</v>
      </c>
      <c r="J32" s="8">
        <v>2123.3200000000002</v>
      </c>
      <c r="K32" s="8">
        <v>2123.3200000000002</v>
      </c>
      <c r="L32" s="8">
        <v>2123.3200000000002</v>
      </c>
      <c r="M32" s="8">
        <v>2123.3200000000002</v>
      </c>
      <c r="N32" s="8">
        <v>2123.3200000000002</v>
      </c>
      <c r="O32" s="8">
        <v>2123.3200000000002</v>
      </c>
      <c r="P32" s="8">
        <v>2123.3200000000002</v>
      </c>
      <c r="Q32" s="8">
        <v>2123.3200000000002</v>
      </c>
      <c r="R32" s="8">
        <v>2123.3200000000002</v>
      </c>
      <c r="S32" s="8">
        <v>2123.3223900000003</v>
      </c>
      <c r="T32" s="8">
        <v>2123.3223900000003</v>
      </c>
      <c r="U32" s="8">
        <v>2123.3223900000003</v>
      </c>
      <c r="V32" s="8">
        <v>2123.3223900000003</v>
      </c>
      <c r="W32" s="8">
        <v>2123.3223900000003</v>
      </c>
      <c r="X32" s="8">
        <v>2123.3223900000003</v>
      </c>
      <c r="Y32" s="8">
        <v>2123.3223900000003</v>
      </c>
      <c r="Z32" s="8">
        <v>2123.3223900000003</v>
      </c>
      <c r="AA32" s="8">
        <v>2123.3223900000003</v>
      </c>
      <c r="AB32" s="8">
        <v>2123.3223900000003</v>
      </c>
      <c r="AC32" s="8">
        <v>2123.3223900000003</v>
      </c>
      <c r="AD32" s="8">
        <v>2123.3223900000003</v>
      </c>
      <c r="AE32" s="23">
        <v>2123.3223900000003</v>
      </c>
      <c r="AF32" s="23">
        <v>2123.3223900000003</v>
      </c>
      <c r="AG32" s="23">
        <v>2123.3223900000003</v>
      </c>
      <c r="AH32" s="23">
        <v>2123.3223900000003</v>
      </c>
      <c r="AI32" s="23">
        <v>2123.3223900000003</v>
      </c>
      <c r="AJ32" s="23">
        <v>2123.3223900000003</v>
      </c>
      <c r="AK32" s="23">
        <v>2123.3223900000003</v>
      </c>
      <c r="AL32" s="23">
        <v>2123.3223900000003</v>
      </c>
      <c r="AM32" s="23">
        <v>2123.3223900000003</v>
      </c>
      <c r="AN32" s="23">
        <v>2123.3223900000003</v>
      </c>
      <c r="AO32" s="23">
        <v>2123.3223900000003</v>
      </c>
      <c r="AP32" s="23">
        <v>2123.3223900000003</v>
      </c>
    </row>
    <row r="33" spans="1:45" hidden="1">
      <c r="A33" s="22" t="s">
        <v>504</v>
      </c>
      <c r="B33" s="22" t="s">
        <v>430</v>
      </c>
      <c r="C33" s="22" t="s">
        <v>431</v>
      </c>
      <c r="D33" s="22" t="s">
        <v>465</v>
      </c>
      <c r="E33" s="22" t="s">
        <v>457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2638.9863990000003</v>
      </c>
      <c r="AF33" s="8">
        <v>2638.9863990000003</v>
      </c>
      <c r="AG33" s="8">
        <v>2638.9863990000003</v>
      </c>
      <c r="AH33" s="8">
        <v>2638.9863990000003</v>
      </c>
      <c r="AI33" s="8">
        <v>2638.9863990000003</v>
      </c>
      <c r="AJ33" s="8">
        <v>2638.9863990000003</v>
      </c>
      <c r="AK33" s="8">
        <v>2638.9863990000003</v>
      </c>
      <c r="AL33" s="8">
        <v>2638.9863990000003</v>
      </c>
      <c r="AM33" s="8">
        <v>2638.9863990000003</v>
      </c>
      <c r="AN33" s="8">
        <v>2638.9863990000003</v>
      </c>
      <c r="AO33" s="8">
        <v>2638.9863990000003</v>
      </c>
      <c r="AP33" s="8">
        <v>2638.9863990000003</v>
      </c>
    </row>
    <row r="34" spans="1:45" ht="15" hidden="1">
      <c r="A34" s="22" t="s">
        <v>504</v>
      </c>
      <c r="B34" s="22" t="s">
        <v>430</v>
      </c>
      <c r="C34" s="22" t="s">
        <v>432</v>
      </c>
      <c r="D34" s="22" t="s">
        <v>465</v>
      </c>
      <c r="E34" s="22" t="s">
        <v>399</v>
      </c>
      <c r="F34" s="8">
        <v>15794.51</v>
      </c>
      <c r="G34" s="8">
        <v>15794.51</v>
      </c>
      <c r="H34" s="8">
        <v>15794.51</v>
      </c>
      <c r="I34" s="8">
        <v>15794.51</v>
      </c>
      <c r="J34" s="8">
        <v>15794.51</v>
      </c>
      <c r="K34" s="8">
        <v>15794.51</v>
      </c>
      <c r="L34" s="8">
        <v>15794.51</v>
      </c>
      <c r="M34" s="8">
        <v>15794.51</v>
      </c>
      <c r="N34" s="8">
        <v>15794.51</v>
      </c>
      <c r="O34" s="8">
        <v>15794.51</v>
      </c>
      <c r="P34" s="8">
        <v>15794.51</v>
      </c>
      <c r="Q34" s="8">
        <v>15794.51</v>
      </c>
      <c r="R34" s="8">
        <v>15794.51</v>
      </c>
      <c r="S34" s="8">
        <v>15794.510324999999</v>
      </c>
      <c r="T34" s="8">
        <v>15794.510324999999</v>
      </c>
      <c r="U34" s="8">
        <v>15794.510324999999</v>
      </c>
      <c r="V34" s="8">
        <v>15794.510324999999</v>
      </c>
      <c r="W34" s="8">
        <v>15794.510324999999</v>
      </c>
      <c r="X34" s="8">
        <v>15794.510324999999</v>
      </c>
      <c r="Y34" s="8">
        <v>15794.510324999999</v>
      </c>
      <c r="Z34" s="8">
        <v>15794.510324999999</v>
      </c>
      <c r="AA34" s="8">
        <v>15794.510324999999</v>
      </c>
      <c r="AB34" s="8">
        <v>15794.510324999999</v>
      </c>
      <c r="AC34" s="8">
        <v>15794.510324999999</v>
      </c>
      <c r="AD34" s="8">
        <v>15794.510324999999</v>
      </c>
      <c r="AE34" s="20">
        <v>9763.8791099999999</v>
      </c>
      <c r="AF34" s="20">
        <v>9763.8791099999999</v>
      </c>
      <c r="AG34" s="20">
        <v>9763.8791099999999</v>
      </c>
      <c r="AH34" s="20">
        <v>9763.8791099999999</v>
      </c>
      <c r="AI34" s="20">
        <v>9763.8791099999999</v>
      </c>
      <c r="AJ34" s="20">
        <v>9763.8791099999999</v>
      </c>
      <c r="AK34" s="20">
        <v>9763.8791099999999</v>
      </c>
      <c r="AL34" s="20">
        <v>9763.8791099999999</v>
      </c>
      <c r="AM34" s="20">
        <v>9763.8791099999999</v>
      </c>
      <c r="AN34" s="20">
        <v>9763.8791099999999</v>
      </c>
      <c r="AO34" s="20">
        <v>9763.8791099999999</v>
      </c>
      <c r="AP34" s="20">
        <v>9763.8791099999999</v>
      </c>
      <c r="AQ34" s="24">
        <f>+SUM(AE34:AP34)</f>
        <v>117166.54931999998</v>
      </c>
    </row>
    <row r="35" spans="1:45" ht="15" hidden="1">
      <c r="A35" s="22" t="s">
        <v>504</v>
      </c>
      <c r="B35" s="22" t="s">
        <v>430</v>
      </c>
      <c r="C35" s="22" t="s">
        <v>432</v>
      </c>
      <c r="D35" s="22" t="s">
        <v>465</v>
      </c>
      <c r="E35" s="22" t="s">
        <v>505</v>
      </c>
      <c r="F35" s="8">
        <v>15794.51</v>
      </c>
      <c r="G35" s="8">
        <v>15794.51</v>
      </c>
      <c r="H35" s="8">
        <v>15794.51</v>
      </c>
      <c r="I35" s="8">
        <v>15794.51</v>
      </c>
      <c r="J35" s="8">
        <v>15794.51</v>
      </c>
      <c r="K35" s="8">
        <v>15794.51</v>
      </c>
      <c r="L35" s="8">
        <v>15794.51</v>
      </c>
      <c r="M35" s="8">
        <v>15794.51</v>
      </c>
      <c r="N35" s="8">
        <v>15794.51</v>
      </c>
      <c r="O35" s="8">
        <v>15794.51</v>
      </c>
      <c r="P35" s="8">
        <v>15794.51</v>
      </c>
      <c r="Q35" s="8">
        <v>15794.51</v>
      </c>
      <c r="R35" s="8">
        <v>15794.51</v>
      </c>
      <c r="S35" s="8">
        <v>15794.510324999999</v>
      </c>
      <c r="T35" s="8">
        <v>15794.510324999999</v>
      </c>
      <c r="U35" s="8">
        <v>15794.510324999999</v>
      </c>
      <c r="V35" s="8">
        <v>15794.510324999999</v>
      </c>
      <c r="W35" s="8">
        <v>15794.510324999999</v>
      </c>
      <c r="X35" s="8">
        <v>15794.510324999999</v>
      </c>
      <c r="Y35" s="8">
        <v>15794.510324999999</v>
      </c>
      <c r="Z35" s="8">
        <v>15794.510324999999</v>
      </c>
      <c r="AA35" s="8">
        <v>15794.510324999999</v>
      </c>
      <c r="AB35" s="8">
        <v>15794.510324999999</v>
      </c>
      <c r="AC35" s="8">
        <v>15794.510324999999</v>
      </c>
      <c r="AD35" s="8">
        <v>15794.510324999999</v>
      </c>
      <c r="AE35" s="23">
        <v>15794.510324999999</v>
      </c>
      <c r="AF35" s="23">
        <v>15794.510324999999</v>
      </c>
      <c r="AG35" s="23">
        <v>15794.510324999999</v>
      </c>
      <c r="AH35" s="23">
        <v>15794.510324999999</v>
      </c>
      <c r="AI35" s="23">
        <v>15794.510324999999</v>
      </c>
      <c r="AJ35" s="23">
        <v>15794.510324999999</v>
      </c>
      <c r="AK35" s="23">
        <v>15794.510324999999</v>
      </c>
      <c r="AL35" s="23">
        <v>15794.510324999999</v>
      </c>
      <c r="AM35" s="23">
        <v>15794.510324999999</v>
      </c>
      <c r="AN35" s="23">
        <v>15794.510324999999</v>
      </c>
      <c r="AO35" s="23">
        <v>15794.510324999999</v>
      </c>
      <c r="AP35" s="23">
        <v>15794.510324999999</v>
      </c>
      <c r="AQ35" s="3"/>
    </row>
    <row r="36" spans="1:45" ht="15" hidden="1">
      <c r="A36" s="22" t="s">
        <v>504</v>
      </c>
      <c r="B36" s="22" t="s">
        <v>430</v>
      </c>
      <c r="C36" s="22" t="s">
        <v>432</v>
      </c>
      <c r="D36" s="22" t="s">
        <v>465</v>
      </c>
      <c r="E36" s="22" t="s">
        <v>457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-6030.6312149999994</v>
      </c>
      <c r="AF36" s="8">
        <v>-6030.6312149999994</v>
      </c>
      <c r="AG36" s="8">
        <v>-6030.6312149999994</v>
      </c>
      <c r="AH36" s="8">
        <v>-6030.6312149999994</v>
      </c>
      <c r="AI36" s="8">
        <v>-6030.6312149999994</v>
      </c>
      <c r="AJ36" s="8">
        <v>-6030.6312149999994</v>
      </c>
      <c r="AK36" s="8">
        <v>-6030.6312149999994</v>
      </c>
      <c r="AL36" s="8">
        <v>-6030.6312149999994</v>
      </c>
      <c r="AM36" s="8">
        <v>-6030.6312149999994</v>
      </c>
      <c r="AN36" s="8">
        <v>-6030.6312149999994</v>
      </c>
      <c r="AO36" s="8">
        <v>-6030.6312149999994</v>
      </c>
      <c r="AP36" s="8">
        <v>-6030.6312149999994</v>
      </c>
      <c r="AQ36" s="3"/>
    </row>
    <row r="37" spans="1:45" ht="15" hidden="1">
      <c r="A37" s="22" t="s">
        <v>504</v>
      </c>
      <c r="B37" s="22" t="s">
        <v>430</v>
      </c>
      <c r="C37" s="22" t="s">
        <v>433</v>
      </c>
      <c r="D37" s="22" t="s">
        <v>465</v>
      </c>
      <c r="E37" s="22" t="s">
        <v>399</v>
      </c>
      <c r="F37" s="8">
        <v>34949.449999999997</v>
      </c>
      <c r="G37" s="8">
        <v>34949.449999999997</v>
      </c>
      <c r="H37" s="8">
        <v>34949.449999999997</v>
      </c>
      <c r="I37" s="8">
        <v>34949.449999999997</v>
      </c>
      <c r="J37" s="8">
        <v>38005.99</v>
      </c>
      <c r="K37" s="8">
        <v>41062.54</v>
      </c>
      <c r="L37" s="8">
        <v>42106.42</v>
      </c>
      <c r="M37" s="8">
        <v>43177.66</v>
      </c>
      <c r="N37" s="8">
        <v>43207.24</v>
      </c>
      <c r="O37" s="8">
        <v>43224.63</v>
      </c>
      <c r="P37" s="8">
        <v>43236.87</v>
      </c>
      <c r="Q37" s="8">
        <v>43233.94</v>
      </c>
      <c r="R37" s="8">
        <v>43233.94</v>
      </c>
      <c r="S37" s="8">
        <v>43775.661534291663</v>
      </c>
      <c r="T37" s="8">
        <v>44594.690494416667</v>
      </c>
      <c r="U37" s="8">
        <v>45149.301694416667</v>
      </c>
      <c r="V37" s="8">
        <v>45703.912894416666</v>
      </c>
      <c r="W37" s="8">
        <v>46258.524094416665</v>
      </c>
      <c r="X37" s="8">
        <v>46813.135294416665</v>
      </c>
      <c r="Y37" s="8">
        <v>47367.746494416664</v>
      </c>
      <c r="Z37" s="8">
        <v>47922.357694416663</v>
      </c>
      <c r="AA37" s="8">
        <v>48476.968894416663</v>
      </c>
      <c r="AB37" s="8">
        <v>49031.580094416662</v>
      </c>
      <c r="AC37" s="8">
        <v>49586.191294416669</v>
      </c>
      <c r="AD37" s="8">
        <v>50140.802494416668</v>
      </c>
      <c r="AE37" s="20">
        <v>29658.805650000006</v>
      </c>
      <c r="AF37" s="20">
        <v>30070.645650000006</v>
      </c>
      <c r="AG37" s="20">
        <v>30482.485650000002</v>
      </c>
      <c r="AH37" s="20">
        <v>30894.325650000006</v>
      </c>
      <c r="AI37" s="20">
        <v>31306.165650000003</v>
      </c>
      <c r="AJ37" s="20">
        <v>31718.005650000006</v>
      </c>
      <c r="AK37" s="20">
        <v>32129.845650000003</v>
      </c>
      <c r="AL37" s="20">
        <v>32541.685650000007</v>
      </c>
      <c r="AM37" s="20">
        <v>32953.525650000003</v>
      </c>
      <c r="AN37" s="20">
        <v>33365.365650000007</v>
      </c>
      <c r="AO37" s="20">
        <v>33777.205650000004</v>
      </c>
      <c r="AP37" s="20">
        <v>34189.045650000007</v>
      </c>
      <c r="AQ37" s="24">
        <f>+SUM(AE37:AP37)</f>
        <v>383087.10780000006</v>
      </c>
    </row>
    <row r="38" spans="1:45" ht="15" hidden="1">
      <c r="A38" s="22" t="s">
        <v>504</v>
      </c>
      <c r="B38" s="22" t="s">
        <v>430</v>
      </c>
      <c r="C38" s="22" t="s">
        <v>433</v>
      </c>
      <c r="D38" s="22" t="s">
        <v>465</v>
      </c>
      <c r="E38" s="22" t="s">
        <v>505</v>
      </c>
      <c r="F38" s="8">
        <v>34949.449999999997</v>
      </c>
      <c r="G38" s="8">
        <v>34949.449999999997</v>
      </c>
      <c r="H38" s="8">
        <v>34949.449999999997</v>
      </c>
      <c r="I38" s="8">
        <v>34949.449999999997</v>
      </c>
      <c r="J38" s="8">
        <v>38005.99</v>
      </c>
      <c r="K38" s="8">
        <v>41062.54</v>
      </c>
      <c r="L38" s="8">
        <v>42106.42</v>
      </c>
      <c r="M38" s="8">
        <v>43177.66</v>
      </c>
      <c r="N38" s="8">
        <v>43207.24</v>
      </c>
      <c r="O38" s="8">
        <v>43224.63</v>
      </c>
      <c r="P38" s="8">
        <v>43236.87</v>
      </c>
      <c r="Q38" s="8">
        <v>43233.94</v>
      </c>
      <c r="R38" s="8">
        <v>43233.94</v>
      </c>
      <c r="S38" s="8">
        <v>43775.661534291663</v>
      </c>
      <c r="T38" s="8">
        <v>44594.690494416667</v>
      </c>
      <c r="U38" s="8">
        <v>45149.301694416667</v>
      </c>
      <c r="V38" s="8">
        <v>45703.912894416666</v>
      </c>
      <c r="W38" s="8">
        <v>46258.524094416665</v>
      </c>
      <c r="X38" s="8">
        <v>46813.135294416665</v>
      </c>
      <c r="Y38" s="8">
        <v>47367.746494416664</v>
      </c>
      <c r="Z38" s="8">
        <v>47922.357694416663</v>
      </c>
      <c r="AA38" s="8">
        <v>48476.968894416663</v>
      </c>
      <c r="AB38" s="8">
        <v>49031.580094416662</v>
      </c>
      <c r="AC38" s="8">
        <v>49586.191294416669</v>
      </c>
      <c r="AD38" s="8">
        <v>50140.802494416668</v>
      </c>
      <c r="AE38" s="23">
        <v>50695.413694416668</v>
      </c>
      <c r="AF38" s="23">
        <v>51250.024894416667</v>
      </c>
      <c r="AG38" s="23">
        <v>51804.636094416666</v>
      </c>
      <c r="AH38" s="23">
        <v>52359.247294416666</v>
      </c>
      <c r="AI38" s="23">
        <v>52913.858494416665</v>
      </c>
      <c r="AJ38" s="23">
        <v>53468.469694416664</v>
      </c>
      <c r="AK38" s="23">
        <v>54023.080894416664</v>
      </c>
      <c r="AL38" s="23">
        <v>54577.692094416663</v>
      </c>
      <c r="AM38" s="23">
        <v>55132.303294416663</v>
      </c>
      <c r="AN38" s="23">
        <v>55686.914494416662</v>
      </c>
      <c r="AO38" s="23">
        <v>56241.525694416661</v>
      </c>
      <c r="AP38" s="23">
        <v>56796.136894416661</v>
      </c>
      <c r="AQ38" s="3"/>
    </row>
    <row r="39" spans="1:45" ht="15" hidden="1">
      <c r="A39" s="22" t="s">
        <v>504</v>
      </c>
      <c r="B39" s="22" t="s">
        <v>430</v>
      </c>
      <c r="C39" s="22" t="s">
        <v>433</v>
      </c>
      <c r="D39" s="22" t="s">
        <v>465</v>
      </c>
      <c r="E39" s="22" t="s">
        <v>457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8">
        <v>0</v>
      </c>
      <c r="AE39" s="8">
        <v>-21036.608044416658</v>
      </c>
      <c r="AF39" s="8">
        <v>-21179.379244416661</v>
      </c>
      <c r="AG39" s="8">
        <v>-21322.15044441666</v>
      </c>
      <c r="AH39" s="8">
        <v>-21464.92164441666</v>
      </c>
      <c r="AI39" s="8">
        <v>-21607.692844416662</v>
      </c>
      <c r="AJ39" s="8">
        <v>-21750.464044416658</v>
      </c>
      <c r="AK39" s="8">
        <v>-21893.235244416661</v>
      </c>
      <c r="AL39" s="8">
        <v>-22036.00644441666</v>
      </c>
      <c r="AM39" s="8">
        <v>-22178.777644416659</v>
      </c>
      <c r="AN39" s="8">
        <v>-22321.548844416662</v>
      </c>
      <c r="AO39" s="8">
        <v>-22464.320044416658</v>
      </c>
      <c r="AP39" s="8">
        <v>-22607.091244416661</v>
      </c>
      <c r="AQ39" s="3"/>
    </row>
    <row r="40" spans="1:45" ht="15" hidden="1">
      <c r="A40" s="22" t="s">
        <v>504</v>
      </c>
      <c r="B40" s="22" t="s">
        <v>430</v>
      </c>
      <c r="C40" s="22" t="s">
        <v>434</v>
      </c>
      <c r="D40" s="22" t="s">
        <v>465</v>
      </c>
      <c r="E40" s="22" t="s">
        <v>399</v>
      </c>
      <c r="F40" s="8">
        <v>3171.3</v>
      </c>
      <c r="G40" s="8">
        <v>3171.3</v>
      </c>
      <c r="H40" s="8">
        <v>3171.3</v>
      </c>
      <c r="I40" s="8">
        <v>3171.3</v>
      </c>
      <c r="J40" s="8">
        <v>3171.3</v>
      </c>
      <c r="K40" s="8">
        <v>3171.3</v>
      </c>
      <c r="L40" s="8">
        <v>3171.3</v>
      </c>
      <c r="M40" s="8">
        <v>3171.3</v>
      </c>
      <c r="N40" s="8">
        <v>3171.3</v>
      </c>
      <c r="O40" s="8">
        <v>3171.3</v>
      </c>
      <c r="P40" s="8">
        <v>3171.3</v>
      </c>
      <c r="Q40" s="8">
        <v>3171.3</v>
      </c>
      <c r="R40" s="8">
        <v>3171.3</v>
      </c>
      <c r="S40" s="8">
        <v>3171.2963333333337</v>
      </c>
      <c r="T40" s="8">
        <v>3171.2963333333337</v>
      </c>
      <c r="U40" s="8">
        <v>3171.2963333333337</v>
      </c>
      <c r="V40" s="8">
        <v>3171.2963333333337</v>
      </c>
      <c r="W40" s="8">
        <v>3171.2963333333337</v>
      </c>
      <c r="X40" s="8">
        <v>3171.2963333333337</v>
      </c>
      <c r="Y40" s="8">
        <v>3171.2963333333337</v>
      </c>
      <c r="Z40" s="8">
        <v>3171.2963333333337</v>
      </c>
      <c r="AA40" s="8">
        <v>3171.2963333333337</v>
      </c>
      <c r="AB40" s="8">
        <v>3171.2963333333337</v>
      </c>
      <c r="AC40" s="8">
        <v>3171.2963333333337</v>
      </c>
      <c r="AD40" s="8">
        <v>3171.2963333333337</v>
      </c>
      <c r="AE40" s="20">
        <v>4252.1259</v>
      </c>
      <c r="AF40" s="20">
        <v>4252.1259</v>
      </c>
      <c r="AG40" s="20">
        <v>4252.1259</v>
      </c>
      <c r="AH40" s="20">
        <v>4252.1259</v>
      </c>
      <c r="AI40" s="20">
        <v>4252.1259</v>
      </c>
      <c r="AJ40" s="20">
        <v>4252.1259</v>
      </c>
      <c r="AK40" s="20">
        <v>4252.1259</v>
      </c>
      <c r="AL40" s="20">
        <v>4252.1259</v>
      </c>
      <c r="AM40" s="20">
        <v>4252.1259</v>
      </c>
      <c r="AN40" s="20">
        <v>4252.1259</v>
      </c>
      <c r="AO40" s="20">
        <v>4252.1259</v>
      </c>
      <c r="AP40" s="20">
        <v>4252.1259</v>
      </c>
      <c r="AQ40" s="24">
        <f>+SUM(AE40:AP40)</f>
        <v>51025.510799999996</v>
      </c>
    </row>
    <row r="41" spans="1:45" ht="15" hidden="1">
      <c r="A41" s="22" t="s">
        <v>504</v>
      </c>
      <c r="B41" s="22" t="s">
        <v>430</v>
      </c>
      <c r="C41" s="22" t="s">
        <v>434</v>
      </c>
      <c r="D41" s="22" t="s">
        <v>465</v>
      </c>
      <c r="E41" s="22" t="s">
        <v>505</v>
      </c>
      <c r="F41" s="8">
        <v>3171.3</v>
      </c>
      <c r="G41" s="8">
        <v>3171.3</v>
      </c>
      <c r="H41" s="8">
        <v>3171.3</v>
      </c>
      <c r="I41" s="8">
        <v>3171.3</v>
      </c>
      <c r="J41" s="8">
        <v>3171.3</v>
      </c>
      <c r="K41" s="8">
        <v>3171.3</v>
      </c>
      <c r="L41" s="8">
        <v>3171.3</v>
      </c>
      <c r="M41" s="8">
        <v>3171.3</v>
      </c>
      <c r="N41" s="8">
        <v>3171.3</v>
      </c>
      <c r="O41" s="8">
        <v>3171.3</v>
      </c>
      <c r="P41" s="8">
        <v>3171.3</v>
      </c>
      <c r="Q41" s="8">
        <v>3171.3</v>
      </c>
      <c r="R41" s="8">
        <v>3171.3</v>
      </c>
      <c r="S41" s="8">
        <v>3171.2963333333337</v>
      </c>
      <c r="T41" s="8">
        <v>3171.2963333333337</v>
      </c>
      <c r="U41" s="8">
        <v>3171.2963333333337</v>
      </c>
      <c r="V41" s="8">
        <v>3171.2963333333337</v>
      </c>
      <c r="W41" s="8">
        <v>3171.2963333333337</v>
      </c>
      <c r="X41" s="8">
        <v>3171.2963333333337</v>
      </c>
      <c r="Y41" s="8">
        <v>3171.2963333333337</v>
      </c>
      <c r="Z41" s="8">
        <v>3171.2963333333337</v>
      </c>
      <c r="AA41" s="8">
        <v>3171.2963333333337</v>
      </c>
      <c r="AB41" s="8">
        <v>3171.2963333333337</v>
      </c>
      <c r="AC41" s="8">
        <v>3171.2963333333337</v>
      </c>
      <c r="AD41" s="8">
        <v>3171.2963333333337</v>
      </c>
      <c r="AE41" s="23">
        <v>3171.2963333333337</v>
      </c>
      <c r="AF41" s="23">
        <v>3171.2963333333337</v>
      </c>
      <c r="AG41" s="23">
        <v>3171.2963333333337</v>
      </c>
      <c r="AH41" s="23">
        <v>3171.2963333333337</v>
      </c>
      <c r="AI41" s="23">
        <v>3171.2963333333337</v>
      </c>
      <c r="AJ41" s="23">
        <v>3171.2963333333337</v>
      </c>
      <c r="AK41" s="23">
        <v>3171.2963333333337</v>
      </c>
      <c r="AL41" s="23">
        <v>3171.2963333333337</v>
      </c>
      <c r="AM41" s="23">
        <v>3171.2963333333337</v>
      </c>
      <c r="AN41" s="23">
        <v>3171.2963333333337</v>
      </c>
      <c r="AO41" s="23">
        <v>3171.2963333333337</v>
      </c>
      <c r="AP41" s="23">
        <v>3171.2963333333337</v>
      </c>
      <c r="AQ41" s="3"/>
    </row>
    <row r="42" spans="1:45" ht="15" hidden="1">
      <c r="A42" s="22" t="s">
        <v>504</v>
      </c>
      <c r="B42" s="22" t="s">
        <v>430</v>
      </c>
      <c r="C42" s="22" t="s">
        <v>434</v>
      </c>
      <c r="D42" s="22" t="s">
        <v>465</v>
      </c>
      <c r="E42" s="22" t="s">
        <v>457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8">
        <v>0</v>
      </c>
      <c r="AE42" s="8">
        <v>1080.8295666666663</v>
      </c>
      <c r="AF42" s="8">
        <v>1080.8295666666663</v>
      </c>
      <c r="AG42" s="8">
        <v>1080.8295666666663</v>
      </c>
      <c r="AH42" s="8">
        <v>1080.8295666666663</v>
      </c>
      <c r="AI42" s="8">
        <v>1080.8295666666663</v>
      </c>
      <c r="AJ42" s="8">
        <v>1080.8295666666663</v>
      </c>
      <c r="AK42" s="8">
        <v>1080.8295666666663</v>
      </c>
      <c r="AL42" s="8">
        <v>1080.8295666666663</v>
      </c>
      <c r="AM42" s="8">
        <v>1080.8295666666663</v>
      </c>
      <c r="AN42" s="8">
        <v>1080.8295666666663</v>
      </c>
      <c r="AO42" s="8">
        <v>1080.8295666666663</v>
      </c>
      <c r="AP42" s="8">
        <v>1080.8295666666663</v>
      </c>
      <c r="AQ42" s="3"/>
    </row>
    <row r="43" spans="1:45" ht="15" hidden="1">
      <c r="A43" s="22" t="s">
        <v>504</v>
      </c>
      <c r="B43" s="22" t="s">
        <v>430</v>
      </c>
      <c r="C43" s="22" t="s">
        <v>435</v>
      </c>
      <c r="D43" s="22" t="s">
        <v>465</v>
      </c>
      <c r="E43" s="22" t="s">
        <v>399</v>
      </c>
      <c r="F43" s="8">
        <v>1169.72</v>
      </c>
      <c r="G43" s="8">
        <v>1169.72</v>
      </c>
      <c r="H43" s="8">
        <v>1169.72</v>
      </c>
      <c r="I43" s="8">
        <v>1169.72</v>
      </c>
      <c r="J43" s="8">
        <v>1315.48</v>
      </c>
      <c r="K43" s="8">
        <v>1461.25</v>
      </c>
      <c r="L43" s="8">
        <v>1461.25</v>
      </c>
      <c r="M43" s="8">
        <v>1461.25</v>
      </c>
      <c r="N43" s="8">
        <v>1461.25</v>
      </c>
      <c r="O43" s="8">
        <v>1461.25</v>
      </c>
      <c r="P43" s="8">
        <v>1461.25</v>
      </c>
      <c r="Q43" s="8">
        <v>1461.25</v>
      </c>
      <c r="R43" s="8">
        <v>1461.25</v>
      </c>
      <c r="S43" s="8">
        <v>1461.2516208333336</v>
      </c>
      <c r="T43" s="8">
        <v>1461.2516208333336</v>
      </c>
      <c r="U43" s="8">
        <v>1461.2516208333336</v>
      </c>
      <c r="V43" s="8">
        <v>1461.2516208333336</v>
      </c>
      <c r="W43" s="8">
        <v>1461.2516208333336</v>
      </c>
      <c r="X43" s="8">
        <v>1461.2516208333336</v>
      </c>
      <c r="Y43" s="8">
        <v>1461.2516208333336</v>
      </c>
      <c r="Z43" s="8">
        <v>1461.2516208333336</v>
      </c>
      <c r="AA43" s="8">
        <v>1461.2516208333336</v>
      </c>
      <c r="AB43" s="8">
        <v>1461.2516208333336</v>
      </c>
      <c r="AC43" s="8">
        <v>1461.2516208333336</v>
      </c>
      <c r="AD43" s="8">
        <v>1461.2516208333336</v>
      </c>
      <c r="AE43" s="20">
        <v>1346.5995705833336</v>
      </c>
      <c r="AF43" s="20">
        <v>1346.5995705833336</v>
      </c>
      <c r="AG43" s="20">
        <v>1346.5995705833336</v>
      </c>
      <c r="AH43" s="20">
        <v>1346.5995705833336</v>
      </c>
      <c r="AI43" s="20">
        <v>1346.5995705833336</v>
      </c>
      <c r="AJ43" s="20">
        <v>1346.5995705833336</v>
      </c>
      <c r="AK43" s="20">
        <v>1346.5995705833336</v>
      </c>
      <c r="AL43" s="20">
        <v>1346.5995705833336</v>
      </c>
      <c r="AM43" s="20">
        <v>1346.5995705833336</v>
      </c>
      <c r="AN43" s="20">
        <v>1346.5995705833336</v>
      </c>
      <c r="AO43" s="20">
        <v>1346.5995705833336</v>
      </c>
      <c r="AP43" s="20">
        <v>1346.5995705833336</v>
      </c>
      <c r="AQ43" s="24">
        <f>+SUM(AE43:AP43)</f>
        <v>16159.194847000004</v>
      </c>
    </row>
    <row r="44" spans="1:45" ht="15" hidden="1">
      <c r="A44" s="22" t="s">
        <v>504</v>
      </c>
      <c r="B44" s="22" t="s">
        <v>430</v>
      </c>
      <c r="C44" s="22" t="s">
        <v>435</v>
      </c>
      <c r="D44" s="22" t="s">
        <v>465</v>
      </c>
      <c r="E44" s="22" t="s">
        <v>505</v>
      </c>
      <c r="F44" s="8">
        <v>1169.72</v>
      </c>
      <c r="G44" s="8">
        <v>1169.72</v>
      </c>
      <c r="H44" s="8">
        <v>1169.72</v>
      </c>
      <c r="I44" s="8">
        <v>1169.72</v>
      </c>
      <c r="J44" s="8">
        <v>1315.48</v>
      </c>
      <c r="K44" s="8">
        <v>1461.25</v>
      </c>
      <c r="L44" s="8">
        <v>1461.25</v>
      </c>
      <c r="M44" s="8">
        <v>1461.25</v>
      </c>
      <c r="N44" s="8">
        <v>1461.25</v>
      </c>
      <c r="O44" s="8">
        <v>1461.25</v>
      </c>
      <c r="P44" s="8">
        <v>1461.25</v>
      </c>
      <c r="Q44" s="8">
        <v>1461.25</v>
      </c>
      <c r="R44" s="8">
        <v>1461.25</v>
      </c>
      <c r="S44" s="8">
        <v>1461.2516208333336</v>
      </c>
      <c r="T44" s="8">
        <v>1461.2516208333336</v>
      </c>
      <c r="U44" s="8">
        <v>1461.2516208333336</v>
      </c>
      <c r="V44" s="8">
        <v>1461.2516208333336</v>
      </c>
      <c r="W44" s="8">
        <v>1461.2516208333336</v>
      </c>
      <c r="X44" s="8">
        <v>1461.2516208333336</v>
      </c>
      <c r="Y44" s="8">
        <v>1461.2516208333336</v>
      </c>
      <c r="Z44" s="8">
        <v>1461.2516208333336</v>
      </c>
      <c r="AA44" s="8">
        <v>1461.2516208333336</v>
      </c>
      <c r="AB44" s="8">
        <v>1461.2516208333336</v>
      </c>
      <c r="AC44" s="8">
        <v>1461.2516208333336</v>
      </c>
      <c r="AD44" s="8">
        <v>1461.2516208333336</v>
      </c>
      <c r="AE44" s="23">
        <v>1461.2516208333336</v>
      </c>
      <c r="AF44" s="23">
        <v>1461.2516208333336</v>
      </c>
      <c r="AG44" s="23">
        <v>1461.2516208333336</v>
      </c>
      <c r="AH44" s="23">
        <v>1461.2516208333336</v>
      </c>
      <c r="AI44" s="23">
        <v>1461.2516208333336</v>
      </c>
      <c r="AJ44" s="23">
        <v>1461.2516208333336</v>
      </c>
      <c r="AK44" s="23">
        <v>1461.2516208333336</v>
      </c>
      <c r="AL44" s="23">
        <v>1461.2516208333336</v>
      </c>
      <c r="AM44" s="23">
        <v>1461.2516208333336</v>
      </c>
      <c r="AN44" s="23">
        <v>1461.2516208333336</v>
      </c>
      <c r="AO44" s="23">
        <v>1461.2516208333336</v>
      </c>
      <c r="AP44" s="23">
        <v>1461.2516208333336</v>
      </c>
      <c r="AQ44" s="3"/>
    </row>
    <row r="45" spans="1:45" ht="15" hidden="1">
      <c r="A45" s="22" t="s">
        <v>504</v>
      </c>
      <c r="B45" s="22" t="s">
        <v>430</v>
      </c>
      <c r="C45" s="22" t="s">
        <v>435</v>
      </c>
      <c r="D45" s="22" t="s">
        <v>465</v>
      </c>
      <c r="E45" s="22" t="s">
        <v>457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8">
        <v>0</v>
      </c>
      <c r="AE45" s="8">
        <v>-114.65205025</v>
      </c>
      <c r="AF45" s="8">
        <v>-114.65205025</v>
      </c>
      <c r="AG45" s="8">
        <v>-114.65205025</v>
      </c>
      <c r="AH45" s="8">
        <v>-114.65205025</v>
      </c>
      <c r="AI45" s="8">
        <v>-114.65205025</v>
      </c>
      <c r="AJ45" s="8">
        <v>-114.65205025</v>
      </c>
      <c r="AK45" s="8">
        <v>-114.65205025</v>
      </c>
      <c r="AL45" s="8">
        <v>-114.65205025</v>
      </c>
      <c r="AM45" s="8">
        <v>-114.65205025</v>
      </c>
      <c r="AN45" s="8">
        <v>-114.65205025</v>
      </c>
      <c r="AO45" s="8">
        <v>-114.65205025</v>
      </c>
      <c r="AP45" s="8">
        <v>-114.65205025</v>
      </c>
      <c r="AQ45" s="3"/>
    </row>
    <row r="46" spans="1:45" ht="15" hidden="1">
      <c r="A46" s="22" t="s">
        <v>504</v>
      </c>
      <c r="B46" s="22" t="s">
        <v>436</v>
      </c>
      <c r="C46" s="22" t="s">
        <v>437</v>
      </c>
      <c r="D46" s="22" t="s">
        <v>465</v>
      </c>
      <c r="E46" s="22" t="s">
        <v>399</v>
      </c>
      <c r="F46" s="8">
        <v>234.76</v>
      </c>
      <c r="G46" s="8">
        <v>242.29</v>
      </c>
      <c r="H46" s="8">
        <v>249.52</v>
      </c>
      <c r="I46" s="8">
        <v>250.84</v>
      </c>
      <c r="J46" s="8">
        <v>255.66</v>
      </c>
      <c r="K46" s="8">
        <v>261.55</v>
      </c>
      <c r="L46" s="8">
        <v>264.99</v>
      </c>
      <c r="M46" s="8">
        <v>267.32</v>
      </c>
      <c r="N46" s="8">
        <v>268.70999999999998</v>
      </c>
      <c r="O46" s="8">
        <v>269.69</v>
      </c>
      <c r="P46" s="8">
        <v>340.98</v>
      </c>
      <c r="Q46" s="8">
        <v>444.66</v>
      </c>
      <c r="R46" s="8">
        <v>482.25</v>
      </c>
      <c r="S46" s="8">
        <v>488.29755934218809</v>
      </c>
      <c r="T46" s="8">
        <v>490.95457341205707</v>
      </c>
      <c r="U46" s="8">
        <v>494.26727510672475</v>
      </c>
      <c r="V46" s="8">
        <v>498.11815988372859</v>
      </c>
      <c r="W46" s="8">
        <v>502.35912764148162</v>
      </c>
      <c r="X46" s="8">
        <v>506.90005252606761</v>
      </c>
      <c r="Y46" s="8">
        <v>511.69926398051939</v>
      </c>
      <c r="Z46" s="8">
        <v>516.72813165275295</v>
      </c>
      <c r="AA46" s="8">
        <v>521.98258857423548</v>
      </c>
      <c r="AB46" s="8">
        <v>527.4384509449618</v>
      </c>
      <c r="AC46" s="8">
        <v>532.99255979406485</v>
      </c>
      <c r="AD46" s="8">
        <v>538.54688792571255</v>
      </c>
      <c r="AE46" s="8">
        <v>503.78279049979301</v>
      </c>
      <c r="AF46" s="8">
        <v>509.09260349837871</v>
      </c>
      <c r="AG46" s="8">
        <v>514.44361600873935</v>
      </c>
      <c r="AH46" s="8">
        <v>519.77732762233586</v>
      </c>
      <c r="AI46" s="8">
        <v>525.07523052143938</v>
      </c>
      <c r="AJ46" s="8">
        <v>530.33005840156409</v>
      </c>
      <c r="AK46" s="8">
        <v>535.5461497202466</v>
      </c>
      <c r="AL46" s="8">
        <v>540.75891081516806</v>
      </c>
      <c r="AM46" s="8">
        <v>546.03973261831129</v>
      </c>
      <c r="AN46" s="8">
        <v>551.50612349846836</v>
      </c>
      <c r="AO46" s="8">
        <v>557.11974386666805</v>
      </c>
      <c r="AP46" s="8">
        <v>562.69417276832883</v>
      </c>
      <c r="AQ46" s="56">
        <f>+SUM(AE46:AP46)</f>
        <v>6396.1664598394409</v>
      </c>
      <c r="AS46" s="1" t="s">
        <v>506</v>
      </c>
    </row>
    <row r="47" spans="1:45" ht="15" hidden="1">
      <c r="A47" s="22" t="s">
        <v>504</v>
      </c>
      <c r="B47" s="22" t="s">
        <v>436</v>
      </c>
      <c r="C47" s="22" t="s">
        <v>437</v>
      </c>
      <c r="D47" s="22" t="s">
        <v>465</v>
      </c>
      <c r="E47" s="22" t="s">
        <v>505</v>
      </c>
      <c r="F47" s="8">
        <v>234.76</v>
      </c>
      <c r="G47" s="8">
        <v>242.29</v>
      </c>
      <c r="H47" s="8">
        <v>249.52</v>
      </c>
      <c r="I47" s="8">
        <v>250.84</v>
      </c>
      <c r="J47" s="8">
        <v>255.66</v>
      </c>
      <c r="K47" s="8">
        <v>261.55</v>
      </c>
      <c r="L47" s="8">
        <v>264.99</v>
      </c>
      <c r="M47" s="8">
        <v>267.32</v>
      </c>
      <c r="N47" s="8">
        <v>268.70999999999998</v>
      </c>
      <c r="O47" s="8">
        <v>269.69</v>
      </c>
      <c r="P47" s="8">
        <v>340.98</v>
      </c>
      <c r="Q47" s="8">
        <v>444.66</v>
      </c>
      <c r="R47" s="8">
        <v>482.25</v>
      </c>
      <c r="S47" s="8">
        <v>488.29755934218809</v>
      </c>
      <c r="T47" s="8">
        <v>490.95457341205707</v>
      </c>
      <c r="U47" s="8">
        <v>494.2672751067247</v>
      </c>
      <c r="V47" s="8">
        <v>498.11815988372859</v>
      </c>
      <c r="W47" s="8">
        <v>502.35912764148162</v>
      </c>
      <c r="X47" s="8">
        <v>506.90005252606761</v>
      </c>
      <c r="Y47" s="8">
        <v>511.69926398051933</v>
      </c>
      <c r="Z47" s="8">
        <v>516.72813165275284</v>
      </c>
      <c r="AA47" s="8">
        <v>521.98258857423548</v>
      </c>
      <c r="AB47" s="8">
        <v>527.43845094496169</v>
      </c>
      <c r="AC47" s="8">
        <v>532.99255979406473</v>
      </c>
      <c r="AD47" s="8">
        <v>538.54688792571267</v>
      </c>
      <c r="AE47" s="25">
        <v>544.15562736911454</v>
      </c>
      <c r="AF47" s="25">
        <v>549.8909654512106</v>
      </c>
      <c r="AG47" s="25">
        <v>555.67080474811587</v>
      </c>
      <c r="AH47" s="25">
        <v>561.43195666524116</v>
      </c>
      <c r="AI47" s="25">
        <v>567.15443017995199</v>
      </c>
      <c r="AJ47" s="25">
        <v>572.8303766706789</v>
      </c>
      <c r="AK47" s="25">
        <v>578.46448227622443</v>
      </c>
      <c r="AL47" s="25">
        <v>584.09499077596547</v>
      </c>
      <c r="AM47" s="25">
        <v>589.79901432639883</v>
      </c>
      <c r="AN47" s="25">
        <v>595.70347834329368</v>
      </c>
      <c r="AO47" s="25">
        <v>601.76697072706293</v>
      </c>
      <c r="AP47" s="25">
        <v>607.78813086474565</v>
      </c>
      <c r="AQ47" s="3"/>
    </row>
    <row r="48" spans="1:45" ht="15">
      <c r="A48" s="22" t="s">
        <v>504</v>
      </c>
      <c r="B48" s="22" t="s">
        <v>436</v>
      </c>
      <c r="C48" s="22" t="s">
        <v>437</v>
      </c>
      <c r="D48" s="22" t="s">
        <v>465</v>
      </c>
      <c r="E48" s="22" t="s">
        <v>457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-40.372836869321404</v>
      </c>
      <c r="AF48" s="8">
        <v>-40.798361952831755</v>
      </c>
      <c r="AG48" s="8">
        <v>-41.227188739376338</v>
      </c>
      <c r="AH48" s="8">
        <v>-41.654629042904979</v>
      </c>
      <c r="AI48" s="8">
        <v>-42.079199658512572</v>
      </c>
      <c r="AJ48" s="8">
        <v>-42.500318269114906</v>
      </c>
      <c r="AK48" s="8">
        <v>-42.918332555977969</v>
      </c>
      <c r="AL48" s="8">
        <v>-43.336079960797441</v>
      </c>
      <c r="AM48" s="8">
        <v>-43.759281708087684</v>
      </c>
      <c r="AN48" s="8">
        <v>-44.197354844825028</v>
      </c>
      <c r="AO48" s="8">
        <v>-44.647226860395001</v>
      </c>
      <c r="AP48" s="8">
        <v>-45.093958096416614</v>
      </c>
      <c r="AQ48" s="15">
        <f>SUM(AE48:AP48)</f>
        <v>-512.58476855856179</v>
      </c>
      <c r="AR48" t="s">
        <v>507</v>
      </c>
    </row>
    <row r="49" spans="1:45" ht="15" hidden="1">
      <c r="A49" s="22" t="s">
        <v>504</v>
      </c>
      <c r="B49" s="22" t="s">
        <v>436</v>
      </c>
      <c r="C49" s="22" t="s">
        <v>438</v>
      </c>
      <c r="D49" s="22" t="s">
        <v>465</v>
      </c>
      <c r="E49" s="22" t="s">
        <v>399</v>
      </c>
      <c r="F49" s="8">
        <v>280545.70999999996</v>
      </c>
      <c r="G49" s="8">
        <v>281897.84999999998</v>
      </c>
      <c r="H49" s="8">
        <v>282998.69</v>
      </c>
      <c r="I49" s="8">
        <v>286783.7</v>
      </c>
      <c r="J49" s="8">
        <v>289872.16000000003</v>
      </c>
      <c r="K49" s="8">
        <v>290794.27</v>
      </c>
      <c r="L49" s="8">
        <v>292374.48</v>
      </c>
      <c r="M49" s="8">
        <v>292822.14</v>
      </c>
      <c r="N49" s="8">
        <v>292313.39</v>
      </c>
      <c r="O49" s="8">
        <v>292166.06</v>
      </c>
      <c r="P49" s="8">
        <v>291944.14</v>
      </c>
      <c r="Q49" s="8">
        <v>291839.60000000003</v>
      </c>
      <c r="R49" s="8">
        <v>291733.5</v>
      </c>
      <c r="S49" s="8">
        <v>292006.046452148</v>
      </c>
      <c r="T49" s="8">
        <v>292842.17639038834</v>
      </c>
      <c r="U49" s="8">
        <v>293903.32746324589</v>
      </c>
      <c r="V49" s="8">
        <v>295149.1740576275</v>
      </c>
      <c r="W49" s="8">
        <v>296528.89067121258</v>
      </c>
      <c r="X49" s="8">
        <v>298011.54760342411</v>
      </c>
      <c r="Y49" s="8">
        <v>299582.84420917783</v>
      </c>
      <c r="Z49" s="8">
        <v>301232.9550257579</v>
      </c>
      <c r="AA49" s="8">
        <v>302960.4843369131</v>
      </c>
      <c r="AB49" s="8">
        <v>304757.13266296632</v>
      </c>
      <c r="AC49" s="8">
        <v>306587.49755343253</v>
      </c>
      <c r="AD49" s="8">
        <v>308417.9376980369</v>
      </c>
      <c r="AE49" s="8">
        <v>330124.14216162392</v>
      </c>
      <c r="AF49" s="8">
        <v>332137.8257484624</v>
      </c>
      <c r="AG49" s="8">
        <v>334167.75882840011</v>
      </c>
      <c r="AH49" s="8">
        <v>336190.86826430727</v>
      </c>
      <c r="AI49" s="8">
        <v>338199.85439064167</v>
      </c>
      <c r="AJ49" s="8">
        <v>340191.85130536923</v>
      </c>
      <c r="AK49" s="8">
        <v>342168.57013885869</v>
      </c>
      <c r="AL49" s="8">
        <v>344143.97549930733</v>
      </c>
      <c r="AM49" s="8">
        <v>346146.22467321251</v>
      </c>
      <c r="AN49" s="8">
        <v>348221.6641182272</v>
      </c>
      <c r="AO49" s="8">
        <v>350355.17232296494</v>
      </c>
      <c r="AP49" s="8">
        <v>352473.22302741581</v>
      </c>
      <c r="AQ49" s="56">
        <f>+SUM(AE49:AP49)</f>
        <v>4094521.130478791</v>
      </c>
      <c r="AS49" s="1" t="s">
        <v>506</v>
      </c>
    </row>
    <row r="50" spans="1:45" ht="15" hidden="1">
      <c r="A50" s="22" t="s">
        <v>504</v>
      </c>
      <c r="B50" s="22" t="s">
        <v>436</v>
      </c>
      <c r="C50" s="22" t="s">
        <v>438</v>
      </c>
      <c r="D50" s="22" t="s">
        <v>465</v>
      </c>
      <c r="E50" s="22" t="s">
        <v>505</v>
      </c>
      <c r="F50" s="8">
        <v>280545.70999999996</v>
      </c>
      <c r="G50" s="8">
        <v>281897.84999999998</v>
      </c>
      <c r="H50" s="8">
        <v>282998.69</v>
      </c>
      <c r="I50" s="8">
        <v>286783.7</v>
      </c>
      <c r="J50" s="8">
        <v>289872.16000000003</v>
      </c>
      <c r="K50" s="8">
        <v>290794.27</v>
      </c>
      <c r="L50" s="8">
        <v>292374.48</v>
      </c>
      <c r="M50" s="8">
        <v>292822.14</v>
      </c>
      <c r="N50" s="8">
        <v>292313.39</v>
      </c>
      <c r="O50" s="8">
        <v>292166.06</v>
      </c>
      <c r="P50" s="8">
        <v>291944.14</v>
      </c>
      <c r="Q50" s="8">
        <v>291839.60000000003</v>
      </c>
      <c r="R50" s="8">
        <v>291733.5</v>
      </c>
      <c r="S50" s="8">
        <v>292006.046452148</v>
      </c>
      <c r="T50" s="8">
        <v>292842.17639038834</v>
      </c>
      <c r="U50" s="8">
        <v>293903.32746324589</v>
      </c>
      <c r="V50" s="8">
        <v>295149.1740576275</v>
      </c>
      <c r="W50" s="8">
        <v>296528.89067121258</v>
      </c>
      <c r="X50" s="8">
        <v>298011.54760342411</v>
      </c>
      <c r="Y50" s="8">
        <v>299582.84420917777</v>
      </c>
      <c r="Z50" s="8">
        <v>301232.95502575784</v>
      </c>
      <c r="AA50" s="8">
        <v>302960.4843369131</v>
      </c>
      <c r="AB50" s="8">
        <v>304757.13266296632</v>
      </c>
      <c r="AC50" s="8">
        <v>306587.49755343253</v>
      </c>
      <c r="AD50" s="8">
        <v>308417.93769803684</v>
      </c>
      <c r="AE50" s="25">
        <v>310267.05090378207</v>
      </c>
      <c r="AF50" s="25">
        <v>312159.61066584807</v>
      </c>
      <c r="AG50" s="25">
        <v>314067.44250789483</v>
      </c>
      <c r="AH50" s="25">
        <v>315968.86115066486</v>
      </c>
      <c r="AI50" s="25">
        <v>317857.00600624218</v>
      </c>
      <c r="AJ50" s="25">
        <v>319729.18355767778</v>
      </c>
      <c r="AK50" s="25">
        <v>321587.00201020582</v>
      </c>
      <c r="AL50" s="25">
        <v>323443.58599558956</v>
      </c>
      <c r="AM50" s="25">
        <v>325325.39912895899</v>
      </c>
      <c r="AN50" s="25">
        <v>327276.00011111575</v>
      </c>
      <c r="AO50" s="25">
        <v>329281.17699526751</v>
      </c>
      <c r="AP50" s="25">
        <v>331271.82615358621</v>
      </c>
      <c r="AQ50" s="3"/>
    </row>
    <row r="51" spans="1:45" ht="15">
      <c r="A51" s="22" t="s">
        <v>504</v>
      </c>
      <c r="B51" s="22" t="s">
        <v>436</v>
      </c>
      <c r="C51" s="22" t="s">
        <v>438</v>
      </c>
      <c r="D51" s="22" t="s">
        <v>465</v>
      </c>
      <c r="E51" s="22" t="s">
        <v>457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19857.091257841999</v>
      </c>
      <c r="AF51" s="8">
        <v>19978.215082614319</v>
      </c>
      <c r="AG51" s="8">
        <v>20100.316320505284</v>
      </c>
      <c r="AH51" s="8">
        <v>20222.007113642485</v>
      </c>
      <c r="AI51" s="8">
        <v>20342.848384399531</v>
      </c>
      <c r="AJ51" s="8">
        <v>20462.667747691376</v>
      </c>
      <c r="AK51" s="8">
        <v>20581.568128653129</v>
      </c>
      <c r="AL51" s="8">
        <v>20700.389503717692</v>
      </c>
      <c r="AM51" s="8">
        <v>20820.825544253436</v>
      </c>
      <c r="AN51" s="8">
        <v>20945.664007111438</v>
      </c>
      <c r="AO51" s="8">
        <v>21073.995327697074</v>
      </c>
      <c r="AP51" s="8">
        <v>21201.396873829508</v>
      </c>
      <c r="AQ51" s="15">
        <f>SUM(AE51:AP51)</f>
        <v>246286.98529195724</v>
      </c>
      <c r="AR51" t="s">
        <v>507</v>
      </c>
    </row>
    <row r="52" spans="1:45" ht="15" hidden="1">
      <c r="A52" s="22" t="s">
        <v>504</v>
      </c>
      <c r="B52" s="22" t="s">
        <v>436</v>
      </c>
      <c r="C52" s="22" t="s">
        <v>438</v>
      </c>
      <c r="D52" s="22" t="s">
        <v>455</v>
      </c>
      <c r="E52" s="22" t="s">
        <v>399</v>
      </c>
      <c r="F52" s="8">
        <v>693.56</v>
      </c>
      <c r="G52" s="8">
        <v>693.58999999999992</v>
      </c>
      <c r="H52" s="8">
        <v>693.58999999999992</v>
      </c>
      <c r="I52" s="8">
        <v>689.34</v>
      </c>
      <c r="J52" s="8">
        <v>1023.24</v>
      </c>
      <c r="K52" s="8">
        <v>1389.1599999999999</v>
      </c>
      <c r="L52" s="8">
        <v>1434.1000000000001</v>
      </c>
      <c r="M52" s="8">
        <v>1580.9299999999998</v>
      </c>
      <c r="N52" s="8">
        <v>1720.49</v>
      </c>
      <c r="O52" s="8">
        <v>1737.7800000000002</v>
      </c>
      <c r="P52" s="8">
        <v>1764.9</v>
      </c>
      <c r="Q52" s="8">
        <v>1818.78</v>
      </c>
      <c r="R52" s="8">
        <v>1580.83</v>
      </c>
      <c r="S52" s="8">
        <v>1313.0011806248035</v>
      </c>
      <c r="T52" s="8">
        <v>1326.4810350638595</v>
      </c>
      <c r="U52" s="8">
        <v>1350.3766951145044</v>
      </c>
      <c r="V52" s="8">
        <v>1383.0474464001197</v>
      </c>
      <c r="W52" s="8">
        <v>1421.8833704472379</v>
      </c>
      <c r="X52" s="8">
        <v>1467.1067532946815</v>
      </c>
      <c r="Y52" s="8">
        <v>1516.3857649536246</v>
      </c>
      <c r="Z52" s="8">
        <v>1569.5444939131462</v>
      </c>
      <c r="AA52" s="8">
        <v>1628.5477702559363</v>
      </c>
      <c r="AB52" s="8">
        <v>1688.2250675129997</v>
      </c>
      <c r="AC52" s="8">
        <v>1743.0964058682416</v>
      </c>
      <c r="AD52" s="8">
        <v>1791.0256038112243</v>
      </c>
      <c r="AE52" s="8">
        <v>1953.6760327125685</v>
      </c>
      <c r="AF52" s="8">
        <v>2003.804231777</v>
      </c>
      <c r="AG52" s="8">
        <v>2055.6151578870363</v>
      </c>
      <c r="AH52" s="8">
        <v>2108.7722656335559</v>
      </c>
      <c r="AI52" s="8">
        <v>2163.0063186892626</v>
      </c>
      <c r="AJ52" s="8">
        <v>2218.1019279923185</v>
      </c>
      <c r="AK52" s="8">
        <v>2273.8867822932543</v>
      </c>
      <c r="AL52" s="8">
        <v>2330.2230325924938</v>
      </c>
      <c r="AM52" s="8">
        <v>2387.0003996903756</v>
      </c>
      <c r="AN52" s="8">
        <v>2444.1306602271725</v>
      </c>
      <c r="AO52" s="8">
        <v>2501.5432355151006</v>
      </c>
      <c r="AP52" s="8">
        <v>2559.1816626039335</v>
      </c>
      <c r="AQ52" s="56">
        <f>+SUM(AE52:AP52)</f>
        <v>26998.941707614071</v>
      </c>
      <c r="AR52" s="1" t="s">
        <v>508</v>
      </c>
      <c r="AS52" s="1" t="s">
        <v>506</v>
      </c>
    </row>
    <row r="53" spans="1:45" ht="15" hidden="1">
      <c r="A53" s="22" t="s">
        <v>504</v>
      </c>
      <c r="B53" s="22" t="s">
        <v>436</v>
      </c>
      <c r="C53" s="22" t="s">
        <v>438</v>
      </c>
      <c r="D53" s="22" t="s">
        <v>455</v>
      </c>
      <c r="E53" s="22" t="s">
        <v>505</v>
      </c>
      <c r="F53" s="8">
        <v>693.56</v>
      </c>
      <c r="G53" s="8">
        <v>693.58999999999992</v>
      </c>
      <c r="H53" s="8">
        <v>693.58999999999992</v>
      </c>
      <c r="I53" s="8">
        <v>689.34</v>
      </c>
      <c r="J53" s="8">
        <v>1023.24</v>
      </c>
      <c r="K53" s="8">
        <v>1389.1599999999999</v>
      </c>
      <c r="L53" s="8">
        <v>1434.1000000000001</v>
      </c>
      <c r="M53" s="8">
        <v>1580.9299999999998</v>
      </c>
      <c r="N53" s="8">
        <v>1720.49</v>
      </c>
      <c r="O53" s="8">
        <v>1737.7800000000002</v>
      </c>
      <c r="P53" s="8">
        <v>1764.9</v>
      </c>
      <c r="Q53" s="8">
        <v>1818.78</v>
      </c>
      <c r="R53" s="8">
        <v>1580.83</v>
      </c>
      <c r="S53" s="8">
        <v>1313.0011806248035</v>
      </c>
      <c r="T53" s="8">
        <v>1326.4810350638595</v>
      </c>
      <c r="U53" s="8">
        <v>1350.3766951145044</v>
      </c>
      <c r="V53" s="8">
        <v>1383.0474464001197</v>
      </c>
      <c r="W53" s="8">
        <v>1421.8833704472379</v>
      </c>
      <c r="X53" s="8">
        <v>1467.1067532946815</v>
      </c>
      <c r="Y53" s="8">
        <v>1516.3857649536246</v>
      </c>
      <c r="Z53" s="8">
        <v>1569.5444939131462</v>
      </c>
      <c r="AA53" s="8">
        <v>1628.5477702559363</v>
      </c>
      <c r="AB53" s="8">
        <v>1688.2250675129997</v>
      </c>
      <c r="AC53" s="8">
        <v>1743.0964058682416</v>
      </c>
      <c r="AD53" s="8">
        <v>1791.0256038112243</v>
      </c>
      <c r="AE53" s="25">
        <v>1836.1616848802337</v>
      </c>
      <c r="AF53" s="25">
        <v>1883.2746539257521</v>
      </c>
      <c r="AG53" s="25">
        <v>1931.9691333524779</v>
      </c>
      <c r="AH53" s="25">
        <v>1981.9288210841692</v>
      </c>
      <c r="AI53" s="25">
        <v>2032.9006754598333</v>
      </c>
      <c r="AJ53" s="25">
        <v>2084.6822631506752</v>
      </c>
      <c r="AK53" s="25">
        <v>2137.1116374936601</v>
      </c>
      <c r="AL53" s="25">
        <v>2190.0592411583584</v>
      </c>
      <c r="AM53" s="25">
        <v>2243.4214282804282</v>
      </c>
      <c r="AN53" s="25">
        <v>2297.1152821683954</v>
      </c>
      <c r="AO53" s="25">
        <v>2351.0744694690793</v>
      </c>
      <c r="AP53" s="25">
        <v>2405.2459234999378</v>
      </c>
      <c r="AQ53" s="3"/>
    </row>
    <row r="54" spans="1:45" ht="15">
      <c r="A54" s="22" t="s">
        <v>504</v>
      </c>
      <c r="B54" s="22" t="s">
        <v>436</v>
      </c>
      <c r="C54" s="22" t="s">
        <v>438</v>
      </c>
      <c r="D54" s="22" t="s">
        <v>455</v>
      </c>
      <c r="E54" s="22" t="s">
        <v>457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  <c r="AD54" s="8">
        <v>0</v>
      </c>
      <c r="AE54" s="8">
        <v>117.51434783233481</v>
      </c>
      <c r="AF54" s="8">
        <v>120.52957785124806</v>
      </c>
      <c r="AG54" s="8">
        <v>123.64602453455848</v>
      </c>
      <c r="AH54" s="8">
        <v>126.84344454938673</v>
      </c>
      <c r="AI54" s="8">
        <v>130.10564322942923</v>
      </c>
      <c r="AJ54" s="8">
        <v>133.41966484164311</v>
      </c>
      <c r="AK54" s="8">
        <v>136.77514479959427</v>
      </c>
      <c r="AL54" s="8">
        <v>140.16379143413496</v>
      </c>
      <c r="AM54" s="8">
        <v>143.57897140994726</v>
      </c>
      <c r="AN54" s="8">
        <v>147.01537805877729</v>
      </c>
      <c r="AO54" s="8">
        <v>150.4687660460213</v>
      </c>
      <c r="AP54" s="8">
        <v>153.93573910399573</v>
      </c>
      <c r="AQ54" s="15">
        <f>SUM(AE54:AP54)</f>
        <v>1623.9964936910712</v>
      </c>
      <c r="AR54" t="s">
        <v>507</v>
      </c>
    </row>
    <row r="55" spans="1:45" ht="15" hidden="1">
      <c r="A55" s="22" t="s">
        <v>504</v>
      </c>
      <c r="B55" s="22" t="s">
        <v>436</v>
      </c>
      <c r="C55" s="22" t="s">
        <v>439</v>
      </c>
      <c r="D55" s="22" t="s">
        <v>465</v>
      </c>
      <c r="E55" s="22" t="s">
        <v>399</v>
      </c>
      <c r="F55" s="8">
        <v>313366.63999999972</v>
      </c>
      <c r="G55" s="8">
        <v>313068.24999999977</v>
      </c>
      <c r="H55" s="8">
        <v>313902.46000000049</v>
      </c>
      <c r="I55" s="8">
        <v>312343.31000000046</v>
      </c>
      <c r="J55" s="8">
        <v>311107.77999999997</v>
      </c>
      <c r="K55" s="8">
        <v>312854.79000000021</v>
      </c>
      <c r="L55" s="8">
        <v>313831.90000000043</v>
      </c>
      <c r="M55" s="8">
        <v>314838.94</v>
      </c>
      <c r="N55" s="8">
        <v>315790.7200000002</v>
      </c>
      <c r="O55" s="8">
        <v>315805.65000000043</v>
      </c>
      <c r="P55" s="8">
        <v>315705.98</v>
      </c>
      <c r="Q55" s="8">
        <v>317837.64000000042</v>
      </c>
      <c r="R55" s="8">
        <v>319693.9700000002</v>
      </c>
      <c r="S55" s="8">
        <v>319762.44434238167</v>
      </c>
      <c r="T55" s="8">
        <v>320414.43061562517</v>
      </c>
      <c r="U55" s="8">
        <v>321238.9819688595</v>
      </c>
      <c r="V55" s="8">
        <v>322205.17333959742</v>
      </c>
      <c r="W55" s="8">
        <v>323274.02746959782</v>
      </c>
      <c r="X55" s="8">
        <v>324421.82487018657</v>
      </c>
      <c r="Y55" s="8">
        <v>325637.59860722529</v>
      </c>
      <c r="Z55" s="8">
        <v>326913.81369177962</v>
      </c>
      <c r="AA55" s="8">
        <v>328249.3997715601</v>
      </c>
      <c r="AB55" s="8">
        <v>329637.99210941978</v>
      </c>
      <c r="AC55" s="8">
        <v>331052.44113689591</v>
      </c>
      <c r="AD55" s="8">
        <v>332466.94787555741</v>
      </c>
      <c r="AE55" s="8">
        <v>323211.10989385156</v>
      </c>
      <c r="AF55" s="8">
        <v>324626.4665168589</v>
      </c>
      <c r="AG55" s="8">
        <v>326053.16027058236</v>
      </c>
      <c r="AH55" s="8">
        <v>327475.09322691598</v>
      </c>
      <c r="AI55" s="8">
        <v>328887.17247238068</v>
      </c>
      <c r="AJ55" s="8">
        <v>330287.39849192818</v>
      </c>
      <c r="AK55" s="8">
        <v>331676.96512640943</v>
      </c>
      <c r="AL55" s="8">
        <v>333065.61536211625</v>
      </c>
      <c r="AM55" s="8">
        <v>334472.99429417122</v>
      </c>
      <c r="AN55" s="8">
        <v>335931.43744500657</v>
      </c>
      <c r="AO55" s="8">
        <v>337430.39466698567</v>
      </c>
      <c r="AP55" s="8">
        <v>338918.56732478092</v>
      </c>
      <c r="AQ55" s="56">
        <f>+SUM(AE55:AP55)</f>
        <v>3972036.3750919877</v>
      </c>
      <c r="AS55" s="1" t="s">
        <v>506</v>
      </c>
    </row>
    <row r="56" spans="1:45" ht="15" hidden="1">
      <c r="A56" s="22" t="s">
        <v>504</v>
      </c>
      <c r="B56" s="22" t="s">
        <v>436</v>
      </c>
      <c r="C56" s="22" t="s">
        <v>439</v>
      </c>
      <c r="D56" s="22" t="s">
        <v>465</v>
      </c>
      <c r="E56" s="22" t="s">
        <v>505</v>
      </c>
      <c r="F56" s="8">
        <v>313366.63999999972</v>
      </c>
      <c r="G56" s="8">
        <v>313068.24999999977</v>
      </c>
      <c r="H56" s="8">
        <v>313902.46000000049</v>
      </c>
      <c r="I56" s="8">
        <v>312343.31000000046</v>
      </c>
      <c r="J56" s="8">
        <v>311107.77999999997</v>
      </c>
      <c r="K56" s="8">
        <v>312854.79000000021</v>
      </c>
      <c r="L56" s="8">
        <v>313831.90000000043</v>
      </c>
      <c r="M56" s="8">
        <v>314838.94</v>
      </c>
      <c r="N56" s="8">
        <v>315790.7200000002</v>
      </c>
      <c r="O56" s="8">
        <v>315805.65000000043</v>
      </c>
      <c r="P56" s="8">
        <v>315705.98</v>
      </c>
      <c r="Q56" s="8">
        <v>317837.64000000042</v>
      </c>
      <c r="R56" s="8">
        <v>319693.9700000002</v>
      </c>
      <c r="S56" s="8">
        <v>319762.44434238161</v>
      </c>
      <c r="T56" s="8">
        <v>320414.43061562517</v>
      </c>
      <c r="U56" s="8">
        <v>321238.9819688595</v>
      </c>
      <c r="V56" s="8">
        <v>322205.17333959742</v>
      </c>
      <c r="W56" s="8">
        <v>323274.02746959787</v>
      </c>
      <c r="X56" s="8">
        <v>324421.82487018663</v>
      </c>
      <c r="Y56" s="8">
        <v>325637.59860722529</v>
      </c>
      <c r="Z56" s="8">
        <v>326913.81369177968</v>
      </c>
      <c r="AA56" s="8">
        <v>328249.3997715601</v>
      </c>
      <c r="AB56" s="8">
        <v>329637.99210941972</v>
      </c>
      <c r="AC56" s="8">
        <v>331052.44113689591</v>
      </c>
      <c r="AD56" s="8">
        <v>332466.94787555741</v>
      </c>
      <c r="AE56" s="25">
        <v>333895.77468373068</v>
      </c>
      <c r="AF56" s="25">
        <v>335357.91995543259</v>
      </c>
      <c r="AG56" s="25">
        <v>336831.77713903133</v>
      </c>
      <c r="AH56" s="25">
        <v>338300.71614350815</v>
      </c>
      <c r="AI56" s="25">
        <v>339759.475694608</v>
      </c>
      <c r="AJ56" s="25">
        <v>341205.99017761159</v>
      </c>
      <c r="AK56" s="25">
        <v>342641.49289918313</v>
      </c>
      <c r="AL56" s="25">
        <v>344076.04892780591</v>
      </c>
      <c r="AM56" s="25">
        <v>345529.95278323465</v>
      </c>
      <c r="AN56" s="25">
        <v>347036.60893079161</v>
      </c>
      <c r="AO56" s="25">
        <v>348585.11845762964</v>
      </c>
      <c r="AP56" s="25">
        <v>350122.48690576555</v>
      </c>
      <c r="AQ56" s="3"/>
    </row>
    <row r="57" spans="1:45" ht="15">
      <c r="A57" s="22" t="s">
        <v>504</v>
      </c>
      <c r="B57" s="22" t="s">
        <v>436</v>
      </c>
      <c r="C57" s="22" t="s">
        <v>439</v>
      </c>
      <c r="D57" s="22" t="s">
        <v>465</v>
      </c>
      <c r="E57" s="22" t="s">
        <v>457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  <c r="AD57" s="8">
        <v>0</v>
      </c>
      <c r="AE57" s="8">
        <v>-10684.664789879413</v>
      </c>
      <c r="AF57" s="8">
        <v>-10731.453438573828</v>
      </c>
      <c r="AG57" s="8">
        <v>-10778.616868448931</v>
      </c>
      <c r="AH57" s="8">
        <v>-10825.622916592203</v>
      </c>
      <c r="AI57" s="8">
        <v>-10872.303222227463</v>
      </c>
      <c r="AJ57" s="8">
        <v>-10918.591685683539</v>
      </c>
      <c r="AK57" s="8">
        <v>-10964.527772773828</v>
      </c>
      <c r="AL57" s="8">
        <v>-11010.433565689778</v>
      </c>
      <c r="AM57" s="8">
        <v>-11056.958489063447</v>
      </c>
      <c r="AN57" s="8">
        <v>-11105.171485785284</v>
      </c>
      <c r="AO57" s="8">
        <v>-11154.72379064411</v>
      </c>
      <c r="AP57" s="8">
        <v>-11203.91958098446</v>
      </c>
      <c r="AQ57" s="15">
        <f>SUM(AE57:AP57)</f>
        <v>-131306.98760634629</v>
      </c>
      <c r="AR57" t="s">
        <v>507</v>
      </c>
    </row>
    <row r="58" spans="1:45" ht="15" hidden="1">
      <c r="A58" s="22" t="s">
        <v>504</v>
      </c>
      <c r="B58" s="22" t="s">
        <v>436</v>
      </c>
      <c r="C58" s="22" t="s">
        <v>439</v>
      </c>
      <c r="D58" s="22" t="s">
        <v>455</v>
      </c>
      <c r="E58" s="22" t="s">
        <v>399</v>
      </c>
      <c r="F58" s="8">
        <v>26990.17</v>
      </c>
      <c r="G58" s="8">
        <v>27596.769999999997</v>
      </c>
      <c r="H58" s="8">
        <v>27977.219999999998</v>
      </c>
      <c r="I58" s="8">
        <v>27928.01</v>
      </c>
      <c r="J58" s="8">
        <v>33677.86</v>
      </c>
      <c r="K58" s="8">
        <v>40219.99</v>
      </c>
      <c r="L58" s="8">
        <v>41309.17</v>
      </c>
      <c r="M58" s="8">
        <v>44308.92</v>
      </c>
      <c r="N58" s="8">
        <v>47058.68</v>
      </c>
      <c r="O58" s="8">
        <v>47887.030000000006</v>
      </c>
      <c r="P58" s="8">
        <v>49469.320000000007</v>
      </c>
      <c r="Q58" s="8">
        <v>52041.43</v>
      </c>
      <c r="R58" s="8">
        <v>53860.06</v>
      </c>
      <c r="S58" s="8">
        <v>54170.647339065254</v>
      </c>
      <c r="T58" s="8">
        <v>54544.825077779562</v>
      </c>
      <c r="U58" s="8">
        <v>55208.127792453561</v>
      </c>
      <c r="V58" s="8">
        <v>56115.012053957886</v>
      </c>
      <c r="W58" s="8">
        <v>57193.030982613986</v>
      </c>
      <c r="X58" s="8">
        <v>58448.354859245766</v>
      </c>
      <c r="Y58" s="8">
        <v>59816.256065596674</v>
      </c>
      <c r="Z58" s="8">
        <v>61291.851598540248</v>
      </c>
      <c r="AA58" s="8">
        <v>62929.681785690751</v>
      </c>
      <c r="AB58" s="8">
        <v>64586.221642347649</v>
      </c>
      <c r="AC58" s="8">
        <v>66109.356287370567</v>
      </c>
      <c r="AD58" s="8">
        <v>67439.788970140071</v>
      </c>
      <c r="AE58" s="8">
        <v>66494.523434542236</v>
      </c>
      <c r="AF58" s="8">
        <v>67760.450179050473</v>
      </c>
      <c r="AG58" s="8">
        <v>69068.872150007999</v>
      </c>
      <c r="AH58" s="8">
        <v>70411.290302124951</v>
      </c>
      <c r="AI58" s="8">
        <v>71780.905399169453</v>
      </c>
      <c r="AJ58" s="8">
        <v>73172.278052155991</v>
      </c>
      <c r="AK58" s="8">
        <v>74581.056749896161</v>
      </c>
      <c r="AL58" s="8">
        <v>76003.760283439231</v>
      </c>
      <c r="AM58" s="8">
        <v>77437.603685624621</v>
      </c>
      <c r="AN58" s="8">
        <v>78880.358982723876</v>
      </c>
      <c r="AO58" s="8">
        <v>80330.243795754213</v>
      </c>
      <c r="AP58" s="8">
        <v>81785.832221529417</v>
      </c>
      <c r="AQ58" s="56">
        <f>+SUM(AE58:AP58)</f>
        <v>887707.17523601861</v>
      </c>
      <c r="AR58" s="1" t="s">
        <v>508</v>
      </c>
      <c r="AS58" s="1" t="s">
        <v>506</v>
      </c>
    </row>
    <row r="59" spans="1:45" ht="15" hidden="1">
      <c r="A59" s="22" t="s">
        <v>504</v>
      </c>
      <c r="B59" s="22" t="s">
        <v>436</v>
      </c>
      <c r="C59" s="22" t="s">
        <v>439</v>
      </c>
      <c r="D59" s="22" t="s">
        <v>455</v>
      </c>
      <c r="E59" s="22" t="s">
        <v>505</v>
      </c>
      <c r="F59" s="8">
        <v>26990.17</v>
      </c>
      <c r="G59" s="8">
        <v>27596.769999999997</v>
      </c>
      <c r="H59" s="8">
        <v>27977.219999999998</v>
      </c>
      <c r="I59" s="8">
        <v>27928.01</v>
      </c>
      <c r="J59" s="8">
        <v>33677.86</v>
      </c>
      <c r="K59" s="8">
        <v>40219.99</v>
      </c>
      <c r="L59" s="8">
        <v>41309.17</v>
      </c>
      <c r="M59" s="8">
        <v>44308.92</v>
      </c>
      <c r="N59" s="8">
        <v>47058.68</v>
      </c>
      <c r="O59" s="8">
        <v>47887.030000000006</v>
      </c>
      <c r="P59" s="8">
        <v>49469.320000000007</v>
      </c>
      <c r="Q59" s="8">
        <v>52041.43</v>
      </c>
      <c r="R59" s="8">
        <v>53860.06</v>
      </c>
      <c r="S59" s="8">
        <v>54170.647339065254</v>
      </c>
      <c r="T59" s="8">
        <v>54544.825077779562</v>
      </c>
      <c r="U59" s="8">
        <v>55208.127792453561</v>
      </c>
      <c r="V59" s="8">
        <v>56115.012053957886</v>
      </c>
      <c r="W59" s="8">
        <v>57193.030982613986</v>
      </c>
      <c r="X59" s="8">
        <v>58448.354859245766</v>
      </c>
      <c r="Y59" s="8">
        <v>59816.256065596674</v>
      </c>
      <c r="Z59" s="8">
        <v>61291.851598540248</v>
      </c>
      <c r="AA59" s="8">
        <v>62929.681785690751</v>
      </c>
      <c r="AB59" s="8">
        <v>64586.221642347649</v>
      </c>
      <c r="AC59" s="8">
        <v>66109.356287370567</v>
      </c>
      <c r="AD59" s="8">
        <v>67439.788970140071</v>
      </c>
      <c r="AE59" s="25">
        <v>68692.68949849403</v>
      </c>
      <c r="AF59" s="25">
        <v>70000.465061002542</v>
      </c>
      <c r="AG59" s="25">
        <v>71352.140650834699</v>
      </c>
      <c r="AH59" s="25">
        <v>72738.936262525764</v>
      </c>
      <c r="AI59" s="25">
        <v>74153.827891703972</v>
      </c>
      <c r="AJ59" s="25">
        <v>75591.196334871885</v>
      </c>
      <c r="AK59" s="25">
        <v>77046.54622923155</v>
      </c>
      <c r="AL59" s="25">
        <v>78516.281284544646</v>
      </c>
      <c r="AM59" s="25">
        <v>79997.524468620468</v>
      </c>
      <c r="AN59" s="25">
        <v>81487.97415570647</v>
      </c>
      <c r="AO59" s="25">
        <v>82985.789045200625</v>
      </c>
      <c r="AP59" s="25">
        <v>84489.496096621297</v>
      </c>
      <c r="AQ59" s="3"/>
    </row>
    <row r="60" spans="1:45" ht="15">
      <c r="A60" s="22" t="s">
        <v>504</v>
      </c>
      <c r="B60" s="22" t="s">
        <v>436</v>
      </c>
      <c r="C60" s="22" t="s">
        <v>439</v>
      </c>
      <c r="D60" s="22" t="s">
        <v>455</v>
      </c>
      <c r="E60" s="22" t="s">
        <v>457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-2198.1660639517995</v>
      </c>
      <c r="AF60" s="8">
        <v>-2240.0148819520728</v>
      </c>
      <c r="AG60" s="8">
        <v>-2283.2685008266999</v>
      </c>
      <c r="AH60" s="8">
        <v>-2327.645960400816</v>
      </c>
      <c r="AI60" s="8">
        <v>-2372.9224925345188</v>
      </c>
      <c r="AJ60" s="8">
        <v>-2418.9182827158875</v>
      </c>
      <c r="AK60" s="8">
        <v>-2465.489479335396</v>
      </c>
      <c r="AL60" s="8">
        <v>-2512.5210011054151</v>
      </c>
      <c r="AM60" s="8">
        <v>-2559.9207829958468</v>
      </c>
      <c r="AN60" s="8">
        <v>-2607.6151729825942</v>
      </c>
      <c r="AO60" s="8">
        <v>-2655.5452494464116</v>
      </c>
      <c r="AP60" s="8">
        <v>-2703.6638750918719</v>
      </c>
      <c r="AQ60" s="15">
        <f>SUM(AE60:AP60)</f>
        <v>-29345.691743339332</v>
      </c>
      <c r="AR60" t="s">
        <v>507</v>
      </c>
    </row>
    <row r="61" spans="1:45" ht="15" hidden="1">
      <c r="A61" s="22" t="s">
        <v>504</v>
      </c>
      <c r="B61" s="22" t="s">
        <v>436</v>
      </c>
      <c r="C61" s="22" t="s">
        <v>440</v>
      </c>
      <c r="D61" s="22" t="s">
        <v>465</v>
      </c>
      <c r="E61" s="22" t="s">
        <v>399</v>
      </c>
      <c r="F61" s="8">
        <v>5512.7300000000005</v>
      </c>
      <c r="G61" s="8">
        <v>5559.6900000000005</v>
      </c>
      <c r="H61" s="8">
        <v>5690.38</v>
      </c>
      <c r="I61" s="8">
        <v>5705.21</v>
      </c>
      <c r="J61" s="8">
        <v>5705.21</v>
      </c>
      <c r="K61" s="8">
        <v>5705.21</v>
      </c>
      <c r="L61" s="8">
        <v>5705.21</v>
      </c>
      <c r="M61" s="8">
        <v>5705.21</v>
      </c>
      <c r="N61" s="8">
        <v>5699.2</v>
      </c>
      <c r="O61" s="8">
        <v>6355.0599999999995</v>
      </c>
      <c r="P61" s="8">
        <v>7046.8</v>
      </c>
      <c r="Q61" s="8">
        <v>7089.38</v>
      </c>
      <c r="R61" s="8">
        <v>7104.1799999999994</v>
      </c>
      <c r="S61" s="8">
        <v>7123.9354017115184</v>
      </c>
      <c r="T61" s="8">
        <v>7163.7405709058439</v>
      </c>
      <c r="U61" s="8">
        <v>7213.3687053376161</v>
      </c>
      <c r="V61" s="8">
        <v>7271.0594499350109</v>
      </c>
      <c r="W61" s="8">
        <v>7334.5940924720626</v>
      </c>
      <c r="X61" s="8">
        <v>7402.6224425585115</v>
      </c>
      <c r="Y61" s="8">
        <v>7474.5202266576471</v>
      </c>
      <c r="Z61" s="8">
        <v>7549.8585287084879</v>
      </c>
      <c r="AA61" s="8">
        <v>7628.5764207798038</v>
      </c>
      <c r="AB61" s="8">
        <v>7710.3116013460185</v>
      </c>
      <c r="AC61" s="8">
        <v>7793.5186287266233</v>
      </c>
      <c r="AD61" s="8">
        <v>7876.7289412154651</v>
      </c>
      <c r="AE61" s="8">
        <v>6687.0336948283029</v>
      </c>
      <c r="AF61" s="8">
        <v>6759.2082190357869</v>
      </c>
      <c r="AG61" s="8">
        <v>6831.9427545206372</v>
      </c>
      <c r="AH61" s="8">
        <v>6904.44212466301</v>
      </c>
      <c r="AI61" s="8">
        <v>6976.454758844674</v>
      </c>
      <c r="AJ61" s="8">
        <v>7047.8818886025847</v>
      </c>
      <c r="AK61" s="8">
        <v>7118.7824851488158</v>
      </c>
      <c r="AL61" s="8">
        <v>7189.6378150697446</v>
      </c>
      <c r="AM61" s="8">
        <v>7261.4182715882434</v>
      </c>
      <c r="AN61" s="8">
        <v>7335.7211069258638</v>
      </c>
      <c r="AO61" s="8">
        <v>7412.025183785845</v>
      </c>
      <c r="AP61" s="8">
        <v>7487.7965440602993</v>
      </c>
      <c r="AQ61" s="56">
        <f>+SUM(AE61:AP61)</f>
        <v>85012.344847073822</v>
      </c>
      <c r="AS61" s="1" t="s">
        <v>506</v>
      </c>
    </row>
    <row r="62" spans="1:45" ht="15" hidden="1">
      <c r="A62" s="22" t="s">
        <v>504</v>
      </c>
      <c r="B62" s="22" t="s">
        <v>436</v>
      </c>
      <c r="C62" s="22" t="s">
        <v>440</v>
      </c>
      <c r="D62" s="22" t="s">
        <v>465</v>
      </c>
      <c r="E62" s="22" t="s">
        <v>505</v>
      </c>
      <c r="F62" s="8">
        <v>5512.7300000000005</v>
      </c>
      <c r="G62" s="8">
        <v>5559.6900000000005</v>
      </c>
      <c r="H62" s="8">
        <v>5690.38</v>
      </c>
      <c r="I62" s="8">
        <v>5705.21</v>
      </c>
      <c r="J62" s="8">
        <v>5705.21</v>
      </c>
      <c r="K62" s="8">
        <v>5705.21</v>
      </c>
      <c r="L62" s="8">
        <v>5705.21</v>
      </c>
      <c r="M62" s="8">
        <v>5705.21</v>
      </c>
      <c r="N62" s="8">
        <v>5699.2</v>
      </c>
      <c r="O62" s="8">
        <v>6355.0599999999995</v>
      </c>
      <c r="P62" s="8">
        <v>7046.8</v>
      </c>
      <c r="Q62" s="8">
        <v>7089.38</v>
      </c>
      <c r="R62" s="8">
        <v>7104.1799999999994</v>
      </c>
      <c r="S62" s="8">
        <v>7123.9354017115174</v>
      </c>
      <c r="T62" s="8">
        <v>7163.740570905843</v>
      </c>
      <c r="U62" s="8">
        <v>7213.368705337617</v>
      </c>
      <c r="V62" s="8">
        <v>7271.0594499350109</v>
      </c>
      <c r="W62" s="8">
        <v>7334.5940924720617</v>
      </c>
      <c r="X62" s="8">
        <v>7402.6224425585115</v>
      </c>
      <c r="Y62" s="8">
        <v>7474.5202266576471</v>
      </c>
      <c r="Z62" s="8">
        <v>7549.8585287084898</v>
      </c>
      <c r="AA62" s="8">
        <v>7628.5764207798038</v>
      </c>
      <c r="AB62" s="8">
        <v>7710.3116013460176</v>
      </c>
      <c r="AC62" s="8">
        <v>7793.5186287266233</v>
      </c>
      <c r="AD62" s="8">
        <v>7876.7289412154651</v>
      </c>
      <c r="AE62" s="25">
        <v>7960.754398605126</v>
      </c>
      <c r="AF62" s="25">
        <v>8046.6764512330783</v>
      </c>
      <c r="AG62" s="25">
        <v>8133.2651839531391</v>
      </c>
      <c r="AH62" s="25">
        <v>8219.5739579321526</v>
      </c>
      <c r="AI62" s="25">
        <v>8305.3032843388992</v>
      </c>
      <c r="AJ62" s="25">
        <v>8390.3355816697422</v>
      </c>
      <c r="AK62" s="25">
        <v>8474.7410537485903</v>
      </c>
      <c r="AL62" s="25">
        <v>8559.0926369877925</v>
      </c>
      <c r="AM62" s="25">
        <v>8644.5455614145758</v>
      </c>
      <c r="AN62" s="25">
        <v>8733.0013177688888</v>
      </c>
      <c r="AO62" s="25">
        <v>8823.8395045069556</v>
      </c>
      <c r="AP62" s="25">
        <v>8914.0435048336858</v>
      </c>
      <c r="AQ62" s="3"/>
    </row>
    <row r="63" spans="1:45" ht="15">
      <c r="A63" s="22" t="s">
        <v>504</v>
      </c>
      <c r="B63" s="22" t="s">
        <v>436</v>
      </c>
      <c r="C63" s="22" t="s">
        <v>440</v>
      </c>
      <c r="D63" s="22" t="s">
        <v>465</v>
      </c>
      <c r="E63" s="22" t="s">
        <v>457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8">
        <v>0</v>
      </c>
      <c r="AB63" s="8">
        <v>0</v>
      </c>
      <c r="AC63" s="8">
        <v>0</v>
      </c>
      <c r="AD63" s="8">
        <v>0</v>
      </c>
      <c r="AE63" s="8">
        <v>-1273.7207037768201</v>
      </c>
      <c r="AF63" s="8">
        <v>-1287.4682321972925</v>
      </c>
      <c r="AG63" s="8">
        <v>-1301.3224294325025</v>
      </c>
      <c r="AH63" s="8">
        <v>-1315.131833269144</v>
      </c>
      <c r="AI63" s="8">
        <v>-1328.8485254942241</v>
      </c>
      <c r="AJ63" s="8">
        <v>-1342.4536930671591</v>
      </c>
      <c r="AK63" s="8">
        <v>-1355.9585685997754</v>
      </c>
      <c r="AL63" s="8">
        <v>-1369.454821918046</v>
      </c>
      <c r="AM63" s="8">
        <v>-1383.1272898263323</v>
      </c>
      <c r="AN63" s="8">
        <v>-1397.2802108430219</v>
      </c>
      <c r="AO63" s="8">
        <v>-1411.8143207211135</v>
      </c>
      <c r="AP63" s="8">
        <v>-1426.2469607733901</v>
      </c>
      <c r="AQ63" s="15">
        <f>SUM(AE63:AP63)</f>
        <v>-16192.827589918823</v>
      </c>
      <c r="AR63" t="s">
        <v>507</v>
      </c>
    </row>
    <row r="64" spans="1:45" ht="15" hidden="1">
      <c r="A64" s="22" t="s">
        <v>504</v>
      </c>
      <c r="B64" s="22" t="s">
        <v>436</v>
      </c>
      <c r="C64" s="22" t="s">
        <v>441</v>
      </c>
      <c r="D64" s="22" t="s">
        <v>465</v>
      </c>
      <c r="E64" s="22" t="s">
        <v>399</v>
      </c>
      <c r="F64" s="8">
        <v>36734.049999999996</v>
      </c>
      <c r="G64" s="8">
        <v>36526.67</v>
      </c>
      <c r="H64" s="8">
        <v>36537.39</v>
      </c>
      <c r="I64" s="8">
        <v>36543.78</v>
      </c>
      <c r="J64" s="8">
        <v>36550.370000000003</v>
      </c>
      <c r="K64" s="8">
        <v>36620.18</v>
      </c>
      <c r="L64" s="8">
        <v>36908.75</v>
      </c>
      <c r="M64" s="8">
        <v>37130.439999999995</v>
      </c>
      <c r="N64" s="8">
        <v>37130.69</v>
      </c>
      <c r="O64" s="8">
        <v>37147.79</v>
      </c>
      <c r="P64" s="8">
        <v>37285.439999999995</v>
      </c>
      <c r="Q64" s="8">
        <v>37353.549999999996</v>
      </c>
      <c r="R64" s="8">
        <v>38406.620000000003</v>
      </c>
      <c r="S64" s="8">
        <v>39610.360939271653</v>
      </c>
      <c r="T64" s="8">
        <v>39832.339538446715</v>
      </c>
      <c r="U64" s="8">
        <v>40110.731826323892</v>
      </c>
      <c r="V64" s="8">
        <v>40435.428012160097</v>
      </c>
      <c r="W64" s="8">
        <v>40793.685941441974</v>
      </c>
      <c r="X64" s="8">
        <v>41177.75141586754</v>
      </c>
      <c r="Y64" s="8">
        <v>41584.039207136171</v>
      </c>
      <c r="Z64" s="8">
        <v>42010.086032872525</v>
      </c>
      <c r="AA64" s="8">
        <v>42455.541981490554</v>
      </c>
      <c r="AB64" s="8">
        <v>42918.3263405998</v>
      </c>
      <c r="AC64" s="8">
        <v>43389.563575800676</v>
      </c>
      <c r="AD64" s="8">
        <v>43860.81967751171</v>
      </c>
      <c r="AE64" s="8">
        <v>49755.694179358157</v>
      </c>
      <c r="AF64" s="8">
        <v>50302.025327056952</v>
      </c>
      <c r="AG64" s="8">
        <v>50852.653206512376</v>
      </c>
      <c r="AH64" s="8">
        <v>51401.476760883808</v>
      </c>
      <c r="AI64" s="8">
        <v>51946.565794284048</v>
      </c>
      <c r="AJ64" s="8">
        <v>52487.16249770295</v>
      </c>
      <c r="AK64" s="8">
        <v>53023.71933252825</v>
      </c>
      <c r="AL64" s="8">
        <v>53559.928855514809</v>
      </c>
      <c r="AM64" s="8">
        <v>54103.236487041817</v>
      </c>
      <c r="AN64" s="8">
        <v>54665.897273786111</v>
      </c>
      <c r="AO64" s="8">
        <v>55243.912747746908</v>
      </c>
      <c r="AP64" s="8">
        <v>55817.840910678831</v>
      </c>
      <c r="AQ64" s="56">
        <f>+SUM(AE64:AP64)</f>
        <v>633160.11337309494</v>
      </c>
      <c r="AS64" s="1" t="s">
        <v>506</v>
      </c>
    </row>
    <row r="65" spans="1:45" ht="15" hidden="1">
      <c r="A65" s="22" t="s">
        <v>504</v>
      </c>
      <c r="B65" s="22" t="s">
        <v>436</v>
      </c>
      <c r="C65" s="22" t="s">
        <v>441</v>
      </c>
      <c r="D65" s="22" t="s">
        <v>465</v>
      </c>
      <c r="E65" s="22" t="s">
        <v>505</v>
      </c>
      <c r="F65" s="8">
        <v>36734.049999999996</v>
      </c>
      <c r="G65" s="8">
        <v>36526.67</v>
      </c>
      <c r="H65" s="8">
        <v>36537.39</v>
      </c>
      <c r="I65" s="8">
        <v>36543.78</v>
      </c>
      <c r="J65" s="8">
        <v>36550.370000000003</v>
      </c>
      <c r="K65" s="8">
        <v>36620.18</v>
      </c>
      <c r="L65" s="8">
        <v>36908.75</v>
      </c>
      <c r="M65" s="8">
        <v>37130.439999999995</v>
      </c>
      <c r="N65" s="8">
        <v>37130.69</v>
      </c>
      <c r="O65" s="8">
        <v>37147.79</v>
      </c>
      <c r="P65" s="8">
        <v>37285.439999999995</v>
      </c>
      <c r="Q65" s="8">
        <v>37353.549999999996</v>
      </c>
      <c r="R65" s="8">
        <v>38406.620000000003</v>
      </c>
      <c r="S65" s="8">
        <v>39610.360939271668</v>
      </c>
      <c r="T65" s="8">
        <v>39832.339538446708</v>
      </c>
      <c r="U65" s="8">
        <v>40110.731826323885</v>
      </c>
      <c r="V65" s="8">
        <v>40435.42801216009</v>
      </c>
      <c r="W65" s="8">
        <v>40793.685941441967</v>
      </c>
      <c r="X65" s="8">
        <v>41177.751415867548</v>
      </c>
      <c r="Y65" s="8">
        <v>41584.039207136171</v>
      </c>
      <c r="Z65" s="8">
        <v>42010.086032872525</v>
      </c>
      <c r="AA65" s="8">
        <v>42455.541981490554</v>
      </c>
      <c r="AB65" s="8">
        <v>42918.3263405998</v>
      </c>
      <c r="AC65" s="8">
        <v>43389.563575800676</v>
      </c>
      <c r="AD65" s="8">
        <v>43860.819677511718</v>
      </c>
      <c r="AE65" s="25">
        <v>44336.757189527067</v>
      </c>
      <c r="AF65" s="25">
        <v>44823.586925100251</v>
      </c>
      <c r="AG65" s="25">
        <v>45314.245431545663</v>
      </c>
      <c r="AH65" s="25">
        <v>45803.296123559834</v>
      </c>
      <c r="AI65" s="25">
        <v>46289.01902460953</v>
      </c>
      <c r="AJ65" s="25">
        <v>46770.738859339268</v>
      </c>
      <c r="AK65" s="25">
        <v>47248.858811163809</v>
      </c>
      <c r="AL65" s="25">
        <v>47726.669277191409</v>
      </c>
      <c r="AM65" s="25">
        <v>48210.804790433329</v>
      </c>
      <c r="AN65" s="25">
        <v>48712.185689512356</v>
      </c>
      <c r="AO65" s="25">
        <v>49227.248983140817</v>
      </c>
      <c r="AP65" s="25">
        <v>49738.670118426686</v>
      </c>
      <c r="AQ65" s="3"/>
    </row>
    <row r="66" spans="1:45" ht="15">
      <c r="A66" s="22" t="s">
        <v>504</v>
      </c>
      <c r="B66" s="22" t="s">
        <v>436</v>
      </c>
      <c r="C66" s="22" t="s">
        <v>441</v>
      </c>
      <c r="D66" s="22" t="s">
        <v>465</v>
      </c>
      <c r="E66" s="22" t="s">
        <v>457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8">
        <v>0</v>
      </c>
      <c r="AB66" s="8">
        <v>0</v>
      </c>
      <c r="AC66" s="8">
        <v>0</v>
      </c>
      <c r="AD66" s="8">
        <v>0</v>
      </c>
      <c r="AE66" s="8">
        <v>5418.9369898310752</v>
      </c>
      <c r="AF66" s="8">
        <v>5478.438401956696</v>
      </c>
      <c r="AG66" s="8">
        <v>5538.4077749666967</v>
      </c>
      <c r="AH66" s="8">
        <v>5598.1806373239751</v>
      </c>
      <c r="AI66" s="8">
        <v>5657.54676967449</v>
      </c>
      <c r="AJ66" s="8">
        <v>5716.4236383636826</v>
      </c>
      <c r="AK66" s="8">
        <v>5774.8605213644514</v>
      </c>
      <c r="AL66" s="8">
        <v>5833.2595783233864</v>
      </c>
      <c r="AM66" s="8">
        <v>5892.4316966085098</v>
      </c>
      <c r="AN66" s="8">
        <v>5953.7115842737321</v>
      </c>
      <c r="AO66" s="8">
        <v>6016.6637646060926</v>
      </c>
      <c r="AP66" s="8">
        <v>6079.1707922521355</v>
      </c>
      <c r="AQ66" s="15">
        <f>SUM(AE66:AP66)</f>
        <v>68958.032149544917</v>
      </c>
      <c r="AR66" t="s">
        <v>507</v>
      </c>
    </row>
    <row r="67" spans="1:45" ht="15" hidden="1">
      <c r="A67" s="22" t="s">
        <v>504</v>
      </c>
      <c r="B67" s="22" t="s">
        <v>436</v>
      </c>
      <c r="C67" s="22" t="s">
        <v>442</v>
      </c>
      <c r="D67" s="22" t="s">
        <v>465</v>
      </c>
      <c r="E67" s="22" t="s">
        <v>399</v>
      </c>
      <c r="F67" s="8">
        <v>34716.26</v>
      </c>
      <c r="G67" s="8">
        <v>34706.28</v>
      </c>
      <c r="H67" s="8">
        <v>34706.42</v>
      </c>
      <c r="I67" s="8">
        <v>34708.47</v>
      </c>
      <c r="J67" s="8">
        <v>34720.76</v>
      </c>
      <c r="K67" s="8">
        <v>34732.550000000003</v>
      </c>
      <c r="L67" s="8">
        <v>34729.58</v>
      </c>
      <c r="M67" s="8">
        <v>34719.17</v>
      </c>
      <c r="N67" s="8">
        <v>34708.949999999997</v>
      </c>
      <c r="O67" s="8">
        <v>34695.869999999995</v>
      </c>
      <c r="P67" s="8">
        <v>34693.9</v>
      </c>
      <c r="Q67" s="8">
        <v>34703.22</v>
      </c>
      <c r="R67" s="8">
        <v>34714</v>
      </c>
      <c r="S67" s="8">
        <v>34728.236909990228</v>
      </c>
      <c r="T67" s="8">
        <v>34739.580147331457</v>
      </c>
      <c r="U67" s="8">
        <v>34756.396382754559</v>
      </c>
      <c r="V67" s="8">
        <v>34777.704810596711</v>
      </c>
      <c r="W67" s="8">
        <v>34802.269245300449</v>
      </c>
      <c r="X67" s="8">
        <v>34829.337410008782</v>
      </c>
      <c r="Y67" s="8">
        <v>34858.561482268182</v>
      </c>
      <c r="Z67" s="8">
        <v>34889.702485687922</v>
      </c>
      <c r="AA67" s="8">
        <v>34922.726473446186</v>
      </c>
      <c r="AB67" s="8">
        <v>34957.431584342485</v>
      </c>
      <c r="AC67" s="8">
        <v>34992.956754619823</v>
      </c>
      <c r="AD67" s="8">
        <v>35028.483755239635</v>
      </c>
      <c r="AE67" s="8">
        <v>63895.247196443939</v>
      </c>
      <c r="AF67" s="8">
        <v>63962.738450556528</v>
      </c>
      <c r="AG67" s="8">
        <v>64030.906568821913</v>
      </c>
      <c r="AH67" s="8">
        <v>64098.790451757181</v>
      </c>
      <c r="AI67" s="8">
        <v>64166.086035604538</v>
      </c>
      <c r="AJ67" s="8">
        <v>64232.673942710775</v>
      </c>
      <c r="AK67" s="8">
        <v>64298.62544931822</v>
      </c>
      <c r="AL67" s="8">
        <v>64364.522243891784</v>
      </c>
      <c r="AM67" s="8">
        <v>64431.537203502383</v>
      </c>
      <c r="AN67" s="8">
        <v>64501.600865650726</v>
      </c>
      <c r="AO67" s="8">
        <v>64574.083351673398</v>
      </c>
      <c r="AP67" s="8">
        <v>64645.921963590452</v>
      </c>
      <c r="AQ67" s="56">
        <f>+SUM(AE67:AP67)</f>
        <v>771202.73372352181</v>
      </c>
      <c r="AR67" s="3"/>
      <c r="AS67" s="1" t="s">
        <v>506</v>
      </c>
    </row>
    <row r="68" spans="1:45" ht="15" hidden="1">
      <c r="A68" s="22" t="s">
        <v>504</v>
      </c>
      <c r="B68" s="22" t="s">
        <v>436</v>
      </c>
      <c r="C68" s="22" t="s">
        <v>442</v>
      </c>
      <c r="D68" s="22" t="s">
        <v>465</v>
      </c>
      <c r="E68" s="22" t="s">
        <v>505</v>
      </c>
      <c r="F68" s="8">
        <v>34716.26</v>
      </c>
      <c r="G68" s="8">
        <v>34706.28</v>
      </c>
      <c r="H68" s="8">
        <v>34706.42</v>
      </c>
      <c r="I68" s="8">
        <v>34708.47</v>
      </c>
      <c r="J68" s="8">
        <v>34720.76</v>
      </c>
      <c r="K68" s="8">
        <v>34732.550000000003</v>
      </c>
      <c r="L68" s="8">
        <v>34729.58</v>
      </c>
      <c r="M68" s="8">
        <v>34719.17</v>
      </c>
      <c r="N68" s="8">
        <v>34708.949999999997</v>
      </c>
      <c r="O68" s="8">
        <v>34695.869999999995</v>
      </c>
      <c r="P68" s="8">
        <v>34693.9</v>
      </c>
      <c r="Q68" s="8">
        <v>34703.22</v>
      </c>
      <c r="R68" s="8">
        <v>34714</v>
      </c>
      <c r="S68" s="8">
        <v>34728.236909990228</v>
      </c>
      <c r="T68" s="8">
        <v>34739.580147331457</v>
      </c>
      <c r="U68" s="8">
        <v>34756.396382754552</v>
      </c>
      <c r="V68" s="8">
        <v>34777.704810596711</v>
      </c>
      <c r="W68" s="8">
        <v>34802.269245300449</v>
      </c>
      <c r="X68" s="8">
        <v>34829.337410008782</v>
      </c>
      <c r="Y68" s="8">
        <v>34858.561482268189</v>
      </c>
      <c r="Z68" s="8">
        <v>34889.702485687929</v>
      </c>
      <c r="AA68" s="8">
        <v>34922.726473446179</v>
      </c>
      <c r="AB68" s="8">
        <v>34957.431584342485</v>
      </c>
      <c r="AC68" s="8">
        <v>34992.956754619823</v>
      </c>
      <c r="AD68" s="8">
        <v>35028.483755239635</v>
      </c>
      <c r="AE68" s="25">
        <v>35064.464924877786</v>
      </c>
      <c r="AF68" s="25">
        <v>35101.502808232253</v>
      </c>
      <c r="AG68" s="25">
        <v>35138.912141426663</v>
      </c>
      <c r="AH68" s="25">
        <v>35176.165491817985</v>
      </c>
      <c r="AI68" s="25">
        <v>35213.095995148818</v>
      </c>
      <c r="AJ68" s="25">
        <v>35249.638139292503</v>
      </c>
      <c r="AK68" s="25">
        <v>35285.831039259981</v>
      </c>
      <c r="AL68" s="25">
        <v>35321.993914330829</v>
      </c>
      <c r="AM68" s="25">
        <v>35358.770416556188</v>
      </c>
      <c r="AN68" s="25">
        <v>35397.219987247336</v>
      </c>
      <c r="AO68" s="25">
        <v>35436.996961284181</v>
      </c>
      <c r="AP68" s="25">
        <v>35476.42058977524</v>
      </c>
      <c r="AQ68" s="3"/>
      <c r="AR68" s="3"/>
    </row>
    <row r="69" spans="1:45" ht="15">
      <c r="A69" s="22" t="s">
        <v>504</v>
      </c>
      <c r="B69" s="22" t="s">
        <v>436</v>
      </c>
      <c r="C69" s="22" t="s">
        <v>442</v>
      </c>
      <c r="D69" s="22" t="s">
        <v>465</v>
      </c>
      <c r="E69" s="22" t="s">
        <v>457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  <c r="Z69" s="8">
        <v>0</v>
      </c>
      <c r="AA69" s="8">
        <v>0</v>
      </c>
      <c r="AB69" s="8">
        <v>0</v>
      </c>
      <c r="AC69" s="8">
        <v>0</v>
      </c>
      <c r="AD69" s="8">
        <v>0</v>
      </c>
      <c r="AE69" s="8">
        <v>28830.782271566179</v>
      </c>
      <c r="AF69" s="8">
        <v>28861.235642324293</v>
      </c>
      <c r="AG69" s="8">
        <v>28891.994427395271</v>
      </c>
      <c r="AH69" s="8">
        <v>28922.62495993921</v>
      </c>
      <c r="AI69" s="8">
        <v>28952.990040455712</v>
      </c>
      <c r="AJ69" s="8">
        <v>28983.035803418272</v>
      </c>
      <c r="AK69" s="8">
        <v>29012.794410058221</v>
      </c>
      <c r="AL69" s="8">
        <v>29042.52832956093</v>
      </c>
      <c r="AM69" s="8">
        <v>29072.766786946191</v>
      </c>
      <c r="AN69" s="8">
        <v>29104.380878403379</v>
      </c>
      <c r="AO69" s="8">
        <v>29137.08639038922</v>
      </c>
      <c r="AP69" s="8">
        <v>29169.501373815219</v>
      </c>
      <c r="AQ69" s="15">
        <f>SUM(AE69:AP69)</f>
        <v>347981.72131427214</v>
      </c>
      <c r="AR69" t="s">
        <v>507</v>
      </c>
    </row>
    <row r="70" spans="1:45" ht="15" hidden="1">
      <c r="A70" s="22" t="s">
        <v>504</v>
      </c>
      <c r="B70" s="22" t="s">
        <v>436</v>
      </c>
      <c r="C70" s="22" t="s">
        <v>442</v>
      </c>
      <c r="D70" s="22" t="s">
        <v>455</v>
      </c>
      <c r="E70" s="22" t="s">
        <v>399</v>
      </c>
      <c r="F70" s="8">
        <v>1.56</v>
      </c>
      <c r="G70" s="8">
        <v>1.56</v>
      </c>
      <c r="H70" s="8">
        <v>1.56</v>
      </c>
      <c r="I70" s="8">
        <v>1.56</v>
      </c>
      <c r="J70" s="8">
        <v>1.56</v>
      </c>
      <c r="K70" s="8">
        <v>1.56</v>
      </c>
      <c r="L70" s="8">
        <v>1.56</v>
      </c>
      <c r="M70" s="8">
        <v>1.56</v>
      </c>
      <c r="N70" s="8">
        <v>1.56</v>
      </c>
      <c r="O70" s="8">
        <v>1.56</v>
      </c>
      <c r="P70" s="8">
        <v>1.56</v>
      </c>
      <c r="Q70" s="8">
        <v>1.56</v>
      </c>
      <c r="R70" s="8">
        <v>1.56</v>
      </c>
      <c r="S70" s="8">
        <v>1.5527025000000001</v>
      </c>
      <c r="T70" s="8">
        <v>1.5527025000000001</v>
      </c>
      <c r="U70" s="8">
        <v>1.5527025000000001</v>
      </c>
      <c r="V70" s="8">
        <v>1.5527025000000001</v>
      </c>
      <c r="W70" s="8">
        <v>1.5527025000000001</v>
      </c>
      <c r="X70" s="8">
        <v>1.5527025000000001</v>
      </c>
      <c r="Y70" s="8">
        <v>1.5527025000000001</v>
      </c>
      <c r="Z70" s="8">
        <v>1.5527025000000001</v>
      </c>
      <c r="AA70" s="8">
        <v>1.5527025000000001</v>
      </c>
      <c r="AB70" s="8">
        <v>1.5527025000000001</v>
      </c>
      <c r="AC70" s="8">
        <v>1.5527025000000001</v>
      </c>
      <c r="AD70" s="8">
        <v>1.5527025000000001</v>
      </c>
      <c r="AE70" s="8">
        <v>2.8293690000000002</v>
      </c>
      <c r="AF70" s="8">
        <v>2.8293690000000002</v>
      </c>
      <c r="AG70" s="8">
        <v>2.8293690000000002</v>
      </c>
      <c r="AH70" s="8">
        <v>2.8293690000000002</v>
      </c>
      <c r="AI70" s="8">
        <v>2.8293690000000002</v>
      </c>
      <c r="AJ70" s="8">
        <v>2.8293690000000002</v>
      </c>
      <c r="AK70" s="8">
        <v>2.8293690000000002</v>
      </c>
      <c r="AL70" s="8">
        <v>2.8293690000000002</v>
      </c>
      <c r="AM70" s="8">
        <v>2.8293690000000002</v>
      </c>
      <c r="AN70" s="8">
        <v>2.8293690000000002</v>
      </c>
      <c r="AO70" s="8">
        <v>2.8293690000000002</v>
      </c>
      <c r="AP70" s="8">
        <v>2.8293690000000002</v>
      </c>
      <c r="AQ70" s="56">
        <f>+SUM(AE70:AP70)</f>
        <v>33.952428000000005</v>
      </c>
      <c r="AR70" s="1" t="s">
        <v>508</v>
      </c>
      <c r="AS70" s="1" t="s">
        <v>506</v>
      </c>
    </row>
    <row r="71" spans="1:45" ht="15" hidden="1">
      <c r="A71" s="22" t="s">
        <v>504</v>
      </c>
      <c r="B71" s="22" t="s">
        <v>436</v>
      </c>
      <c r="C71" s="22" t="s">
        <v>442</v>
      </c>
      <c r="D71" s="22" t="s">
        <v>455</v>
      </c>
      <c r="E71" s="22" t="s">
        <v>505</v>
      </c>
      <c r="F71" s="8">
        <v>1.56</v>
      </c>
      <c r="G71" s="8">
        <v>1.56</v>
      </c>
      <c r="H71" s="8">
        <v>1.56</v>
      </c>
      <c r="I71" s="8">
        <v>1.56</v>
      </c>
      <c r="J71" s="8">
        <v>1.56</v>
      </c>
      <c r="K71" s="8">
        <v>1.56</v>
      </c>
      <c r="L71" s="8">
        <v>1.56</v>
      </c>
      <c r="M71" s="8">
        <v>1.56</v>
      </c>
      <c r="N71" s="8">
        <v>1.56</v>
      </c>
      <c r="O71" s="8">
        <v>1.56</v>
      </c>
      <c r="P71" s="8">
        <v>1.56</v>
      </c>
      <c r="Q71" s="8">
        <v>1.56</v>
      </c>
      <c r="R71" s="8">
        <v>1.56</v>
      </c>
      <c r="S71" s="8">
        <v>1.5527025000000001</v>
      </c>
      <c r="T71" s="8">
        <v>1.5527025000000001</v>
      </c>
      <c r="U71" s="8">
        <v>1.5527025000000001</v>
      </c>
      <c r="V71" s="8">
        <v>1.5527025000000001</v>
      </c>
      <c r="W71" s="8">
        <v>1.5527025000000001</v>
      </c>
      <c r="X71" s="8">
        <v>1.5527025000000001</v>
      </c>
      <c r="Y71" s="8">
        <v>1.5527025000000001</v>
      </c>
      <c r="Z71" s="8">
        <v>1.5527025000000001</v>
      </c>
      <c r="AA71" s="8">
        <v>1.5527025000000001</v>
      </c>
      <c r="AB71" s="8">
        <v>1.5527025000000001</v>
      </c>
      <c r="AC71" s="8">
        <v>1.5527025000000001</v>
      </c>
      <c r="AD71" s="8">
        <v>1.5527025000000001</v>
      </c>
      <c r="AE71" s="25">
        <v>1.5527025000000001</v>
      </c>
      <c r="AF71" s="25">
        <v>1.5527025000000001</v>
      </c>
      <c r="AG71" s="25">
        <v>1.5527025000000001</v>
      </c>
      <c r="AH71" s="25">
        <v>1.5527025000000001</v>
      </c>
      <c r="AI71" s="25">
        <v>1.5527025000000001</v>
      </c>
      <c r="AJ71" s="25">
        <v>1.5527025000000001</v>
      </c>
      <c r="AK71" s="25">
        <v>1.5527025000000001</v>
      </c>
      <c r="AL71" s="25">
        <v>1.5527025000000001</v>
      </c>
      <c r="AM71" s="25">
        <v>1.5527025000000001</v>
      </c>
      <c r="AN71" s="25">
        <v>1.5527025000000001</v>
      </c>
      <c r="AO71" s="25">
        <v>1.5527025000000001</v>
      </c>
      <c r="AP71" s="25">
        <v>1.5527025000000001</v>
      </c>
      <c r="AQ71" s="3"/>
      <c r="AR71" s="3"/>
    </row>
    <row r="72" spans="1:45" ht="15">
      <c r="A72" s="22" t="s">
        <v>504</v>
      </c>
      <c r="B72" s="22" t="s">
        <v>436</v>
      </c>
      <c r="C72" s="22" t="s">
        <v>442</v>
      </c>
      <c r="D72" s="22" t="s">
        <v>455</v>
      </c>
      <c r="E72" s="22" t="s">
        <v>457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8">
        <v>0</v>
      </c>
      <c r="AB72" s="8">
        <v>0</v>
      </c>
      <c r="AC72" s="8">
        <v>0</v>
      </c>
      <c r="AD72" s="8">
        <v>0</v>
      </c>
      <c r="AE72" s="8">
        <v>1.2766665000000001</v>
      </c>
      <c r="AF72" s="8">
        <v>1.2766665000000001</v>
      </c>
      <c r="AG72" s="8">
        <v>1.2766665000000001</v>
      </c>
      <c r="AH72" s="8">
        <v>1.2766665000000001</v>
      </c>
      <c r="AI72" s="8">
        <v>1.2766665000000001</v>
      </c>
      <c r="AJ72" s="8">
        <v>1.2766665000000001</v>
      </c>
      <c r="AK72" s="8">
        <v>1.2766665000000001</v>
      </c>
      <c r="AL72" s="8">
        <v>1.2766665000000001</v>
      </c>
      <c r="AM72" s="8">
        <v>1.2766665000000001</v>
      </c>
      <c r="AN72" s="8">
        <v>1.2766665000000001</v>
      </c>
      <c r="AO72" s="8">
        <v>1.2766665000000001</v>
      </c>
      <c r="AP72" s="8">
        <v>1.2766665000000001</v>
      </c>
      <c r="AQ72" s="15">
        <f>SUM(AE72:AP72)</f>
        <v>15.319998000000005</v>
      </c>
      <c r="AR72" t="s">
        <v>507</v>
      </c>
    </row>
    <row r="73" spans="1:45" ht="15" hidden="1">
      <c r="A73" s="22" t="s">
        <v>504</v>
      </c>
      <c r="B73" s="22" t="s">
        <v>436</v>
      </c>
      <c r="C73" s="22" t="s">
        <v>443</v>
      </c>
      <c r="D73" s="22" t="s">
        <v>465</v>
      </c>
      <c r="E73" s="22" t="s">
        <v>399</v>
      </c>
      <c r="F73" s="8">
        <v>179281.86000000004</v>
      </c>
      <c r="G73" s="8">
        <v>179894.52000000002</v>
      </c>
      <c r="H73" s="8">
        <v>180735.25000000003</v>
      </c>
      <c r="I73" s="8">
        <v>181324.59000000003</v>
      </c>
      <c r="J73" s="8">
        <v>181644.02000000002</v>
      </c>
      <c r="K73" s="8">
        <v>182363.96000000002</v>
      </c>
      <c r="L73" s="8">
        <v>183705.35000000003</v>
      </c>
      <c r="M73" s="8">
        <v>185000.11000000002</v>
      </c>
      <c r="N73" s="8">
        <v>185611.50000000003</v>
      </c>
      <c r="O73" s="8">
        <v>186277.89</v>
      </c>
      <c r="P73" s="8">
        <v>186563.95</v>
      </c>
      <c r="Q73" s="8">
        <v>186607.85000000003</v>
      </c>
      <c r="R73" s="8">
        <v>187140.79000000004</v>
      </c>
      <c r="S73" s="8">
        <v>187745.53154453458</v>
      </c>
      <c r="T73" s="8">
        <v>188322.29542452563</v>
      </c>
      <c r="U73" s="8">
        <v>189048.21690197926</v>
      </c>
      <c r="V73" s="8">
        <v>189896.56572519973</v>
      </c>
      <c r="W73" s="8">
        <v>190833.65168180372</v>
      </c>
      <c r="X73" s="8">
        <v>191838.97269834776</v>
      </c>
      <c r="Y73" s="8">
        <v>192903.04944362753</v>
      </c>
      <c r="Z73" s="8">
        <v>194019.36900757762</v>
      </c>
      <c r="AA73" s="8">
        <v>195187.00622517668</v>
      </c>
      <c r="AB73" s="8">
        <v>196400.45970007399</v>
      </c>
      <c r="AC73" s="8">
        <v>197636.26255006934</v>
      </c>
      <c r="AD73" s="8">
        <v>198872.11528305229</v>
      </c>
      <c r="AE73" s="8">
        <v>262362.50039765204</v>
      </c>
      <c r="AF73" s="8">
        <v>264036.71606377658</v>
      </c>
      <c r="AG73" s="8">
        <v>265724.20355885546</v>
      </c>
      <c r="AH73" s="8">
        <v>267406.11781938089</v>
      </c>
      <c r="AI73" s="8">
        <v>269076.49681860482</v>
      </c>
      <c r="AJ73" s="8">
        <v>270732.99982125842</v>
      </c>
      <c r="AK73" s="8">
        <v>272377.02439891157</v>
      </c>
      <c r="AL73" s="8">
        <v>274019.97619297536</v>
      </c>
      <c r="AM73" s="8">
        <v>275684.85276330705</v>
      </c>
      <c r="AN73" s="8">
        <v>277409.50773739186</v>
      </c>
      <c r="AO73" s="8">
        <v>279181.59056918952</v>
      </c>
      <c r="AP73" s="8">
        <v>280941.04843486636</v>
      </c>
      <c r="AQ73" s="56">
        <f>+SUM(AE73:AP73)</f>
        <v>3258953.0345761701</v>
      </c>
      <c r="AR73" s="3"/>
      <c r="AS73" s="1" t="s">
        <v>506</v>
      </c>
    </row>
    <row r="74" spans="1:45" ht="15" hidden="1">
      <c r="A74" s="22" t="s">
        <v>504</v>
      </c>
      <c r="B74" s="22" t="s">
        <v>436</v>
      </c>
      <c r="C74" s="22" t="s">
        <v>443</v>
      </c>
      <c r="D74" s="22" t="s">
        <v>465</v>
      </c>
      <c r="E74" s="22" t="s">
        <v>505</v>
      </c>
      <c r="F74" s="8">
        <v>179281.86000000004</v>
      </c>
      <c r="G74" s="8">
        <v>179894.52000000002</v>
      </c>
      <c r="H74" s="8">
        <v>180735.25000000003</v>
      </c>
      <c r="I74" s="8">
        <v>181324.59000000003</v>
      </c>
      <c r="J74" s="8">
        <v>181644.02000000002</v>
      </c>
      <c r="K74" s="8">
        <v>182363.96000000002</v>
      </c>
      <c r="L74" s="8">
        <v>183705.35000000003</v>
      </c>
      <c r="M74" s="8">
        <v>185000.11000000002</v>
      </c>
      <c r="N74" s="8">
        <v>185611.50000000003</v>
      </c>
      <c r="O74" s="8">
        <v>186277.89</v>
      </c>
      <c r="P74" s="8">
        <v>186563.95</v>
      </c>
      <c r="Q74" s="8">
        <v>186607.85000000003</v>
      </c>
      <c r="R74" s="8">
        <v>187140.79000000004</v>
      </c>
      <c r="S74" s="8">
        <v>187745.53154453458</v>
      </c>
      <c r="T74" s="8">
        <v>188322.29542452563</v>
      </c>
      <c r="U74" s="8">
        <v>189048.21690197926</v>
      </c>
      <c r="V74" s="8">
        <v>189896.56572519976</v>
      </c>
      <c r="W74" s="8">
        <v>190833.65168180372</v>
      </c>
      <c r="X74" s="8">
        <v>191838.97269834776</v>
      </c>
      <c r="Y74" s="8">
        <v>192903.04944362753</v>
      </c>
      <c r="Z74" s="8">
        <v>194019.36900757762</v>
      </c>
      <c r="AA74" s="8">
        <v>195187.00622517665</v>
      </c>
      <c r="AB74" s="8">
        <v>196400.45970007399</v>
      </c>
      <c r="AC74" s="8">
        <v>197636.2625500694</v>
      </c>
      <c r="AD74" s="8">
        <v>198872.11528305232</v>
      </c>
      <c r="AE74" s="25">
        <v>200120.34564865942</v>
      </c>
      <c r="AF74" s="25">
        <v>201397.37501561339</v>
      </c>
      <c r="AG74" s="25">
        <v>202684.52763948732</v>
      </c>
      <c r="AH74" s="25">
        <v>203967.4292075758</v>
      </c>
      <c r="AI74" s="25">
        <v>205241.53210788465</v>
      </c>
      <c r="AJ74" s="25">
        <v>206505.05091471365</v>
      </c>
      <c r="AK74" s="25">
        <v>207759.05164361434</v>
      </c>
      <c r="AL74" s="25">
        <v>209012.23409314035</v>
      </c>
      <c r="AM74" s="25">
        <v>210282.1399455856</v>
      </c>
      <c r="AN74" s="25">
        <v>211597.64253843116</v>
      </c>
      <c r="AO74" s="25">
        <v>212949.32133505758</v>
      </c>
      <c r="AP74" s="25">
        <v>214291.37027764588</v>
      </c>
      <c r="AQ74" s="3"/>
      <c r="AR74" s="3"/>
    </row>
    <row r="75" spans="1:45" ht="15">
      <c r="A75" s="22" t="s">
        <v>504</v>
      </c>
      <c r="B75" s="22" t="s">
        <v>436</v>
      </c>
      <c r="C75" s="22" t="s">
        <v>443</v>
      </c>
      <c r="D75" s="22" t="s">
        <v>465</v>
      </c>
      <c r="E75" s="22" t="s">
        <v>457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0</v>
      </c>
      <c r="AA75" s="8">
        <v>0</v>
      </c>
      <c r="AB75" s="8">
        <v>0</v>
      </c>
      <c r="AC75" s="8">
        <v>0</v>
      </c>
      <c r="AD75" s="8">
        <v>0</v>
      </c>
      <c r="AE75" s="8">
        <v>62242.154748992529</v>
      </c>
      <c r="AF75" s="8">
        <v>62639.34104816326</v>
      </c>
      <c r="AG75" s="8">
        <v>63039.675919368114</v>
      </c>
      <c r="AH75" s="8">
        <v>63438.688611805061</v>
      </c>
      <c r="AI75" s="8">
        <v>63834.964710720102</v>
      </c>
      <c r="AJ75" s="8">
        <v>64227.948906544756</v>
      </c>
      <c r="AK75" s="8">
        <v>64617.9727552974</v>
      </c>
      <c r="AL75" s="8">
        <v>65007.742099835006</v>
      </c>
      <c r="AM75" s="8">
        <v>65402.712817721476</v>
      </c>
      <c r="AN75" s="8">
        <v>65811.865198960848</v>
      </c>
      <c r="AO75" s="8">
        <v>66232.269234132065</v>
      </c>
      <c r="AP75" s="8">
        <v>66649.678157220536</v>
      </c>
      <c r="AQ75" s="15">
        <f>SUM(AE75:AP75)</f>
        <v>773145.01420876104</v>
      </c>
      <c r="AR75" t="s">
        <v>507</v>
      </c>
    </row>
    <row r="76" spans="1:45" ht="15" hidden="1">
      <c r="A76" s="22" t="s">
        <v>504</v>
      </c>
      <c r="B76" s="22" t="s">
        <v>436</v>
      </c>
      <c r="C76" s="22" t="s">
        <v>443</v>
      </c>
      <c r="D76" s="22" t="s">
        <v>455</v>
      </c>
      <c r="E76" s="22" t="s">
        <v>399</v>
      </c>
      <c r="F76" s="8">
        <v>3918.57</v>
      </c>
      <c r="G76" s="8">
        <v>3920.9399999999996</v>
      </c>
      <c r="H76" s="8">
        <v>3922.51</v>
      </c>
      <c r="I76" s="8">
        <v>3853.76</v>
      </c>
      <c r="J76" s="8">
        <v>5692.86</v>
      </c>
      <c r="K76" s="8">
        <v>7782.1200000000008</v>
      </c>
      <c r="L76" s="8">
        <v>8112.84</v>
      </c>
      <c r="M76" s="8">
        <v>9407.619999999999</v>
      </c>
      <c r="N76" s="8">
        <v>10652.76</v>
      </c>
      <c r="O76" s="8">
        <v>10983.17</v>
      </c>
      <c r="P76" s="8">
        <v>11582.61</v>
      </c>
      <c r="Q76" s="8">
        <v>12238.79</v>
      </c>
      <c r="R76" s="8">
        <v>14719.029999999999</v>
      </c>
      <c r="S76" s="8">
        <v>16939.006832071012</v>
      </c>
      <c r="T76" s="8">
        <v>17025.626543486862</v>
      </c>
      <c r="U76" s="8">
        <v>17179.176805252384</v>
      </c>
      <c r="V76" s="8">
        <v>17389.11460991441</v>
      </c>
      <c r="W76" s="8">
        <v>17638.668976301535</v>
      </c>
      <c r="X76" s="8">
        <v>17929.268284269172</v>
      </c>
      <c r="Y76" s="8">
        <v>18245.928511429232</v>
      </c>
      <c r="Z76" s="8">
        <v>18587.519274335849</v>
      </c>
      <c r="AA76" s="8">
        <v>18966.666303890874</v>
      </c>
      <c r="AB76" s="8">
        <v>19350.144500176713</v>
      </c>
      <c r="AC76" s="8">
        <v>19702.740258151789</v>
      </c>
      <c r="AD76" s="8">
        <v>20010.72676594268</v>
      </c>
      <c r="AE76" s="8">
        <v>26614.782571483272</v>
      </c>
      <c r="AF76" s="8">
        <v>27011.683871178742</v>
      </c>
      <c r="AG76" s="8">
        <v>27421.908541031091</v>
      </c>
      <c r="AH76" s="8">
        <v>27842.791907008941</v>
      </c>
      <c r="AI76" s="8">
        <v>28272.202229887196</v>
      </c>
      <c r="AJ76" s="8">
        <v>28708.434118285768</v>
      </c>
      <c r="AK76" s="8">
        <v>29150.123259100601</v>
      </c>
      <c r="AL76" s="8">
        <v>29596.178201848441</v>
      </c>
      <c r="AM76" s="8">
        <v>30045.725786142684</v>
      </c>
      <c r="AN76" s="8">
        <v>30498.067483674051</v>
      </c>
      <c r="AO76" s="8">
        <v>30952.644471795116</v>
      </c>
      <c r="AP76" s="8">
        <v>31409.009692387943</v>
      </c>
      <c r="AQ76" s="56">
        <f>+SUM(AE76:AP76)</f>
        <v>347523.55213382386</v>
      </c>
      <c r="AR76" s="1" t="s">
        <v>508</v>
      </c>
      <c r="AS76" s="1" t="s">
        <v>506</v>
      </c>
    </row>
    <row r="77" spans="1:45" ht="15" hidden="1">
      <c r="A77" s="22" t="s">
        <v>504</v>
      </c>
      <c r="B77" s="22" t="s">
        <v>436</v>
      </c>
      <c r="C77" s="22" t="s">
        <v>443</v>
      </c>
      <c r="D77" s="22" t="s">
        <v>455</v>
      </c>
      <c r="E77" s="22" t="s">
        <v>505</v>
      </c>
      <c r="F77" s="8">
        <v>3918.57</v>
      </c>
      <c r="G77" s="8">
        <v>3920.9399999999996</v>
      </c>
      <c r="H77" s="8">
        <v>3922.51</v>
      </c>
      <c r="I77" s="8">
        <v>3853.76</v>
      </c>
      <c r="J77" s="8">
        <v>5692.86</v>
      </c>
      <c r="K77" s="8">
        <v>7782.1200000000008</v>
      </c>
      <c r="L77" s="8">
        <v>8112.84</v>
      </c>
      <c r="M77" s="8">
        <v>9407.619999999999</v>
      </c>
      <c r="N77" s="8">
        <v>10652.76</v>
      </c>
      <c r="O77" s="8">
        <v>10983.17</v>
      </c>
      <c r="P77" s="8">
        <v>11582.61</v>
      </c>
      <c r="Q77" s="8">
        <v>12238.79</v>
      </c>
      <c r="R77" s="8">
        <v>14719.029999999999</v>
      </c>
      <c r="S77" s="8">
        <v>16939.006832071012</v>
      </c>
      <c r="T77" s="8">
        <v>17025.626543486862</v>
      </c>
      <c r="U77" s="8">
        <v>17179.176805252384</v>
      </c>
      <c r="V77" s="8">
        <v>17389.11460991441</v>
      </c>
      <c r="W77" s="8">
        <v>17638.668976301535</v>
      </c>
      <c r="X77" s="8">
        <v>17929.268284269172</v>
      </c>
      <c r="Y77" s="8">
        <v>18245.928511429232</v>
      </c>
      <c r="Z77" s="8">
        <v>18587.519274335849</v>
      </c>
      <c r="AA77" s="8">
        <v>18966.666303890874</v>
      </c>
      <c r="AB77" s="8">
        <v>19350.144500176713</v>
      </c>
      <c r="AC77" s="8">
        <v>19702.740258151789</v>
      </c>
      <c r="AD77" s="8">
        <v>20010.72676594268</v>
      </c>
      <c r="AE77" s="25">
        <v>20300.765084554809</v>
      </c>
      <c r="AF77" s="25">
        <v>20603.506616454659</v>
      </c>
      <c r="AG77" s="25">
        <v>20916.410718984676</v>
      </c>
      <c r="AH77" s="25">
        <v>21237.444878018832</v>
      </c>
      <c r="AI77" s="25">
        <v>21564.983082256298</v>
      </c>
      <c r="AJ77" s="25">
        <v>21897.724522656412</v>
      </c>
      <c r="AK77" s="25">
        <v>22234.628551986643</v>
      </c>
      <c r="AL77" s="25">
        <v>22574.862652460972</v>
      </c>
      <c r="AM77" s="25">
        <v>22917.760809850573</v>
      </c>
      <c r="AN77" s="25">
        <v>23262.790212772401</v>
      </c>
      <c r="AO77" s="25">
        <v>23609.52461212</v>
      </c>
      <c r="AP77" s="25">
        <v>23957.623008608221</v>
      </c>
      <c r="AQ77" s="3"/>
      <c r="AR77" s="3"/>
    </row>
    <row r="78" spans="1:45" ht="15">
      <c r="A78" s="22" t="s">
        <v>504</v>
      </c>
      <c r="B78" s="22" t="s">
        <v>436</v>
      </c>
      <c r="C78" s="22" t="s">
        <v>443</v>
      </c>
      <c r="D78" s="22" t="s">
        <v>455</v>
      </c>
      <c r="E78" s="22" t="s">
        <v>457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8">
        <v>0</v>
      </c>
      <c r="Q78" s="8">
        <v>0</v>
      </c>
      <c r="R78" s="8">
        <v>0</v>
      </c>
      <c r="S78" s="8">
        <v>0</v>
      </c>
      <c r="T78" s="8">
        <v>0</v>
      </c>
      <c r="U78" s="8">
        <v>0</v>
      </c>
      <c r="V78" s="8">
        <v>0</v>
      </c>
      <c r="W78" s="8">
        <v>0</v>
      </c>
      <c r="X78" s="8">
        <v>0</v>
      </c>
      <c r="Y78" s="8">
        <v>0</v>
      </c>
      <c r="Z78" s="8">
        <v>0</v>
      </c>
      <c r="AA78" s="8">
        <v>0</v>
      </c>
      <c r="AB78" s="8">
        <v>0</v>
      </c>
      <c r="AC78" s="8">
        <v>0</v>
      </c>
      <c r="AD78" s="8">
        <v>0</v>
      </c>
      <c r="AE78" s="8">
        <v>6314.0174869284638</v>
      </c>
      <c r="AF78" s="8">
        <v>6408.1772547240853</v>
      </c>
      <c r="AG78" s="8">
        <v>6505.4978220464145</v>
      </c>
      <c r="AH78" s="8">
        <v>6605.3470289901088</v>
      </c>
      <c r="AI78" s="8">
        <v>6707.2191476308963</v>
      </c>
      <c r="AJ78" s="8">
        <v>6810.709595629356</v>
      </c>
      <c r="AK78" s="8">
        <v>6915.4947071139559</v>
      </c>
      <c r="AL78" s="8">
        <v>7021.3155493874683</v>
      </c>
      <c r="AM78" s="8">
        <v>7127.9649762921072</v>
      </c>
      <c r="AN78" s="8">
        <v>7235.2772709016508</v>
      </c>
      <c r="AO78" s="8">
        <v>7343.1198596751183</v>
      </c>
      <c r="AP78" s="8">
        <v>7451.3866837797204</v>
      </c>
      <c r="AQ78" s="15">
        <f>SUM(AE78:AP78)</f>
        <v>82445.527383099354</v>
      </c>
      <c r="AR78" t="s">
        <v>507</v>
      </c>
    </row>
    <row r="79" spans="1:45" ht="15" hidden="1">
      <c r="A79" s="22" t="s">
        <v>504</v>
      </c>
      <c r="B79" s="22" t="s">
        <v>436</v>
      </c>
      <c r="C79" s="22" t="s">
        <v>444</v>
      </c>
      <c r="D79" s="22" t="s">
        <v>465</v>
      </c>
      <c r="E79" s="22" t="s">
        <v>399</v>
      </c>
      <c r="F79" s="8">
        <v>96953.60000000002</v>
      </c>
      <c r="G79" s="8">
        <v>95925.470000000016</v>
      </c>
      <c r="H79" s="8">
        <v>95583.220000000016</v>
      </c>
      <c r="I79" s="8">
        <v>96759.570000000022</v>
      </c>
      <c r="J79" s="8">
        <v>98004.170000000013</v>
      </c>
      <c r="K79" s="8">
        <v>97476.19</v>
      </c>
      <c r="L79" s="8">
        <v>97371.71</v>
      </c>
      <c r="M79" s="8">
        <v>97764.090000000011</v>
      </c>
      <c r="N79" s="8">
        <v>98180.290000000008</v>
      </c>
      <c r="O79" s="8">
        <v>98155.000000000015</v>
      </c>
      <c r="P79" s="8">
        <v>98213.250000000015</v>
      </c>
      <c r="Q79" s="8">
        <v>98524.880000000019</v>
      </c>
      <c r="R79" s="8">
        <v>98736.73000000001</v>
      </c>
      <c r="S79" s="8">
        <v>98988.24308538482</v>
      </c>
      <c r="T79" s="8">
        <v>99425.054666235272</v>
      </c>
      <c r="U79" s="8">
        <v>99996.130069607971</v>
      </c>
      <c r="V79" s="8">
        <v>100677.40812912109</v>
      </c>
      <c r="W79" s="8">
        <v>101438.56268792355</v>
      </c>
      <c r="X79" s="8">
        <v>102261.13885805153</v>
      </c>
      <c r="Y79" s="8">
        <v>103136.6038442328</v>
      </c>
      <c r="Z79" s="8">
        <v>104059.09506745011</v>
      </c>
      <c r="AA79" s="8">
        <v>105027.77974282132</v>
      </c>
      <c r="AB79" s="8">
        <v>106037.70580276279</v>
      </c>
      <c r="AC79" s="8">
        <v>107067.74959443707</v>
      </c>
      <c r="AD79" s="8">
        <v>108097.8382881524</v>
      </c>
      <c r="AE79" s="8">
        <v>99298.660844200436</v>
      </c>
      <c r="AF79" s="8">
        <v>100269.59579839808</v>
      </c>
      <c r="AG79" s="8">
        <v>101593.62687648302</v>
      </c>
      <c r="AH79" s="8">
        <v>103258.98170950277</v>
      </c>
      <c r="AI79" s="8">
        <v>104917.13055184219</v>
      </c>
      <c r="AJ79" s="8">
        <v>106566.61116384419</v>
      </c>
      <c r="AK79" s="8">
        <v>108208.29659792111</v>
      </c>
      <c r="AL79" s="8">
        <v>109849.31187218573</v>
      </c>
      <c r="AM79" s="8">
        <v>111504.02338872217</v>
      </c>
      <c r="AN79" s="8">
        <v>113196.0780229451</v>
      </c>
      <c r="AO79" s="8">
        <v>114917.76048195081</v>
      </c>
      <c r="AP79" s="8">
        <v>116631.55621989942</v>
      </c>
      <c r="AQ79" s="56">
        <f>+SUM(AE79:AP79)</f>
        <v>1290211.633527895</v>
      </c>
      <c r="AR79" s="3" t="s">
        <v>145</v>
      </c>
      <c r="AS79" s="1" t="s">
        <v>506</v>
      </c>
    </row>
    <row r="80" spans="1:45" ht="15" hidden="1">
      <c r="A80" s="22" t="s">
        <v>504</v>
      </c>
      <c r="B80" s="22" t="s">
        <v>436</v>
      </c>
      <c r="C80" s="22" t="s">
        <v>444</v>
      </c>
      <c r="D80" s="22" t="s">
        <v>465</v>
      </c>
      <c r="E80" s="22" t="s">
        <v>505</v>
      </c>
      <c r="F80" s="8">
        <v>96953.60000000002</v>
      </c>
      <c r="G80" s="8">
        <v>95925.470000000016</v>
      </c>
      <c r="H80" s="8">
        <v>95583.220000000016</v>
      </c>
      <c r="I80" s="8">
        <v>96759.570000000022</v>
      </c>
      <c r="J80" s="8">
        <v>98004.170000000013</v>
      </c>
      <c r="K80" s="8">
        <v>97476.19</v>
      </c>
      <c r="L80" s="8">
        <v>97371.71</v>
      </c>
      <c r="M80" s="8">
        <v>97764.090000000011</v>
      </c>
      <c r="N80" s="8">
        <v>98180.290000000008</v>
      </c>
      <c r="O80" s="8">
        <v>98155.000000000015</v>
      </c>
      <c r="P80" s="8">
        <v>98213.250000000015</v>
      </c>
      <c r="Q80" s="8">
        <v>98524.880000000019</v>
      </c>
      <c r="R80" s="8">
        <v>98736.73000000001</v>
      </c>
      <c r="S80" s="8">
        <v>98988.243085384835</v>
      </c>
      <c r="T80" s="8">
        <v>99425.054666235257</v>
      </c>
      <c r="U80" s="8">
        <v>99996.130069607942</v>
      </c>
      <c r="V80" s="8">
        <v>100677.40812912106</v>
      </c>
      <c r="W80" s="8">
        <v>101438.56268792354</v>
      </c>
      <c r="X80" s="8">
        <v>102261.13885805155</v>
      </c>
      <c r="Y80" s="8">
        <v>103136.60384423281</v>
      </c>
      <c r="Z80" s="8">
        <v>104059.09506745009</v>
      </c>
      <c r="AA80" s="8">
        <v>105027.77974282134</v>
      </c>
      <c r="AB80" s="8">
        <v>106037.70580276281</v>
      </c>
      <c r="AC80" s="8">
        <v>107067.74959443707</v>
      </c>
      <c r="AD80" s="8">
        <v>108097.83828815243</v>
      </c>
      <c r="AE80" s="25">
        <v>109139.06867560762</v>
      </c>
      <c r="AF80" s="25">
        <v>110206.2224090501</v>
      </c>
      <c r="AG80" s="25">
        <v>111661.46377415251</v>
      </c>
      <c r="AH80" s="25">
        <v>113491.85377080488</v>
      </c>
      <c r="AI80" s="25">
        <v>115314.32366959234</v>
      </c>
      <c r="AJ80" s="25">
        <v>117127.26632422516</v>
      </c>
      <c r="AK80" s="25">
        <v>118931.64130582323</v>
      </c>
      <c r="AL80" s="25">
        <v>120735.27971537528</v>
      </c>
      <c r="AM80" s="25">
        <v>122553.97165246941</v>
      </c>
      <c r="AN80" s="25">
        <v>124413.70737657031</v>
      </c>
      <c r="AO80" s="25">
        <v>126306.0070161982</v>
      </c>
      <c r="AP80" s="25">
        <v>128189.63836781739</v>
      </c>
      <c r="AQ80" s="3"/>
      <c r="AR80" s="3"/>
    </row>
    <row r="81" spans="1:45" ht="15">
      <c r="A81" s="22" t="s">
        <v>504</v>
      </c>
      <c r="B81" s="22" t="s">
        <v>436</v>
      </c>
      <c r="C81" s="22" t="s">
        <v>444</v>
      </c>
      <c r="D81" s="22" t="s">
        <v>465</v>
      </c>
      <c r="E81" s="22" t="s">
        <v>457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0</v>
      </c>
      <c r="S81" s="8">
        <v>0</v>
      </c>
      <c r="T81" s="8">
        <v>0</v>
      </c>
      <c r="U81" s="8">
        <v>0</v>
      </c>
      <c r="V81" s="8">
        <v>0</v>
      </c>
      <c r="W81" s="8">
        <v>0</v>
      </c>
      <c r="X81" s="8">
        <v>0</v>
      </c>
      <c r="Y81" s="8">
        <v>0</v>
      </c>
      <c r="Z81" s="8">
        <v>0</v>
      </c>
      <c r="AA81" s="8">
        <v>0</v>
      </c>
      <c r="AB81" s="8">
        <v>0</v>
      </c>
      <c r="AC81" s="8">
        <v>0</v>
      </c>
      <c r="AD81" s="8">
        <v>0</v>
      </c>
      <c r="AE81" s="8">
        <v>-9840.4078314072485</v>
      </c>
      <c r="AF81" s="8">
        <v>-9936.6266106520616</v>
      </c>
      <c r="AG81" s="8">
        <v>-10067.836897669495</v>
      </c>
      <c r="AH81" s="8">
        <v>-10232.872061302089</v>
      </c>
      <c r="AI81" s="8">
        <v>-10397.193117750137</v>
      </c>
      <c r="AJ81" s="8">
        <v>-10560.655160380958</v>
      </c>
      <c r="AK81" s="8">
        <v>-10723.344707902093</v>
      </c>
      <c r="AL81" s="8">
        <v>-10885.967843189579</v>
      </c>
      <c r="AM81" s="8">
        <v>-11049.948263747241</v>
      </c>
      <c r="AN81" s="8">
        <v>-11217.629353625205</v>
      </c>
      <c r="AO81" s="8">
        <v>-11388.246534247393</v>
      </c>
      <c r="AP81" s="8">
        <v>-11558.082147917972</v>
      </c>
      <c r="AQ81" s="15">
        <f>SUM(AE81:AP81)</f>
        <v>-127858.81052979146</v>
      </c>
      <c r="AR81" t="s">
        <v>507</v>
      </c>
    </row>
    <row r="82" spans="1:45" ht="15" hidden="1">
      <c r="A82" s="22" t="s">
        <v>504</v>
      </c>
      <c r="B82" s="22" t="s">
        <v>436</v>
      </c>
      <c r="C82" s="22" t="s">
        <v>444</v>
      </c>
      <c r="D82" s="22" t="s">
        <v>455</v>
      </c>
      <c r="E82" s="22" t="s">
        <v>399</v>
      </c>
      <c r="F82" s="8">
        <v>1736.35</v>
      </c>
      <c r="G82" s="8">
        <v>1736.6</v>
      </c>
      <c r="H82" s="8">
        <v>1736.7</v>
      </c>
      <c r="I82" s="8">
        <v>1736.7</v>
      </c>
      <c r="J82" s="8">
        <v>1736.7</v>
      </c>
      <c r="K82" s="8">
        <v>1736.7</v>
      </c>
      <c r="L82" s="8">
        <v>1736.7</v>
      </c>
      <c r="M82" s="8">
        <v>1736.7</v>
      </c>
      <c r="N82" s="8">
        <v>1731.49</v>
      </c>
      <c r="O82" s="8">
        <v>1724.6</v>
      </c>
      <c r="P82" s="8">
        <v>1722.92</v>
      </c>
      <c r="Q82" s="8">
        <v>1722.92</v>
      </c>
      <c r="R82" s="8">
        <v>1965.67</v>
      </c>
      <c r="S82" s="8">
        <v>2212.6091463416892</v>
      </c>
      <c r="T82" s="8">
        <v>2225.9174823537082</v>
      </c>
      <c r="U82" s="8">
        <v>2249.5090926801199</v>
      </c>
      <c r="V82" s="8">
        <v>2281.7641394864349</v>
      </c>
      <c r="W82" s="8">
        <v>2320.105913048827</v>
      </c>
      <c r="X82" s="8">
        <v>2364.7538710260424</v>
      </c>
      <c r="Y82" s="8">
        <v>2413.4058537653559</v>
      </c>
      <c r="Z82" s="8">
        <v>2465.8881880638187</v>
      </c>
      <c r="AA82" s="8">
        <v>2524.1407033954933</v>
      </c>
      <c r="AB82" s="8">
        <v>2583.0586633613689</v>
      </c>
      <c r="AC82" s="8">
        <v>2637.2318157171508</v>
      </c>
      <c r="AD82" s="8">
        <v>2684.551159846244</v>
      </c>
      <c r="AE82" s="8">
        <v>2483.0453678969875</v>
      </c>
      <c r="AF82" s="8">
        <v>2525.3650286193142</v>
      </c>
      <c r="AG82" s="8">
        <v>2569.1052956867184</v>
      </c>
      <c r="AH82" s="8">
        <v>2613.9820478301854</v>
      </c>
      <c r="AI82" s="8">
        <v>2659.7679880345022</v>
      </c>
      <c r="AJ82" s="8">
        <v>2706.2812786874993</v>
      </c>
      <c r="AK82" s="8">
        <v>2753.3764496994395</v>
      </c>
      <c r="AL82" s="8">
        <v>2800.9371249985356</v>
      </c>
      <c r="AM82" s="8">
        <v>2848.8702037273551</v>
      </c>
      <c r="AN82" s="8">
        <v>2897.1012051999546</v>
      </c>
      <c r="AO82" s="8">
        <v>2945.5705448675772</v>
      </c>
      <c r="AP82" s="8">
        <v>2994.2305550912188</v>
      </c>
      <c r="AQ82" s="56">
        <f>+SUM(AE82:AP82)</f>
        <v>32797.633090339288</v>
      </c>
      <c r="AR82" s="1" t="s">
        <v>508</v>
      </c>
      <c r="AS82" s="1" t="s">
        <v>506</v>
      </c>
    </row>
    <row r="83" spans="1:45" ht="15" hidden="1">
      <c r="A83" s="22" t="s">
        <v>504</v>
      </c>
      <c r="B83" s="22" t="s">
        <v>436</v>
      </c>
      <c r="C83" s="22" t="s">
        <v>444</v>
      </c>
      <c r="D83" s="22" t="s">
        <v>455</v>
      </c>
      <c r="E83" s="22" t="s">
        <v>505</v>
      </c>
      <c r="F83" s="8">
        <v>1736.35</v>
      </c>
      <c r="G83" s="8">
        <v>1736.6</v>
      </c>
      <c r="H83" s="8">
        <v>1736.7</v>
      </c>
      <c r="I83" s="8">
        <v>1736.7</v>
      </c>
      <c r="J83" s="8">
        <v>1736.7</v>
      </c>
      <c r="K83" s="8">
        <v>1736.7</v>
      </c>
      <c r="L83" s="8">
        <v>1736.7</v>
      </c>
      <c r="M83" s="8">
        <v>1736.7</v>
      </c>
      <c r="N83" s="8">
        <v>1731.49</v>
      </c>
      <c r="O83" s="8">
        <v>1724.6</v>
      </c>
      <c r="P83" s="8">
        <v>1722.92</v>
      </c>
      <c r="Q83" s="8">
        <v>1722.92</v>
      </c>
      <c r="R83" s="8">
        <v>1965.67</v>
      </c>
      <c r="S83" s="8">
        <v>2212.6091463416892</v>
      </c>
      <c r="T83" s="8">
        <v>2225.9174823537082</v>
      </c>
      <c r="U83" s="8">
        <v>2249.5090926801199</v>
      </c>
      <c r="V83" s="8">
        <v>2281.7641394864349</v>
      </c>
      <c r="W83" s="8">
        <v>2320.105913048827</v>
      </c>
      <c r="X83" s="8">
        <v>2364.7538710260424</v>
      </c>
      <c r="Y83" s="8">
        <v>2413.4058537653559</v>
      </c>
      <c r="Z83" s="8">
        <v>2465.8881880638187</v>
      </c>
      <c r="AA83" s="8">
        <v>2524.1407033954933</v>
      </c>
      <c r="AB83" s="8">
        <v>2583.0586633613689</v>
      </c>
      <c r="AC83" s="8">
        <v>2637.2318157171508</v>
      </c>
      <c r="AD83" s="8">
        <v>2684.551159846244</v>
      </c>
      <c r="AE83" s="25">
        <v>2729.1129268777704</v>
      </c>
      <c r="AF83" s="25">
        <v>2775.6264278518588</v>
      </c>
      <c r="AG83" s="25">
        <v>2823.7013159799972</v>
      </c>
      <c r="AH83" s="25">
        <v>2873.0253138313751</v>
      </c>
      <c r="AI83" s="25">
        <v>2923.3485994613447</v>
      </c>
      <c r="AJ83" s="25">
        <v>2974.4713153141884</v>
      </c>
      <c r="AK83" s="25">
        <v>3026.2335753453303</v>
      </c>
      <c r="AL83" s="25">
        <v>3078.5074707191116</v>
      </c>
      <c r="AM83" s="25">
        <v>3131.1906743670033</v>
      </c>
      <c r="AN83" s="25">
        <v>3184.2013246341849</v>
      </c>
      <c r="AO83" s="25">
        <v>3237.4739321967968</v>
      </c>
      <c r="AP83" s="25">
        <v>3290.9561055957543</v>
      </c>
      <c r="AQ83" s="3"/>
      <c r="AR83" s="3"/>
    </row>
    <row r="84" spans="1:45" ht="15">
      <c r="A84" s="22" t="s">
        <v>504</v>
      </c>
      <c r="B84" s="22" t="s">
        <v>436</v>
      </c>
      <c r="C84" s="22" t="s">
        <v>444</v>
      </c>
      <c r="D84" s="22" t="s">
        <v>455</v>
      </c>
      <c r="E84" s="22" t="s">
        <v>457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v>0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  <c r="Y84" s="8">
        <v>0</v>
      </c>
      <c r="Z84" s="8">
        <v>0</v>
      </c>
      <c r="AA84" s="8">
        <v>0</v>
      </c>
      <c r="AB84" s="8">
        <v>0</v>
      </c>
      <c r="AC84" s="8">
        <v>0</v>
      </c>
      <c r="AD84" s="8">
        <v>0</v>
      </c>
      <c r="AE84" s="8">
        <v>-246.06755898078279</v>
      </c>
      <c r="AF84" s="8">
        <v>-250.26139923254493</v>
      </c>
      <c r="AG84" s="8">
        <v>-254.5960202932788</v>
      </c>
      <c r="AH84" s="8">
        <v>-259.04326600118975</v>
      </c>
      <c r="AI84" s="8">
        <v>-263.58061142684278</v>
      </c>
      <c r="AJ84" s="8">
        <v>-268.19003662668933</v>
      </c>
      <c r="AK84" s="8">
        <v>-272.85712564589062</v>
      </c>
      <c r="AL84" s="8">
        <v>-277.5703457205758</v>
      </c>
      <c r="AM84" s="8">
        <v>-282.32047063964819</v>
      </c>
      <c r="AN84" s="8">
        <v>-287.10011943423001</v>
      </c>
      <c r="AO84" s="8">
        <v>-291.90338732921964</v>
      </c>
      <c r="AP84" s="8">
        <v>-296.72555050453559</v>
      </c>
      <c r="AQ84" s="15">
        <f>SUM(AE84:AP84)</f>
        <v>-3250.215891835428</v>
      </c>
      <c r="AR84" t="s">
        <v>507</v>
      </c>
    </row>
    <row r="85" spans="1:45" ht="15" hidden="1">
      <c r="A85" s="22" t="s">
        <v>504</v>
      </c>
      <c r="B85" s="22" t="s">
        <v>436</v>
      </c>
      <c r="C85" s="22" t="s">
        <v>445</v>
      </c>
      <c r="D85" s="22" t="s">
        <v>465</v>
      </c>
      <c r="E85" s="22" t="s">
        <v>399</v>
      </c>
      <c r="F85" s="8">
        <v>8314.74</v>
      </c>
      <c r="G85" s="8">
        <v>9358.61</v>
      </c>
      <c r="H85" s="8">
        <v>8759.48</v>
      </c>
      <c r="I85" s="8">
        <v>4392.5299999999988</v>
      </c>
      <c r="J85" s="8">
        <v>8534.26</v>
      </c>
      <c r="K85" s="8">
        <v>8530.23</v>
      </c>
      <c r="L85" s="8">
        <v>8626.17</v>
      </c>
      <c r="M85" s="8">
        <v>8914.01</v>
      </c>
      <c r="N85" s="8">
        <v>9214.41</v>
      </c>
      <c r="O85" s="8">
        <v>9450.15</v>
      </c>
      <c r="P85" s="8">
        <v>9702.85</v>
      </c>
      <c r="Q85" s="8">
        <v>9888.75</v>
      </c>
      <c r="R85" s="8">
        <v>10054.68</v>
      </c>
      <c r="S85" s="8">
        <v>10080.264238353464</v>
      </c>
      <c r="T85" s="8">
        <v>9995.7027638395739</v>
      </c>
      <c r="U85" s="8">
        <v>9911.1412893256838</v>
      </c>
      <c r="V85" s="8">
        <v>9826.5798148117956</v>
      </c>
      <c r="W85" s="8">
        <v>9742.0183402979073</v>
      </c>
      <c r="X85" s="8">
        <v>9657.4568657840173</v>
      </c>
      <c r="Y85" s="8">
        <v>9572.895391270129</v>
      </c>
      <c r="Z85" s="8">
        <v>9488.3339167562408</v>
      </c>
      <c r="AA85" s="8">
        <v>9403.7724422423489</v>
      </c>
      <c r="AB85" s="8">
        <v>9319.2109677284607</v>
      </c>
      <c r="AC85" s="8">
        <v>9234.6494932145724</v>
      </c>
      <c r="AD85" s="8">
        <v>9150.0880187006842</v>
      </c>
      <c r="AE85" s="8">
        <v>7921.1895869697728</v>
      </c>
      <c r="AF85" s="8">
        <v>7847.3022657961619</v>
      </c>
      <c r="AG85" s="8">
        <v>7773.4149446225501</v>
      </c>
      <c r="AH85" s="8">
        <v>7699.5276234489393</v>
      </c>
      <c r="AI85" s="8">
        <v>7625.6403022753275</v>
      </c>
      <c r="AJ85" s="8">
        <v>7551.7529811017166</v>
      </c>
      <c r="AK85" s="8">
        <v>7477.8656599281057</v>
      </c>
      <c r="AL85" s="8">
        <v>7403.978338754494</v>
      </c>
      <c r="AM85" s="8">
        <v>7330.0910175808831</v>
      </c>
      <c r="AN85" s="8">
        <v>7256.2036964072722</v>
      </c>
      <c r="AO85" s="8">
        <v>7182.3163752336604</v>
      </c>
      <c r="AP85" s="8">
        <v>7108.4290540600496</v>
      </c>
      <c r="AQ85" s="56">
        <f>+SUM(AE85:AP85)</f>
        <v>90177.711846178936</v>
      </c>
      <c r="AR85" s="3" t="s">
        <v>145</v>
      </c>
      <c r="AS85" s="1" t="s">
        <v>506</v>
      </c>
    </row>
    <row r="86" spans="1:45" ht="15" hidden="1">
      <c r="A86" s="22" t="s">
        <v>504</v>
      </c>
      <c r="B86" s="22" t="s">
        <v>436</v>
      </c>
      <c r="C86" s="22" t="s">
        <v>445</v>
      </c>
      <c r="D86" s="22" t="s">
        <v>465</v>
      </c>
      <c r="E86" s="22" t="s">
        <v>505</v>
      </c>
      <c r="F86" s="8">
        <v>8314.74</v>
      </c>
      <c r="G86" s="8">
        <v>9358.61</v>
      </c>
      <c r="H86" s="8">
        <v>8759.48</v>
      </c>
      <c r="I86" s="8">
        <v>4392.5299999999988</v>
      </c>
      <c r="J86" s="8">
        <v>8534.26</v>
      </c>
      <c r="K86" s="8">
        <v>8530.23</v>
      </c>
      <c r="L86" s="8">
        <v>8626.17</v>
      </c>
      <c r="M86" s="8">
        <v>8914.01</v>
      </c>
      <c r="N86" s="8">
        <v>9214.41</v>
      </c>
      <c r="O86" s="8">
        <v>9450.15</v>
      </c>
      <c r="P86" s="8">
        <v>9702.85</v>
      </c>
      <c r="Q86" s="8">
        <v>9888.75</v>
      </c>
      <c r="R86" s="8">
        <v>10054.68</v>
      </c>
      <c r="S86" s="8">
        <v>10080.264238353464</v>
      </c>
      <c r="T86" s="8">
        <v>9995.7027638395739</v>
      </c>
      <c r="U86" s="8">
        <v>9911.1412893256838</v>
      </c>
      <c r="V86" s="8">
        <v>9826.5798148117956</v>
      </c>
      <c r="W86" s="8">
        <v>9742.0183402979073</v>
      </c>
      <c r="X86" s="8">
        <v>9657.4568657840173</v>
      </c>
      <c r="Y86" s="8">
        <v>9572.895391270129</v>
      </c>
      <c r="Z86" s="8">
        <v>9488.3339167562408</v>
      </c>
      <c r="AA86" s="8">
        <v>9403.7724422423489</v>
      </c>
      <c r="AB86" s="8">
        <v>9319.2109677284607</v>
      </c>
      <c r="AC86" s="8">
        <v>9234.6494932145724</v>
      </c>
      <c r="AD86" s="8">
        <v>9150.0880187006842</v>
      </c>
      <c r="AE86" s="25">
        <v>9065.5265441867941</v>
      </c>
      <c r="AF86" s="25">
        <v>8980.9650696729059</v>
      </c>
      <c r="AG86" s="25">
        <v>8896.4035951590176</v>
      </c>
      <c r="AH86" s="25">
        <v>8811.8421206451276</v>
      </c>
      <c r="AI86" s="25">
        <v>8727.2806461312375</v>
      </c>
      <c r="AJ86" s="25">
        <v>8642.7191716173493</v>
      </c>
      <c r="AK86" s="25">
        <v>8558.157697103461</v>
      </c>
      <c r="AL86" s="25">
        <v>8473.596222589571</v>
      </c>
      <c r="AM86" s="25">
        <v>8389.0347480756827</v>
      </c>
      <c r="AN86" s="25">
        <v>8304.4732735617945</v>
      </c>
      <c r="AO86" s="25">
        <v>8219.9117990479044</v>
      </c>
      <c r="AP86" s="25">
        <v>8135.3503245340153</v>
      </c>
      <c r="AQ86" s="3"/>
      <c r="AR86" s="3"/>
    </row>
    <row r="87" spans="1:45" ht="15">
      <c r="A87" s="22" t="s">
        <v>504</v>
      </c>
      <c r="B87" s="22" t="s">
        <v>436</v>
      </c>
      <c r="C87" s="22" t="s">
        <v>445</v>
      </c>
      <c r="D87" s="22" t="s">
        <v>465</v>
      </c>
      <c r="E87" s="22" t="s">
        <v>457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0</v>
      </c>
      <c r="AD87" s="8">
        <v>0</v>
      </c>
      <c r="AE87" s="8">
        <v>-1144.3369572170213</v>
      </c>
      <c r="AF87" s="8">
        <v>-1133.662803876744</v>
      </c>
      <c r="AG87" s="8">
        <v>-1122.9886505364675</v>
      </c>
      <c r="AH87" s="8">
        <v>-1112.3144971961883</v>
      </c>
      <c r="AI87" s="8">
        <v>-1101.64034385591</v>
      </c>
      <c r="AJ87" s="8">
        <v>-1090.9661905156327</v>
      </c>
      <c r="AK87" s="8">
        <v>-1080.2920371753553</v>
      </c>
      <c r="AL87" s="8">
        <v>-1069.617883835077</v>
      </c>
      <c r="AM87" s="8">
        <v>-1058.9437304947996</v>
      </c>
      <c r="AN87" s="8">
        <v>-1048.2695771545223</v>
      </c>
      <c r="AO87" s="8">
        <v>-1037.595423814244</v>
      </c>
      <c r="AP87" s="8">
        <v>-1026.9212704739657</v>
      </c>
      <c r="AQ87" s="15">
        <f>SUM(AE87:AP87)</f>
        <v>-13027.54936614593</v>
      </c>
      <c r="AR87" t="s">
        <v>507</v>
      </c>
    </row>
    <row r="88" spans="1:45" ht="15" hidden="1">
      <c r="A88" s="22" t="s">
        <v>504</v>
      </c>
      <c r="B88" s="22" t="s">
        <v>436</v>
      </c>
      <c r="C88" s="22" t="s">
        <v>446</v>
      </c>
      <c r="D88" s="22" t="s">
        <v>465</v>
      </c>
      <c r="E88" s="22" t="s">
        <v>399</v>
      </c>
      <c r="F88" s="8">
        <v>22567.39</v>
      </c>
      <c r="G88" s="8">
        <v>22611.99</v>
      </c>
      <c r="H88" s="8">
        <v>19375.39</v>
      </c>
      <c r="I88" s="8">
        <v>-82317.47</v>
      </c>
      <c r="J88" s="8">
        <v>15564.17</v>
      </c>
      <c r="K88" s="8">
        <v>14834.24</v>
      </c>
      <c r="L88" s="8">
        <v>14700.45</v>
      </c>
      <c r="M88" s="8">
        <v>14717.4</v>
      </c>
      <c r="N88" s="8">
        <v>14747.390000000001</v>
      </c>
      <c r="O88" s="8">
        <v>14751.68</v>
      </c>
      <c r="P88" s="8">
        <v>14785.72</v>
      </c>
      <c r="Q88" s="8">
        <v>14791.84</v>
      </c>
      <c r="R88" s="8">
        <v>14808.45</v>
      </c>
      <c r="S88" s="8">
        <v>14841.876451940072</v>
      </c>
      <c r="T88" s="8">
        <v>14837.043518115521</v>
      </c>
      <c r="U88" s="8">
        <v>14843.724536481497</v>
      </c>
      <c r="V88" s="8">
        <v>14859.856113383896</v>
      </c>
      <c r="W88" s="8">
        <v>14882.837593534146</v>
      </c>
      <c r="X88" s="8">
        <v>14911.086356285052</v>
      </c>
      <c r="Y88" s="8">
        <v>14943.870661731013</v>
      </c>
      <c r="Z88" s="8">
        <v>14980.687757505451</v>
      </c>
      <c r="AA88" s="8">
        <v>15021.466227160252</v>
      </c>
      <c r="AB88" s="8">
        <v>15065.78140030891</v>
      </c>
      <c r="AC88" s="8">
        <v>15111.821793230107</v>
      </c>
      <c r="AD88" s="8">
        <v>15157.866036778725</v>
      </c>
      <c r="AE88" s="8">
        <v>14012.327259244423</v>
      </c>
      <c r="AF88" s="8">
        <v>14057.689447178334</v>
      </c>
      <c r="AG88" s="8">
        <v>14103.771791775349</v>
      </c>
      <c r="AH88" s="8">
        <v>14149.551721233307</v>
      </c>
      <c r="AI88" s="8">
        <v>14194.705723751158</v>
      </c>
      <c r="AJ88" s="8">
        <v>14239.10678623176</v>
      </c>
      <c r="AK88" s="8">
        <v>14282.830743775268</v>
      </c>
      <c r="AL88" s="8">
        <v>14326.496489880647</v>
      </c>
      <c r="AM88" s="8">
        <v>14371.351919319864</v>
      </c>
      <c r="AN88" s="8">
        <v>14419.451047568116</v>
      </c>
      <c r="AO88" s="8">
        <v>14470.12370866301</v>
      </c>
      <c r="AP88" s="8">
        <v>14520.111313199011</v>
      </c>
      <c r="AQ88" s="56">
        <f>+SUM(AE88:AP88)</f>
        <v>171147.51795182025</v>
      </c>
      <c r="AR88" s="3"/>
      <c r="AS88" s="1" t="s">
        <v>506</v>
      </c>
    </row>
    <row r="89" spans="1:45" ht="15" hidden="1">
      <c r="A89" s="22" t="s">
        <v>504</v>
      </c>
      <c r="B89" s="22" t="s">
        <v>436</v>
      </c>
      <c r="C89" s="22" t="s">
        <v>446</v>
      </c>
      <c r="D89" s="22" t="s">
        <v>465</v>
      </c>
      <c r="E89" s="22" t="s">
        <v>505</v>
      </c>
      <c r="F89" s="8">
        <v>22567.39</v>
      </c>
      <c r="G89" s="8">
        <v>22611.99</v>
      </c>
      <c r="H89" s="8">
        <v>19375.39</v>
      </c>
      <c r="I89" s="8">
        <v>-82317.47</v>
      </c>
      <c r="J89" s="8">
        <v>15564.17</v>
      </c>
      <c r="K89" s="8">
        <v>14834.24</v>
      </c>
      <c r="L89" s="8">
        <v>14700.45</v>
      </c>
      <c r="M89" s="8">
        <v>14717.4</v>
      </c>
      <c r="N89" s="8">
        <v>14747.390000000001</v>
      </c>
      <c r="O89" s="8">
        <v>14751.68</v>
      </c>
      <c r="P89" s="8">
        <v>14785.72</v>
      </c>
      <c r="Q89" s="8">
        <v>14791.84</v>
      </c>
      <c r="R89" s="8">
        <v>14808.45</v>
      </c>
      <c r="S89" s="8">
        <v>14841.876451940072</v>
      </c>
      <c r="T89" s="8">
        <v>14837.043518115521</v>
      </c>
      <c r="U89" s="8">
        <v>14843.724536481497</v>
      </c>
      <c r="V89" s="8">
        <v>14859.856113383896</v>
      </c>
      <c r="W89" s="8">
        <v>14882.837593534148</v>
      </c>
      <c r="X89" s="8">
        <v>14911.086356285054</v>
      </c>
      <c r="Y89" s="8">
        <v>14943.870661731013</v>
      </c>
      <c r="Z89" s="8">
        <v>14980.687757505451</v>
      </c>
      <c r="AA89" s="8">
        <v>15021.466227160252</v>
      </c>
      <c r="AB89" s="8">
        <v>15065.781400308908</v>
      </c>
      <c r="AC89" s="8">
        <v>15111.821793230107</v>
      </c>
      <c r="AD89" s="8">
        <v>15157.866036778723</v>
      </c>
      <c r="AE89" s="25">
        <v>15204.865749392875</v>
      </c>
      <c r="AF89" s="25">
        <v>15254.088549065847</v>
      </c>
      <c r="AG89" s="25">
        <v>15304.092795330691</v>
      </c>
      <c r="AH89" s="25">
        <v>15353.768888997844</v>
      </c>
      <c r="AI89" s="25">
        <v>15402.765785347001</v>
      </c>
      <c r="AJ89" s="25">
        <v>15450.945661655735</v>
      </c>
      <c r="AK89" s="25">
        <v>15498.390807075288</v>
      </c>
      <c r="AL89" s="25">
        <v>15545.772786891765</v>
      </c>
      <c r="AM89" s="25">
        <v>15594.445699687507</v>
      </c>
      <c r="AN89" s="25">
        <v>15646.638370765397</v>
      </c>
      <c r="AO89" s="25">
        <v>15701.623598761978</v>
      </c>
      <c r="AP89" s="25">
        <v>15755.865467513817</v>
      </c>
      <c r="AQ89" s="3"/>
      <c r="AR89" s="3"/>
    </row>
    <row r="90" spans="1:45" ht="15">
      <c r="A90" s="22" t="s">
        <v>504</v>
      </c>
      <c r="B90" s="22" t="s">
        <v>436</v>
      </c>
      <c r="C90" s="22" t="s">
        <v>446</v>
      </c>
      <c r="D90" s="22" t="s">
        <v>465</v>
      </c>
      <c r="E90" s="22" t="s">
        <v>457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  <c r="O90" s="8">
        <v>0</v>
      </c>
      <c r="P90" s="8">
        <v>0</v>
      </c>
      <c r="Q90" s="8">
        <v>0</v>
      </c>
      <c r="R90" s="8">
        <v>0</v>
      </c>
      <c r="S90" s="8">
        <v>0</v>
      </c>
      <c r="T90" s="8">
        <v>0</v>
      </c>
      <c r="U90" s="8">
        <v>0</v>
      </c>
      <c r="V90" s="8">
        <v>0</v>
      </c>
      <c r="W90" s="8">
        <v>0</v>
      </c>
      <c r="X90" s="8">
        <v>0</v>
      </c>
      <c r="Y90" s="8">
        <v>0</v>
      </c>
      <c r="Z90" s="8">
        <v>0</v>
      </c>
      <c r="AA90" s="8">
        <v>0</v>
      </c>
      <c r="AB90" s="8">
        <v>0</v>
      </c>
      <c r="AC90" s="8">
        <v>0</v>
      </c>
      <c r="AD90" s="8">
        <v>0</v>
      </c>
      <c r="AE90" s="8">
        <v>-1192.538490148459</v>
      </c>
      <c r="AF90" s="8">
        <v>-1196.3991018875145</v>
      </c>
      <c r="AG90" s="8">
        <v>-1200.3210035553477</v>
      </c>
      <c r="AH90" s="8">
        <v>-1204.2171677645365</v>
      </c>
      <c r="AI90" s="8">
        <v>-1208.0600615958417</v>
      </c>
      <c r="AJ90" s="8">
        <v>-1211.8388754239766</v>
      </c>
      <c r="AK90" s="8">
        <v>-1215.5600633000208</v>
      </c>
      <c r="AL90" s="8">
        <v>-1219.2762970111175</v>
      </c>
      <c r="AM90" s="8">
        <v>-1223.0937803676472</v>
      </c>
      <c r="AN90" s="8">
        <v>-1227.1873231972845</v>
      </c>
      <c r="AO90" s="8">
        <v>-1231.4998900989779</v>
      </c>
      <c r="AP90" s="8">
        <v>-1235.7541543148072</v>
      </c>
      <c r="AQ90" s="15">
        <f>SUM(AE90:AP90)</f>
        <v>-14565.746208665532</v>
      </c>
      <c r="AR90" t="s">
        <v>507</v>
      </c>
    </row>
    <row r="91" spans="1:45" ht="15" hidden="1">
      <c r="A91" s="22" t="s">
        <v>504</v>
      </c>
      <c r="B91" s="22" t="s">
        <v>436</v>
      </c>
      <c r="C91" s="22" t="s">
        <v>446</v>
      </c>
      <c r="D91" s="22" t="s">
        <v>455</v>
      </c>
      <c r="E91" s="22" t="s">
        <v>399</v>
      </c>
      <c r="F91" s="8">
        <v>249.96</v>
      </c>
      <c r="G91" s="8">
        <v>250.46</v>
      </c>
      <c r="H91" s="8">
        <v>250.83</v>
      </c>
      <c r="I91" s="8">
        <v>233.62</v>
      </c>
      <c r="J91" s="8">
        <v>768.36</v>
      </c>
      <c r="K91" s="8">
        <v>1352.83</v>
      </c>
      <c r="L91" s="8">
        <v>1388.51</v>
      </c>
      <c r="M91" s="8">
        <v>1647.78</v>
      </c>
      <c r="N91" s="8">
        <v>1928.74</v>
      </c>
      <c r="O91" s="8">
        <v>1972.84</v>
      </c>
      <c r="P91" s="8">
        <v>2079.8000000000002</v>
      </c>
      <c r="Q91" s="8">
        <v>2232.16</v>
      </c>
      <c r="R91" s="8">
        <v>1923.4299999999998</v>
      </c>
      <c r="S91" s="8">
        <v>1554.8869433457594</v>
      </c>
      <c r="T91" s="8">
        <v>1570.2744551216458</v>
      </c>
      <c r="U91" s="8">
        <v>1597.5518083070435</v>
      </c>
      <c r="V91" s="8">
        <v>1634.8460960463754</v>
      </c>
      <c r="W91" s="8">
        <v>1679.1780464620292</v>
      </c>
      <c r="X91" s="8">
        <v>1730.8014033207103</v>
      </c>
      <c r="Y91" s="8">
        <v>1787.054338071179</v>
      </c>
      <c r="Z91" s="8">
        <v>1847.7360443576958</v>
      </c>
      <c r="AA91" s="8">
        <v>1915.0894133161923</v>
      </c>
      <c r="AB91" s="8">
        <v>1983.212190045557</v>
      </c>
      <c r="AC91" s="8">
        <v>2045.848872727649</v>
      </c>
      <c r="AD91" s="8">
        <v>2100.5609692929947</v>
      </c>
      <c r="AE91" s="8">
        <v>1983.2937150304213</v>
      </c>
      <c r="AF91" s="8">
        <v>2032.8560035803409</v>
      </c>
      <c r="AG91" s="8">
        <v>2084.0820224246168</v>
      </c>
      <c r="AH91" s="8">
        <v>2136.6390255043771</v>
      </c>
      <c r="AI91" s="8">
        <v>2190.2608159725251</v>
      </c>
      <c r="AJ91" s="8">
        <v>2244.7344363513839</v>
      </c>
      <c r="AK91" s="8">
        <v>2299.8895206588109</v>
      </c>
      <c r="AL91" s="8">
        <v>2355.5897761090923</v>
      </c>
      <c r="AM91" s="8">
        <v>2411.7261684736573</v>
      </c>
      <c r="AN91" s="8">
        <v>2468.2114703696489</v>
      </c>
      <c r="AO91" s="8">
        <v>2524.9758998907828</v>
      </c>
      <c r="AP91" s="8">
        <v>2581.9636315120297</v>
      </c>
      <c r="AQ91" s="56">
        <f>+SUM(AE91:AP91)</f>
        <v>27314.222485877686</v>
      </c>
      <c r="AR91" s="1" t="s">
        <v>508</v>
      </c>
      <c r="AS91" s="1" t="s">
        <v>506</v>
      </c>
    </row>
    <row r="92" spans="1:45" ht="15" hidden="1">
      <c r="A92" s="22" t="s">
        <v>504</v>
      </c>
      <c r="B92" s="22" t="s">
        <v>436</v>
      </c>
      <c r="C92" s="22" t="s">
        <v>446</v>
      </c>
      <c r="D92" s="22" t="s">
        <v>455</v>
      </c>
      <c r="E92" s="22" t="s">
        <v>505</v>
      </c>
      <c r="F92" s="8">
        <v>249.96</v>
      </c>
      <c r="G92" s="8">
        <v>250.46</v>
      </c>
      <c r="H92" s="8">
        <v>250.83</v>
      </c>
      <c r="I92" s="8">
        <v>233.62</v>
      </c>
      <c r="J92" s="8">
        <v>768.36</v>
      </c>
      <c r="K92" s="8">
        <v>1352.83</v>
      </c>
      <c r="L92" s="8">
        <v>1388.51</v>
      </c>
      <c r="M92" s="8">
        <v>1647.78</v>
      </c>
      <c r="N92" s="8">
        <v>1928.74</v>
      </c>
      <c r="O92" s="8">
        <v>1972.84</v>
      </c>
      <c r="P92" s="8">
        <v>2079.8000000000002</v>
      </c>
      <c r="Q92" s="8">
        <v>2232.16</v>
      </c>
      <c r="R92" s="8">
        <v>1923.4299999999998</v>
      </c>
      <c r="S92" s="8">
        <v>1554.8869433457594</v>
      </c>
      <c r="T92" s="8">
        <v>1570.2744551216458</v>
      </c>
      <c r="U92" s="8">
        <v>1597.5518083070435</v>
      </c>
      <c r="V92" s="8">
        <v>1634.8460960463754</v>
      </c>
      <c r="W92" s="8">
        <v>1679.1780464620292</v>
      </c>
      <c r="X92" s="8">
        <v>1730.8014033207103</v>
      </c>
      <c r="Y92" s="8">
        <v>1787.054338071179</v>
      </c>
      <c r="Z92" s="8">
        <v>1847.7360443576958</v>
      </c>
      <c r="AA92" s="8">
        <v>1915.0894133161923</v>
      </c>
      <c r="AB92" s="8">
        <v>1983.212190045557</v>
      </c>
      <c r="AC92" s="8">
        <v>2045.848872727649</v>
      </c>
      <c r="AD92" s="8">
        <v>2100.5609692929947</v>
      </c>
      <c r="AE92" s="25">
        <v>2152.084669501095</v>
      </c>
      <c r="AF92" s="25">
        <v>2205.8650251616464</v>
      </c>
      <c r="AG92" s="25">
        <v>2261.4507051841583</v>
      </c>
      <c r="AH92" s="25">
        <v>2318.4806446962384</v>
      </c>
      <c r="AI92" s="25">
        <v>2376.6659917999741</v>
      </c>
      <c r="AJ92" s="25">
        <v>2435.7756649770336</v>
      </c>
      <c r="AK92" s="25">
        <v>2495.6247990127517</v>
      </c>
      <c r="AL92" s="25">
        <v>2556.0655017353974</v>
      </c>
      <c r="AM92" s="25">
        <v>2616.9794594075852</v>
      </c>
      <c r="AN92" s="25">
        <v>2678.2720210394064</v>
      </c>
      <c r="AO92" s="25">
        <v>2739.8674658389336</v>
      </c>
      <c r="AP92" s="25">
        <v>2801.7052171726273</v>
      </c>
      <c r="AQ92" s="3"/>
      <c r="AR92" s="3"/>
    </row>
    <row r="93" spans="1:45" ht="15">
      <c r="A93" s="22" t="s">
        <v>504</v>
      </c>
      <c r="B93" s="22" t="s">
        <v>436</v>
      </c>
      <c r="C93" s="22" t="s">
        <v>446</v>
      </c>
      <c r="D93" s="22" t="s">
        <v>455</v>
      </c>
      <c r="E93" s="22" t="s">
        <v>457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8">
        <v>0</v>
      </c>
      <c r="T93" s="8">
        <v>0</v>
      </c>
      <c r="U93" s="8">
        <v>0</v>
      </c>
      <c r="V93" s="8">
        <v>0</v>
      </c>
      <c r="W93" s="8">
        <v>0</v>
      </c>
      <c r="X93" s="8">
        <v>0</v>
      </c>
      <c r="Y93" s="8">
        <v>0</v>
      </c>
      <c r="Z93" s="8">
        <v>0</v>
      </c>
      <c r="AA93" s="8">
        <v>0</v>
      </c>
      <c r="AB93" s="8">
        <v>0</v>
      </c>
      <c r="AC93" s="8">
        <v>0</v>
      </c>
      <c r="AD93" s="8">
        <v>0</v>
      </c>
      <c r="AE93" s="8">
        <v>-168.79095447067368</v>
      </c>
      <c r="AF93" s="8">
        <v>-173.00902158130521</v>
      </c>
      <c r="AG93" s="8">
        <v>-177.36868275954146</v>
      </c>
      <c r="AH93" s="8">
        <v>-181.84161919186158</v>
      </c>
      <c r="AI93" s="8">
        <v>-186.4051758274486</v>
      </c>
      <c r="AJ93" s="8">
        <v>-191.0412286256493</v>
      </c>
      <c r="AK93" s="8">
        <v>-195.735278353941</v>
      </c>
      <c r="AL93" s="8">
        <v>-200.47572562630535</v>
      </c>
      <c r="AM93" s="8">
        <v>-205.25329093392793</v>
      </c>
      <c r="AN93" s="8">
        <v>-210.06055066975705</v>
      </c>
      <c r="AO93" s="8">
        <v>-214.89156594815108</v>
      </c>
      <c r="AP93" s="8">
        <v>-219.74158566059782</v>
      </c>
      <c r="AQ93" s="15">
        <f>SUM(AE93:AP93)</f>
        <v>-2324.6146796491603</v>
      </c>
      <c r="AR93" t="s">
        <v>507</v>
      </c>
    </row>
    <row r="94" spans="1:45" ht="15" hidden="1">
      <c r="A94" s="22" t="s">
        <v>504</v>
      </c>
      <c r="B94" s="22" t="s">
        <v>436</v>
      </c>
      <c r="C94" s="22" t="s">
        <v>447</v>
      </c>
      <c r="D94" s="22" t="s">
        <v>465</v>
      </c>
      <c r="E94" s="22" t="s">
        <v>399</v>
      </c>
      <c r="F94" s="8">
        <v>11846.77</v>
      </c>
      <c r="G94" s="8">
        <v>11851.75</v>
      </c>
      <c r="H94" s="8">
        <v>7247.71</v>
      </c>
      <c r="I94" s="8">
        <v>-132353.62</v>
      </c>
      <c r="J94" s="8">
        <v>2372.5500000000002</v>
      </c>
      <c r="K94" s="8">
        <v>2037.52</v>
      </c>
      <c r="L94" s="8">
        <v>1892.7</v>
      </c>
      <c r="M94" s="8">
        <v>1813.77</v>
      </c>
      <c r="N94" s="8">
        <v>1762.34</v>
      </c>
      <c r="O94" s="8">
        <v>1687.6</v>
      </c>
      <c r="P94" s="8">
        <v>1638.05</v>
      </c>
      <c r="Q94" s="8">
        <v>1580.54</v>
      </c>
      <c r="R94" s="8">
        <v>1524.7</v>
      </c>
      <c r="S94" s="8">
        <v>1493.8709750767996</v>
      </c>
      <c r="T94" s="8">
        <v>1483.9057533962439</v>
      </c>
      <c r="U94" s="8">
        <v>1473.9405317156884</v>
      </c>
      <c r="V94" s="8">
        <v>1463.9753100351327</v>
      </c>
      <c r="W94" s="8">
        <v>1454.010088354577</v>
      </c>
      <c r="X94" s="8">
        <v>1444.0448666740215</v>
      </c>
      <c r="Y94" s="8">
        <v>1434.0796449934658</v>
      </c>
      <c r="Z94" s="8">
        <v>1424.11442331291</v>
      </c>
      <c r="AA94" s="8">
        <v>1414.1492016323546</v>
      </c>
      <c r="AB94" s="8">
        <v>1404.1839799517988</v>
      </c>
      <c r="AC94" s="8">
        <v>1394.2187582712431</v>
      </c>
      <c r="AD94" s="8">
        <v>1384.2535365906876</v>
      </c>
      <c r="AE94" s="8">
        <v>2500.3180955139173</v>
      </c>
      <c r="AF94" s="8">
        <v>2482.1878212305842</v>
      </c>
      <c r="AG94" s="8">
        <v>2464.0575469472501</v>
      </c>
      <c r="AH94" s="8">
        <v>2445.9272726639169</v>
      </c>
      <c r="AI94" s="8">
        <v>2427.7969983805833</v>
      </c>
      <c r="AJ94" s="8">
        <v>2409.6667240972497</v>
      </c>
      <c r="AK94" s="8">
        <v>2391.5364498139165</v>
      </c>
      <c r="AL94" s="8">
        <v>2373.4061755305829</v>
      </c>
      <c r="AM94" s="8">
        <v>2355.2759012472493</v>
      </c>
      <c r="AN94" s="8">
        <v>2337.1456269639161</v>
      </c>
      <c r="AO94" s="8">
        <v>2319.0153526805825</v>
      </c>
      <c r="AP94" s="8">
        <v>2300.8850783972489</v>
      </c>
      <c r="AQ94" s="56">
        <f>+SUM(AE94:AP94)</f>
        <v>28807.219043467001</v>
      </c>
      <c r="AR94" s="3"/>
      <c r="AS94" s="1" t="s">
        <v>506</v>
      </c>
    </row>
    <row r="95" spans="1:45" ht="15" hidden="1">
      <c r="A95" s="22" t="s">
        <v>504</v>
      </c>
      <c r="B95" s="22" t="s">
        <v>436</v>
      </c>
      <c r="C95" s="22" t="s">
        <v>447</v>
      </c>
      <c r="D95" s="22" t="s">
        <v>465</v>
      </c>
      <c r="E95" s="22" t="s">
        <v>505</v>
      </c>
      <c r="F95" s="8">
        <v>11846.77</v>
      </c>
      <c r="G95" s="8">
        <v>11851.75</v>
      </c>
      <c r="H95" s="8">
        <v>7247.71</v>
      </c>
      <c r="I95" s="8">
        <v>-132353.62</v>
      </c>
      <c r="J95" s="8">
        <v>2372.5500000000002</v>
      </c>
      <c r="K95" s="8">
        <v>2037.52</v>
      </c>
      <c r="L95" s="8">
        <v>1892.7</v>
      </c>
      <c r="M95" s="8">
        <v>1813.77</v>
      </c>
      <c r="N95" s="8">
        <v>1762.34</v>
      </c>
      <c r="O95" s="8">
        <v>1687.6</v>
      </c>
      <c r="P95" s="8">
        <v>1638.05</v>
      </c>
      <c r="Q95" s="8">
        <v>1580.54</v>
      </c>
      <c r="R95" s="8">
        <v>1524.7</v>
      </c>
      <c r="S95" s="8">
        <v>1493.8709750767996</v>
      </c>
      <c r="T95" s="8">
        <v>1483.9057533962439</v>
      </c>
      <c r="U95" s="8">
        <v>1473.9405317156884</v>
      </c>
      <c r="V95" s="8">
        <v>1463.9753100351327</v>
      </c>
      <c r="W95" s="8">
        <v>1454.010088354577</v>
      </c>
      <c r="X95" s="8">
        <v>1444.0448666740215</v>
      </c>
      <c r="Y95" s="8">
        <v>1434.0796449934658</v>
      </c>
      <c r="Z95" s="8">
        <v>1424.11442331291</v>
      </c>
      <c r="AA95" s="8">
        <v>1414.1492016323546</v>
      </c>
      <c r="AB95" s="8">
        <v>1404.1839799517988</v>
      </c>
      <c r="AC95" s="8">
        <v>1394.2187582712431</v>
      </c>
      <c r="AD95" s="8">
        <v>1384.2535365906876</v>
      </c>
      <c r="AE95" s="25">
        <v>1374.2883149101319</v>
      </c>
      <c r="AF95" s="25">
        <v>1364.3230932295762</v>
      </c>
      <c r="AG95" s="25">
        <v>1354.3578715490205</v>
      </c>
      <c r="AH95" s="25">
        <v>1344.3926498684648</v>
      </c>
      <c r="AI95" s="25">
        <v>1334.4274281879093</v>
      </c>
      <c r="AJ95" s="25">
        <v>1324.4622065073536</v>
      </c>
      <c r="AK95" s="25">
        <v>1314.4969848267979</v>
      </c>
      <c r="AL95" s="25">
        <v>1304.5317631462424</v>
      </c>
      <c r="AM95" s="25">
        <v>1294.5665414656867</v>
      </c>
      <c r="AN95" s="25">
        <v>1284.601319785131</v>
      </c>
      <c r="AO95" s="25">
        <v>1274.6360981045755</v>
      </c>
      <c r="AP95" s="25">
        <v>1264.6708764240198</v>
      </c>
      <c r="AQ95" s="3"/>
      <c r="AR95" s="3"/>
    </row>
    <row r="96" spans="1:45" ht="15">
      <c r="A96" s="22" t="s">
        <v>504</v>
      </c>
      <c r="B96" s="22" t="s">
        <v>436</v>
      </c>
      <c r="C96" s="22" t="s">
        <v>447</v>
      </c>
      <c r="D96" s="22" t="s">
        <v>465</v>
      </c>
      <c r="E96" s="22" t="s">
        <v>457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0</v>
      </c>
      <c r="Q96" s="8">
        <v>0</v>
      </c>
      <c r="R96" s="8">
        <v>0</v>
      </c>
      <c r="S96" s="8">
        <v>0</v>
      </c>
      <c r="T96" s="8">
        <v>0</v>
      </c>
      <c r="U96" s="8">
        <v>0</v>
      </c>
      <c r="V96" s="8">
        <v>0</v>
      </c>
      <c r="W96" s="8">
        <v>0</v>
      </c>
      <c r="X96" s="8">
        <v>0</v>
      </c>
      <c r="Y96" s="8">
        <v>0</v>
      </c>
      <c r="Z96" s="8">
        <v>0</v>
      </c>
      <c r="AA96" s="8">
        <v>0</v>
      </c>
      <c r="AB96" s="8">
        <v>0</v>
      </c>
      <c r="AC96" s="8">
        <v>0</v>
      </c>
      <c r="AD96" s="8">
        <v>0</v>
      </c>
      <c r="AE96" s="8">
        <v>1126.0297806037854</v>
      </c>
      <c r="AF96" s="8">
        <v>1117.864728001008</v>
      </c>
      <c r="AG96" s="8">
        <v>1109.6996753982296</v>
      </c>
      <c r="AH96" s="8">
        <v>1101.5346227954522</v>
      </c>
      <c r="AI96" s="8">
        <v>1093.369570192674</v>
      </c>
      <c r="AJ96" s="8">
        <v>1085.2045175898961</v>
      </c>
      <c r="AK96" s="8">
        <v>1077.0394649871187</v>
      </c>
      <c r="AL96" s="8">
        <v>1068.8744123843405</v>
      </c>
      <c r="AM96" s="8">
        <v>1060.7093597815626</v>
      </c>
      <c r="AN96" s="8">
        <v>1052.5443071787852</v>
      </c>
      <c r="AO96" s="8">
        <v>1044.379254576007</v>
      </c>
      <c r="AP96" s="8">
        <v>1036.2142019732291</v>
      </c>
      <c r="AQ96" s="15">
        <f>SUM(AE96:AP96)</f>
        <v>12973.463895462088</v>
      </c>
      <c r="AR96" t="s">
        <v>507</v>
      </c>
    </row>
    <row r="97" spans="1:45" ht="15" hidden="1">
      <c r="A97" s="22" t="s">
        <v>504</v>
      </c>
      <c r="B97" s="22" t="s">
        <v>436</v>
      </c>
      <c r="C97" s="22" t="s">
        <v>448</v>
      </c>
      <c r="D97" s="22" t="s">
        <v>465</v>
      </c>
      <c r="E97" s="22" t="s">
        <v>399</v>
      </c>
      <c r="F97" s="8">
        <v>19443.93</v>
      </c>
      <c r="G97" s="8">
        <v>19785.3</v>
      </c>
      <c r="H97" s="8">
        <v>18321.599999999999</v>
      </c>
      <c r="I97" s="8">
        <v>-25913.239999999998</v>
      </c>
      <c r="J97" s="8">
        <v>16871.350000000002</v>
      </c>
      <c r="K97" s="8">
        <v>16827.350000000002</v>
      </c>
      <c r="L97" s="8">
        <v>16850.7</v>
      </c>
      <c r="M97" s="8">
        <v>16957.82</v>
      </c>
      <c r="N97" s="8">
        <v>17018.63</v>
      </c>
      <c r="O97" s="8">
        <v>17095.28</v>
      </c>
      <c r="P97" s="8">
        <v>17267.38</v>
      </c>
      <c r="Q97" s="8">
        <v>17358.740000000002</v>
      </c>
      <c r="R97" s="8">
        <v>17455.419999999998</v>
      </c>
      <c r="S97" s="8">
        <v>17550.147653424025</v>
      </c>
      <c r="T97" s="8">
        <v>17617.55798969126</v>
      </c>
      <c r="U97" s="8">
        <v>17701.986451854278</v>
      </c>
      <c r="V97" s="8">
        <v>17800.383253671418</v>
      </c>
      <c r="W97" s="8">
        <v>17908.904512661637</v>
      </c>
      <c r="X97" s="8">
        <v>18025.211046155662</v>
      </c>
      <c r="Y97" s="8">
        <v>18148.221310507044</v>
      </c>
      <c r="Z97" s="8">
        <v>18277.192215686711</v>
      </c>
      <c r="AA97" s="8">
        <v>18412.018205054734</v>
      </c>
      <c r="AB97" s="8">
        <v>18552.071597170168</v>
      </c>
      <c r="AC97" s="8">
        <v>18694.674939711102</v>
      </c>
      <c r="AD97" s="8">
        <v>18837.283973648078</v>
      </c>
      <c r="AE97" s="8">
        <v>16387.19351759366</v>
      </c>
      <c r="AF97" s="8">
        <v>16514.368629283785</v>
      </c>
      <c r="AG97" s="8">
        <v>16642.540901598881</v>
      </c>
      <c r="AH97" s="8">
        <v>16770.294436596792</v>
      </c>
      <c r="AI97" s="8">
        <v>16897.181285593218</v>
      </c>
      <c r="AJ97" s="8">
        <v>17023.02558066132</v>
      </c>
      <c r="AK97" s="8">
        <v>17147.932326419901</v>
      </c>
      <c r="AL97" s="8">
        <v>17272.758470058139</v>
      </c>
      <c r="AM97" s="8">
        <v>17399.2319016234</v>
      </c>
      <c r="AN97" s="8">
        <v>17530.19670138308</v>
      </c>
      <c r="AO97" s="8">
        <v>17664.724928037547</v>
      </c>
      <c r="AP97" s="8">
        <v>17798.304595216836</v>
      </c>
      <c r="AQ97" s="56">
        <f>+SUM(AE97:AP97)</f>
        <v>205047.75327406658</v>
      </c>
      <c r="AR97" s="3"/>
      <c r="AS97" s="1" t="s">
        <v>506</v>
      </c>
    </row>
    <row r="98" spans="1:45" ht="15" hidden="1">
      <c r="A98" s="22" t="s">
        <v>504</v>
      </c>
      <c r="B98" s="22" t="s">
        <v>436</v>
      </c>
      <c r="C98" s="22" t="s">
        <v>448</v>
      </c>
      <c r="D98" s="22" t="s">
        <v>465</v>
      </c>
      <c r="E98" s="22" t="s">
        <v>505</v>
      </c>
      <c r="F98" s="8">
        <v>19443.93</v>
      </c>
      <c r="G98" s="8">
        <v>19785.3</v>
      </c>
      <c r="H98" s="8">
        <v>18321.599999999999</v>
      </c>
      <c r="I98" s="8">
        <v>-25913.239999999998</v>
      </c>
      <c r="J98" s="8">
        <v>16871.350000000002</v>
      </c>
      <c r="K98" s="8">
        <v>16827.350000000002</v>
      </c>
      <c r="L98" s="8">
        <v>16850.7</v>
      </c>
      <c r="M98" s="8">
        <v>16957.82</v>
      </c>
      <c r="N98" s="8">
        <v>17018.63</v>
      </c>
      <c r="O98" s="8">
        <v>17095.28</v>
      </c>
      <c r="P98" s="8">
        <v>17267.38</v>
      </c>
      <c r="Q98" s="8">
        <v>17358.740000000002</v>
      </c>
      <c r="R98" s="8">
        <v>17455.419999999998</v>
      </c>
      <c r="S98" s="8">
        <v>17550.147653424021</v>
      </c>
      <c r="T98" s="8">
        <v>17617.55798969126</v>
      </c>
      <c r="U98" s="8">
        <v>17701.986451854274</v>
      </c>
      <c r="V98" s="8">
        <v>17800.383253671414</v>
      </c>
      <c r="W98" s="8">
        <v>17908.90451266164</v>
      </c>
      <c r="X98" s="8">
        <v>18025.211046155659</v>
      </c>
      <c r="Y98" s="8">
        <v>18148.22131050704</v>
      </c>
      <c r="Z98" s="8">
        <v>18277.192215686711</v>
      </c>
      <c r="AA98" s="8">
        <v>18412.018205054734</v>
      </c>
      <c r="AB98" s="8">
        <v>18552.071597170172</v>
      </c>
      <c r="AC98" s="8">
        <v>18694.674939711102</v>
      </c>
      <c r="AD98" s="8">
        <v>18837.283973648071</v>
      </c>
      <c r="AE98" s="25">
        <v>18981.305232733972</v>
      </c>
      <c r="AF98" s="25">
        <v>19128.612311911718</v>
      </c>
      <c r="AG98" s="25">
        <v>19277.074403396382</v>
      </c>
      <c r="AH98" s="25">
        <v>19425.051470961538</v>
      </c>
      <c r="AI98" s="25">
        <v>19572.024655127265</v>
      </c>
      <c r="AJ98" s="25">
        <v>19717.790247870249</v>
      </c>
      <c r="AK98" s="25">
        <v>19862.469876162057</v>
      </c>
      <c r="AL98" s="25">
        <v>20007.056142924477</v>
      </c>
      <c r="AM98" s="25">
        <v>20153.550465200842</v>
      </c>
      <c r="AN98" s="25">
        <v>20305.247144459172</v>
      </c>
      <c r="AO98" s="25">
        <v>20461.071345217231</v>
      </c>
      <c r="AP98" s="25">
        <v>20615.796828436476</v>
      </c>
      <c r="AQ98" s="3"/>
      <c r="AR98" s="3"/>
    </row>
    <row r="99" spans="1:45" ht="15">
      <c r="A99" s="22" t="s">
        <v>504</v>
      </c>
      <c r="B99" s="22" t="s">
        <v>436</v>
      </c>
      <c r="C99" s="22" t="s">
        <v>448</v>
      </c>
      <c r="D99" s="22" t="s">
        <v>465</v>
      </c>
      <c r="E99" s="22" t="s">
        <v>457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0</v>
      </c>
      <c r="AC99" s="8">
        <v>0</v>
      </c>
      <c r="AD99" s="8">
        <v>0</v>
      </c>
      <c r="AE99" s="8">
        <v>-2594.1117151403141</v>
      </c>
      <c r="AF99" s="8">
        <v>-2614.2436826279363</v>
      </c>
      <c r="AG99" s="8">
        <v>-2634.5335017975076</v>
      </c>
      <c r="AH99" s="8">
        <v>-2654.757034364744</v>
      </c>
      <c r="AI99" s="8">
        <v>-2674.8433695340582</v>
      </c>
      <c r="AJ99" s="8">
        <v>-2694.7646672089331</v>
      </c>
      <c r="AK99" s="8">
        <v>-2714.5375497421478</v>
      </c>
      <c r="AL99" s="8">
        <v>-2734.2976728663452</v>
      </c>
      <c r="AM99" s="8">
        <v>-2754.3185635774507</v>
      </c>
      <c r="AN99" s="8">
        <v>-2775.0504430760889</v>
      </c>
      <c r="AO99" s="8">
        <v>-2796.3464171796886</v>
      </c>
      <c r="AP99" s="8">
        <v>-2817.4922332196516</v>
      </c>
      <c r="AQ99" s="15">
        <f>SUM(AE99:AP99)</f>
        <v>-32459.296850334864</v>
      </c>
      <c r="AR99" t="s">
        <v>507</v>
      </c>
    </row>
    <row r="100" spans="1:45" ht="15" hidden="1">
      <c r="A100" s="22" t="s">
        <v>504</v>
      </c>
      <c r="B100" s="22" t="s">
        <v>436</v>
      </c>
      <c r="C100" s="22" t="s">
        <v>449</v>
      </c>
      <c r="D100" s="22" t="s">
        <v>465</v>
      </c>
      <c r="E100" s="22" t="s">
        <v>399</v>
      </c>
      <c r="F100" s="8">
        <v>8061.49</v>
      </c>
      <c r="G100" s="8">
        <v>8092.5899999999992</v>
      </c>
      <c r="H100" s="8">
        <v>6607.9299999999994</v>
      </c>
      <c r="I100" s="8">
        <v>-42623.61</v>
      </c>
      <c r="J100" s="8">
        <v>5119.8499999999995</v>
      </c>
      <c r="K100" s="8">
        <v>5091.58</v>
      </c>
      <c r="L100" s="8">
        <v>5066.6499999999996</v>
      </c>
      <c r="M100" s="8">
        <v>5076.9699999999993</v>
      </c>
      <c r="N100" s="8">
        <v>5085.7199999999993</v>
      </c>
      <c r="O100" s="8">
        <v>5096</v>
      </c>
      <c r="P100" s="8">
        <v>5111.75</v>
      </c>
      <c r="Q100" s="8">
        <v>5113.7</v>
      </c>
      <c r="R100" s="8">
        <v>5122.78</v>
      </c>
      <c r="S100" s="8">
        <v>5143.3534158879747</v>
      </c>
      <c r="T100" s="8">
        <v>5169.1097716949334</v>
      </c>
      <c r="U100" s="8">
        <v>5201.2221810712135</v>
      </c>
      <c r="V100" s="8">
        <v>5238.5515876456375</v>
      </c>
      <c r="W100" s="8">
        <v>5279.6623502017092</v>
      </c>
      <c r="X100" s="8">
        <v>5323.680813764392</v>
      </c>
      <c r="Y100" s="8">
        <v>5370.2030355378683</v>
      </c>
      <c r="Z100" s="8">
        <v>5418.9514808475851</v>
      </c>
      <c r="AA100" s="8">
        <v>5469.8867256311087</v>
      </c>
      <c r="AB100" s="8">
        <v>5522.7743388537028</v>
      </c>
      <c r="AC100" s="8">
        <v>5576.6143261275074</v>
      </c>
      <c r="AD100" s="8">
        <v>5630.4564390653504</v>
      </c>
      <c r="AE100" s="8">
        <v>6590.8451439056935</v>
      </c>
      <c r="AF100" s="8">
        <v>6655.3026526965368</v>
      </c>
      <c r="AG100" s="8">
        <v>6720.2602954644344</v>
      </c>
      <c r="AH100" s="8">
        <v>6785.0079171439165</v>
      </c>
      <c r="AI100" s="8">
        <v>6849.3208454490996</v>
      </c>
      <c r="AJ100" s="8">
        <v>6913.1108723987727</v>
      </c>
      <c r="AK100" s="8">
        <v>6976.4306639088227</v>
      </c>
      <c r="AL100" s="8">
        <v>7039.7100287734529</v>
      </c>
      <c r="AM100" s="8">
        <v>7103.8156042220853</v>
      </c>
      <c r="AN100" s="8">
        <v>7170.1738617173642</v>
      </c>
      <c r="AO100" s="8">
        <v>7238.3193847947368</v>
      </c>
      <c r="AP100" s="8">
        <v>7305.9891501948459</v>
      </c>
      <c r="AQ100" s="56">
        <f>+SUM(AE100:AP100)</f>
        <v>83348.28642066977</v>
      </c>
      <c r="AS100" s="1" t="s">
        <v>506</v>
      </c>
    </row>
    <row r="101" spans="1:45" ht="15" hidden="1">
      <c r="A101" s="22" t="s">
        <v>504</v>
      </c>
      <c r="B101" s="22" t="s">
        <v>436</v>
      </c>
      <c r="C101" s="22" t="s">
        <v>449</v>
      </c>
      <c r="D101" s="22" t="s">
        <v>465</v>
      </c>
      <c r="E101" s="22" t="s">
        <v>505</v>
      </c>
      <c r="F101" s="8">
        <v>8061.49</v>
      </c>
      <c r="G101" s="8">
        <v>8092.5899999999992</v>
      </c>
      <c r="H101" s="8">
        <v>6607.9299999999994</v>
      </c>
      <c r="I101" s="8">
        <v>-42623.61</v>
      </c>
      <c r="J101" s="8">
        <v>5119.8499999999995</v>
      </c>
      <c r="K101" s="8">
        <v>5091.58</v>
      </c>
      <c r="L101" s="8">
        <v>5066.6499999999996</v>
      </c>
      <c r="M101" s="8">
        <v>5076.9699999999993</v>
      </c>
      <c r="N101" s="8">
        <v>5085.7199999999993</v>
      </c>
      <c r="O101" s="8">
        <v>5096</v>
      </c>
      <c r="P101" s="8">
        <v>5111.75</v>
      </c>
      <c r="Q101" s="8">
        <v>5113.7</v>
      </c>
      <c r="R101" s="8">
        <v>5122.78</v>
      </c>
      <c r="S101" s="8">
        <v>5143.3534158879756</v>
      </c>
      <c r="T101" s="8">
        <v>5169.1097716949353</v>
      </c>
      <c r="U101" s="8">
        <v>5201.2221810712126</v>
      </c>
      <c r="V101" s="8">
        <v>5238.5515876456384</v>
      </c>
      <c r="W101" s="8">
        <v>5279.6623502017092</v>
      </c>
      <c r="X101" s="8">
        <v>5323.6808137643939</v>
      </c>
      <c r="Y101" s="8">
        <v>5370.2030355378683</v>
      </c>
      <c r="Z101" s="8">
        <v>5418.9514808475842</v>
      </c>
      <c r="AA101" s="8">
        <v>5469.8867256311069</v>
      </c>
      <c r="AB101" s="8">
        <v>5522.7743388537028</v>
      </c>
      <c r="AC101" s="8">
        <v>5576.6143261275092</v>
      </c>
      <c r="AD101" s="8">
        <v>5630.4564390653486</v>
      </c>
      <c r="AE101" s="25">
        <v>5684.8260001342887</v>
      </c>
      <c r="AF101" s="25">
        <v>5740.4227732153395</v>
      </c>
      <c r="AG101" s="25">
        <v>5796.4509287024757</v>
      </c>
      <c r="AH101" s="25">
        <v>5852.2979339246695</v>
      </c>
      <c r="AI101" s="25">
        <v>5907.7700014655302</v>
      </c>
      <c r="AJ101" s="25">
        <v>5962.7910489692904</v>
      </c>
      <c r="AK101" s="25">
        <v>6017.4065025628661</v>
      </c>
      <c r="AL101" s="25">
        <v>6071.9870868126809</v>
      </c>
      <c r="AM101" s="25">
        <v>6127.280305528484</v>
      </c>
      <c r="AN101" s="25">
        <v>6184.5165384085094</v>
      </c>
      <c r="AO101" s="25">
        <v>6243.2943480709309</v>
      </c>
      <c r="AP101" s="25">
        <v>6301.6618007071456</v>
      </c>
      <c r="AQ101" s="3"/>
    </row>
    <row r="102" spans="1:45" ht="15">
      <c r="A102" s="22" t="s">
        <v>504</v>
      </c>
      <c r="B102" s="22" t="s">
        <v>436</v>
      </c>
      <c r="C102" s="22" t="s">
        <v>449</v>
      </c>
      <c r="D102" s="22" t="s">
        <v>465</v>
      </c>
      <c r="E102" s="22" t="s">
        <v>457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0</v>
      </c>
      <c r="AB102" s="8">
        <v>0</v>
      </c>
      <c r="AC102" s="8">
        <v>0</v>
      </c>
      <c r="AD102" s="8">
        <v>0</v>
      </c>
      <c r="AE102" s="8">
        <v>906.01914377140292</v>
      </c>
      <c r="AF102" s="8">
        <v>914.87987948119519</v>
      </c>
      <c r="AG102" s="8">
        <v>923.8093667619579</v>
      </c>
      <c r="AH102" s="8">
        <v>932.70998321924469</v>
      </c>
      <c r="AI102" s="8">
        <v>941.55084398356928</v>
      </c>
      <c r="AJ102" s="8">
        <v>950.31982342948118</v>
      </c>
      <c r="AK102" s="8">
        <v>959.02416134595705</v>
      </c>
      <c r="AL102" s="8">
        <v>967.72294196077178</v>
      </c>
      <c r="AM102" s="8">
        <v>976.53529869360261</v>
      </c>
      <c r="AN102" s="8">
        <v>985.65732330885646</v>
      </c>
      <c r="AO102" s="8">
        <v>995.02503672380521</v>
      </c>
      <c r="AP102" s="8">
        <v>1004.3273494877017</v>
      </c>
      <c r="AQ102" s="15">
        <f>SUM(AE102:AP102)</f>
        <v>11457.581152167548</v>
      </c>
      <c r="AR102" t="s">
        <v>507</v>
      </c>
    </row>
    <row r="103" spans="1:45" ht="15" hidden="1">
      <c r="A103" s="22" t="s">
        <v>504</v>
      </c>
      <c r="B103" s="22" t="s">
        <v>436</v>
      </c>
      <c r="C103" s="22" t="s">
        <v>450</v>
      </c>
      <c r="D103" s="22" t="s">
        <v>465</v>
      </c>
      <c r="E103" s="22" t="s">
        <v>399</v>
      </c>
      <c r="F103" s="8">
        <v>4450.68</v>
      </c>
      <c r="G103" s="8">
        <v>4450.68</v>
      </c>
      <c r="H103" s="8">
        <v>4414.43</v>
      </c>
      <c r="I103" s="8">
        <v>4204.5200000000004</v>
      </c>
      <c r="J103" s="8">
        <v>4378.17</v>
      </c>
      <c r="K103" s="8">
        <v>4378.3900000000003</v>
      </c>
      <c r="L103" s="8">
        <v>4378.6099999999997</v>
      </c>
      <c r="M103" s="8">
        <v>4378.6099999999997</v>
      </c>
      <c r="N103" s="8">
        <v>4378.6099999999997</v>
      </c>
      <c r="O103" s="8">
        <v>4378.6099999999997</v>
      </c>
      <c r="P103" s="8">
        <v>4378.6099999999997</v>
      </c>
      <c r="Q103" s="8">
        <v>4378.6099999999997</v>
      </c>
      <c r="R103" s="8">
        <v>4378.6099999999997</v>
      </c>
      <c r="S103" s="8">
        <v>4383.4039083589414</v>
      </c>
      <c r="T103" s="8">
        <v>4393.9361549471196</v>
      </c>
      <c r="U103" s="8">
        <v>4407.0799070397152</v>
      </c>
      <c r="V103" s="8">
        <v>4422.3671616611755</v>
      </c>
      <c r="W103" s="8">
        <v>4439.208058311061</v>
      </c>
      <c r="X103" s="8">
        <v>4457.2436392255031</v>
      </c>
      <c r="Y103" s="8">
        <v>4476.3079368236376</v>
      </c>
      <c r="Z103" s="8">
        <v>4496.2869207055719</v>
      </c>
      <c r="AA103" s="8">
        <v>4517.1643927453897</v>
      </c>
      <c r="AB103" s="8">
        <v>4538.8440324934627</v>
      </c>
      <c r="AC103" s="8">
        <v>4560.9149732351279</v>
      </c>
      <c r="AD103" s="8">
        <v>4582.9867873462963</v>
      </c>
      <c r="AE103" s="8">
        <v>7872.5314481708074</v>
      </c>
      <c r="AF103" s="8">
        <v>7911.494729591117</v>
      </c>
      <c r="AG103" s="8">
        <v>7950.7609984551063</v>
      </c>
      <c r="AH103" s="8">
        <v>7989.9000339064169</v>
      </c>
      <c r="AI103" s="8">
        <v>8028.7757266529561</v>
      </c>
      <c r="AJ103" s="8">
        <v>8067.3346391920559</v>
      </c>
      <c r="AK103" s="8">
        <v>8105.6086771968921</v>
      </c>
      <c r="AL103" s="8">
        <v>8143.8582242322855</v>
      </c>
      <c r="AM103" s="8">
        <v>8182.6083000145172</v>
      </c>
      <c r="AN103" s="8">
        <v>8222.7230788684283</v>
      </c>
      <c r="AO103" s="8">
        <v>8263.9206056553721</v>
      </c>
      <c r="AP103" s="8">
        <v>8304.8299124671503</v>
      </c>
      <c r="AQ103" s="56">
        <f>+SUM(AE103:AP103)</f>
        <v>97044.346374403103</v>
      </c>
      <c r="AS103" s="1" t="s">
        <v>506</v>
      </c>
    </row>
    <row r="104" spans="1:45" ht="15" hidden="1">
      <c r="A104" s="22" t="s">
        <v>504</v>
      </c>
      <c r="B104" s="22" t="s">
        <v>436</v>
      </c>
      <c r="C104" s="22" t="s">
        <v>450</v>
      </c>
      <c r="D104" s="22" t="s">
        <v>465</v>
      </c>
      <c r="E104" s="22" t="s">
        <v>505</v>
      </c>
      <c r="F104" s="8">
        <v>4450.68</v>
      </c>
      <c r="G104" s="8">
        <v>4450.68</v>
      </c>
      <c r="H104" s="8">
        <v>4414.43</v>
      </c>
      <c r="I104" s="8">
        <v>4204.5200000000004</v>
      </c>
      <c r="J104" s="8">
        <v>4378.17</v>
      </c>
      <c r="K104" s="8">
        <v>4378.3900000000003</v>
      </c>
      <c r="L104" s="8">
        <v>4378.6099999999997</v>
      </c>
      <c r="M104" s="8">
        <v>4378.6099999999997</v>
      </c>
      <c r="N104" s="8">
        <v>4378.6099999999997</v>
      </c>
      <c r="O104" s="8">
        <v>4378.6099999999997</v>
      </c>
      <c r="P104" s="8">
        <v>4378.6099999999997</v>
      </c>
      <c r="Q104" s="8">
        <v>4378.6099999999997</v>
      </c>
      <c r="R104" s="8">
        <v>4378.6099999999997</v>
      </c>
      <c r="S104" s="8">
        <v>4383.4039083589405</v>
      </c>
      <c r="T104" s="8">
        <v>4393.9361549471214</v>
      </c>
      <c r="U104" s="8">
        <v>4407.0799070397161</v>
      </c>
      <c r="V104" s="8">
        <v>4422.3671616611746</v>
      </c>
      <c r="W104" s="8">
        <v>4439.2080583110601</v>
      </c>
      <c r="X104" s="8">
        <v>4457.2436392255058</v>
      </c>
      <c r="Y104" s="8">
        <v>4476.3079368236386</v>
      </c>
      <c r="Z104" s="8">
        <v>4496.2869207055746</v>
      </c>
      <c r="AA104" s="8">
        <v>4517.1643927453888</v>
      </c>
      <c r="AB104" s="8">
        <v>4538.8440324934627</v>
      </c>
      <c r="AC104" s="8">
        <v>4560.9149732351307</v>
      </c>
      <c r="AD104" s="8">
        <v>4582.9867873462963</v>
      </c>
      <c r="AE104" s="25">
        <v>4605.2753135544654</v>
      </c>
      <c r="AF104" s="25">
        <v>4628.0680631600208</v>
      </c>
      <c r="AG104" s="25">
        <v>4651.0380544322343</v>
      </c>
      <c r="AH104" s="25">
        <v>4673.9336166725288</v>
      </c>
      <c r="AI104" s="25">
        <v>4696.6751286349327</v>
      </c>
      <c r="AJ104" s="25">
        <v>4719.2313304364579</v>
      </c>
      <c r="AK104" s="25">
        <v>4741.6208862653784</v>
      </c>
      <c r="AL104" s="25">
        <v>4763.9961153611803</v>
      </c>
      <c r="AM104" s="25">
        <v>4786.6641438820116</v>
      </c>
      <c r="AN104" s="25">
        <v>4810.1304967293554</v>
      </c>
      <c r="AO104" s="25">
        <v>4834.2302357193457</v>
      </c>
      <c r="AP104" s="25">
        <v>4858.1613717199143</v>
      </c>
      <c r="AQ104" s="3"/>
    </row>
    <row r="105" spans="1:45" ht="15">
      <c r="A105" s="22" t="s">
        <v>504</v>
      </c>
      <c r="B105" s="22" t="s">
        <v>436</v>
      </c>
      <c r="C105" s="22" t="s">
        <v>450</v>
      </c>
      <c r="D105" s="22" t="s">
        <v>465</v>
      </c>
      <c r="E105" s="22" t="s">
        <v>457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>
        <v>0</v>
      </c>
      <c r="P105" s="8">
        <v>0</v>
      </c>
      <c r="Q105" s="8">
        <v>0</v>
      </c>
      <c r="R105" s="8">
        <v>0</v>
      </c>
      <c r="S105" s="8">
        <v>0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0</v>
      </c>
      <c r="AA105" s="8">
        <v>0</v>
      </c>
      <c r="AB105" s="8">
        <v>0</v>
      </c>
      <c r="AC105" s="8">
        <v>0</v>
      </c>
      <c r="AD105" s="8">
        <v>0</v>
      </c>
      <c r="AE105" s="8">
        <v>3267.256134616342</v>
      </c>
      <c r="AF105" s="8">
        <v>3283.4266664310944</v>
      </c>
      <c r="AG105" s="8">
        <v>3299.7229440228698</v>
      </c>
      <c r="AH105" s="8">
        <v>3315.9664172338871</v>
      </c>
      <c r="AI105" s="8">
        <v>3332.1005980180248</v>
      </c>
      <c r="AJ105" s="8">
        <v>3348.1033087555948</v>
      </c>
      <c r="AK105" s="8">
        <v>3363.9877909315164</v>
      </c>
      <c r="AL105" s="8">
        <v>3379.8621088711052</v>
      </c>
      <c r="AM105" s="8">
        <v>3395.9441561325057</v>
      </c>
      <c r="AN105" s="8">
        <v>3412.5925821390701</v>
      </c>
      <c r="AO105" s="8">
        <v>3429.6903699360223</v>
      </c>
      <c r="AP105" s="8">
        <v>3446.6685407472341</v>
      </c>
      <c r="AQ105" s="15">
        <f>SUM(AE105:AP105)</f>
        <v>40275.32161783526</v>
      </c>
      <c r="AR105" t="s">
        <v>507</v>
      </c>
    </row>
    <row r="106" spans="1:45" ht="15" hidden="1">
      <c r="A106" s="22" t="s">
        <v>504</v>
      </c>
      <c r="B106" s="22" t="s">
        <v>436</v>
      </c>
      <c r="C106" s="22" t="s">
        <v>451</v>
      </c>
      <c r="D106" s="22" t="s">
        <v>465</v>
      </c>
      <c r="E106" s="22" t="s">
        <v>399</v>
      </c>
      <c r="F106" s="8">
        <v>3535.52</v>
      </c>
      <c r="G106" s="8">
        <v>3535.52</v>
      </c>
      <c r="H106" s="8">
        <v>3566.64</v>
      </c>
      <c r="I106" s="8">
        <v>3603.12</v>
      </c>
      <c r="J106" s="8">
        <v>3622.61</v>
      </c>
      <c r="K106" s="8">
        <v>3766.23</v>
      </c>
      <c r="L106" s="8">
        <v>4072.13</v>
      </c>
      <c r="M106" s="8">
        <v>4254.67</v>
      </c>
      <c r="N106" s="8">
        <v>4283.3999999999996</v>
      </c>
      <c r="O106" s="8">
        <v>4314.9799999999996</v>
      </c>
      <c r="P106" s="8">
        <v>4330.96</v>
      </c>
      <c r="Q106" s="8">
        <v>4368.34</v>
      </c>
      <c r="R106" s="8">
        <v>4434.53</v>
      </c>
      <c r="S106" s="8">
        <v>4478.0046338490301</v>
      </c>
      <c r="T106" s="8">
        <v>4496.2084046544251</v>
      </c>
      <c r="U106" s="8">
        <v>4520.6687996393866</v>
      </c>
      <c r="V106" s="8">
        <v>4550.2645809861187</v>
      </c>
      <c r="W106" s="8">
        <v>4583.5825655849567</v>
      </c>
      <c r="X106" s="8">
        <v>4619.7627652715846</v>
      </c>
      <c r="Y106" s="8">
        <v>4658.4075562317985</v>
      </c>
      <c r="Z106" s="8">
        <v>4699.2437453377406</v>
      </c>
      <c r="AA106" s="8">
        <v>4742.2325252477776</v>
      </c>
      <c r="AB106" s="8">
        <v>4787.143132192482</v>
      </c>
      <c r="AC106" s="8">
        <v>4832.9912149548154</v>
      </c>
      <c r="AD106" s="8">
        <v>4878.8413901288714</v>
      </c>
      <c r="AE106" s="8">
        <v>4596.8633782647394</v>
      </c>
      <c r="AF106" s="8">
        <v>4641.2689391986096</v>
      </c>
      <c r="AG106" s="8">
        <v>4686.0708253667235</v>
      </c>
      <c r="AH106" s="8">
        <v>4730.7062828159696</v>
      </c>
      <c r="AI106" s="8">
        <v>4774.9972726599417</v>
      </c>
      <c r="AJ106" s="8">
        <v>4818.8738955308354</v>
      </c>
      <c r="AK106" s="8">
        <v>4862.3778859086242</v>
      </c>
      <c r="AL106" s="8">
        <v>4905.8498406710505</v>
      </c>
      <c r="AM106" s="8">
        <v>4949.9765162048343</v>
      </c>
      <c r="AN106" s="8">
        <v>4995.8883028903656</v>
      </c>
      <c r="AO106" s="8">
        <v>5043.2163869741335</v>
      </c>
      <c r="AP106" s="8">
        <v>5090.1674625331234</v>
      </c>
      <c r="AQ106" s="56">
        <f>+SUM(AE106:AP106)</f>
        <v>58096.256989018948</v>
      </c>
      <c r="AS106" s="1" t="s">
        <v>506</v>
      </c>
    </row>
    <row r="107" spans="1:45" ht="15" hidden="1">
      <c r="A107" s="22" t="s">
        <v>504</v>
      </c>
      <c r="B107" s="22" t="s">
        <v>436</v>
      </c>
      <c r="C107" s="22" t="s">
        <v>451</v>
      </c>
      <c r="D107" s="22" t="s">
        <v>465</v>
      </c>
      <c r="E107" s="22" t="s">
        <v>505</v>
      </c>
      <c r="F107" s="8">
        <v>3535.52</v>
      </c>
      <c r="G107" s="8">
        <v>3535.52</v>
      </c>
      <c r="H107" s="8">
        <v>3566.64</v>
      </c>
      <c r="I107" s="8">
        <v>3603.12</v>
      </c>
      <c r="J107" s="8">
        <v>3622.61</v>
      </c>
      <c r="K107" s="8">
        <v>3766.23</v>
      </c>
      <c r="L107" s="8">
        <v>4072.13</v>
      </c>
      <c r="M107" s="8">
        <v>4254.67</v>
      </c>
      <c r="N107" s="8">
        <v>4283.3999999999996</v>
      </c>
      <c r="O107" s="8">
        <v>4314.9799999999996</v>
      </c>
      <c r="P107" s="8">
        <v>4330.96</v>
      </c>
      <c r="Q107" s="8">
        <v>4368.34</v>
      </c>
      <c r="R107" s="8">
        <v>4434.53</v>
      </c>
      <c r="S107" s="8">
        <v>4478.0046338490292</v>
      </c>
      <c r="T107" s="8">
        <v>4496.2084046544269</v>
      </c>
      <c r="U107" s="8">
        <v>4520.6687996393866</v>
      </c>
      <c r="V107" s="8">
        <v>4550.2645809861187</v>
      </c>
      <c r="W107" s="8">
        <v>4583.5825655849576</v>
      </c>
      <c r="X107" s="8">
        <v>4619.7627652715837</v>
      </c>
      <c r="Y107" s="8">
        <v>4658.4075562317985</v>
      </c>
      <c r="Z107" s="8">
        <v>4699.2437453377424</v>
      </c>
      <c r="AA107" s="8">
        <v>4742.2325252477785</v>
      </c>
      <c r="AB107" s="8">
        <v>4787.1431321924829</v>
      </c>
      <c r="AC107" s="8">
        <v>4832.9912149548154</v>
      </c>
      <c r="AD107" s="8">
        <v>4878.8413901288723</v>
      </c>
      <c r="AE107" s="25">
        <v>4925.2107624265054</v>
      </c>
      <c r="AF107" s="25">
        <v>4972.7881491413682</v>
      </c>
      <c r="AG107" s="25">
        <v>5020.7901700357725</v>
      </c>
      <c r="AH107" s="25">
        <v>5068.6138744456803</v>
      </c>
      <c r="AI107" s="25">
        <v>5116.0685064213703</v>
      </c>
      <c r="AJ107" s="25">
        <v>5163.0791737830386</v>
      </c>
      <c r="AK107" s="25">
        <v>5209.6905920449508</v>
      </c>
      <c r="AL107" s="25">
        <v>5256.2676864332698</v>
      </c>
      <c r="AM107" s="25">
        <v>5303.5462673623215</v>
      </c>
      <c r="AN107" s="25">
        <v>5352.7374673825316</v>
      </c>
      <c r="AO107" s="25">
        <v>5403.4461289008577</v>
      </c>
      <c r="AP107" s="25">
        <v>5453.750852714059</v>
      </c>
      <c r="AQ107" s="3"/>
    </row>
    <row r="108" spans="1:45" ht="15">
      <c r="A108" s="22" t="s">
        <v>504</v>
      </c>
      <c r="B108" s="22" t="s">
        <v>436</v>
      </c>
      <c r="C108" s="22" t="s">
        <v>451</v>
      </c>
      <c r="D108" s="22" t="s">
        <v>465</v>
      </c>
      <c r="E108" s="22" t="s">
        <v>457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8">
        <v>0</v>
      </c>
      <c r="P108" s="8">
        <v>0</v>
      </c>
      <c r="Q108" s="8">
        <v>0</v>
      </c>
      <c r="R108" s="8">
        <v>0</v>
      </c>
      <c r="S108" s="8">
        <v>0</v>
      </c>
      <c r="T108" s="8">
        <v>0</v>
      </c>
      <c r="U108" s="8">
        <v>0</v>
      </c>
      <c r="V108" s="8">
        <v>0</v>
      </c>
      <c r="W108" s="8">
        <v>0</v>
      </c>
      <c r="X108" s="8">
        <v>0</v>
      </c>
      <c r="Y108" s="8">
        <v>0</v>
      </c>
      <c r="Z108" s="8">
        <v>0</v>
      </c>
      <c r="AA108" s="8">
        <v>0</v>
      </c>
      <c r="AB108" s="8">
        <v>0</v>
      </c>
      <c r="AC108" s="8">
        <v>0</v>
      </c>
      <c r="AD108" s="8">
        <v>0</v>
      </c>
      <c r="AE108" s="8">
        <v>-328.3473841617668</v>
      </c>
      <c r="AF108" s="8">
        <v>-331.51920994275781</v>
      </c>
      <c r="AG108" s="8">
        <v>-334.719344669051</v>
      </c>
      <c r="AH108" s="8">
        <v>-337.90759162971176</v>
      </c>
      <c r="AI108" s="8">
        <v>-341.07123376142471</v>
      </c>
      <c r="AJ108" s="8">
        <v>-344.20527825220211</v>
      </c>
      <c r="AK108" s="8">
        <v>-347.31270613632984</v>
      </c>
      <c r="AL108" s="8">
        <v>-350.41784576221806</v>
      </c>
      <c r="AM108" s="8">
        <v>-353.56975115748753</v>
      </c>
      <c r="AN108" s="8">
        <v>-356.8491644921686</v>
      </c>
      <c r="AO108" s="8">
        <v>-360.22974192672353</v>
      </c>
      <c r="AP108" s="8">
        <v>-363.58339018093636</v>
      </c>
      <c r="AQ108" s="15">
        <f>SUM(AE108:AP108)</f>
        <v>-4149.7326420727777</v>
      </c>
      <c r="AR108" t="s">
        <v>507</v>
      </c>
    </row>
    <row r="109" spans="1:45" ht="15" hidden="1">
      <c r="B109" s="22" t="s">
        <v>452</v>
      </c>
      <c r="C109" s="22" t="s">
        <v>453</v>
      </c>
      <c r="D109" s="22" t="s">
        <v>465</v>
      </c>
      <c r="E109" s="22" t="s">
        <v>399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  <c r="Z109" s="8">
        <v>0</v>
      </c>
      <c r="AA109" s="8">
        <v>0</v>
      </c>
      <c r="AB109" s="8">
        <v>0</v>
      </c>
      <c r="AC109" s="8">
        <v>0</v>
      </c>
      <c r="AD109" s="8">
        <v>0</v>
      </c>
      <c r="AE109" s="8">
        <v>0</v>
      </c>
      <c r="AF109" s="8">
        <v>0</v>
      </c>
      <c r="AG109" s="8">
        <v>49234.786586360344</v>
      </c>
      <c r="AH109" s="8">
        <v>99018.199086360328</v>
      </c>
      <c r="AI109" s="8">
        <v>99566.824999999968</v>
      </c>
      <c r="AJ109" s="8">
        <v>99566.824999999968</v>
      </c>
      <c r="AK109" s="8">
        <v>99566.824999999968</v>
      </c>
      <c r="AL109" s="8">
        <v>99566.824999999968</v>
      </c>
      <c r="AM109" s="8">
        <v>99566.824999999968</v>
      </c>
      <c r="AN109" s="8">
        <v>99566.824999999968</v>
      </c>
      <c r="AO109" s="8">
        <v>99566.824999999968</v>
      </c>
      <c r="AP109" s="8">
        <v>99566.824999999968</v>
      </c>
      <c r="AQ109" s="24">
        <f>+SUM(AE109:AP109)</f>
        <v>944787.58567272034</v>
      </c>
    </row>
    <row r="110" spans="1:45" ht="15" hidden="1">
      <c r="A110" s="22" t="s">
        <v>504</v>
      </c>
      <c r="B110" s="22" t="s">
        <v>452</v>
      </c>
      <c r="C110" s="22" t="s">
        <v>453</v>
      </c>
      <c r="D110" s="22" t="s">
        <v>465</v>
      </c>
      <c r="E110" s="22" t="s">
        <v>505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8">
        <v>0</v>
      </c>
      <c r="AA110" s="8">
        <v>0</v>
      </c>
      <c r="AB110" s="8">
        <v>0</v>
      </c>
      <c r="AC110" s="8">
        <v>0</v>
      </c>
      <c r="AD110" s="8">
        <v>0</v>
      </c>
      <c r="AE110" s="25">
        <v>0</v>
      </c>
      <c r="AF110" s="25">
        <v>0</v>
      </c>
      <c r="AG110" s="25">
        <v>49234.786586360344</v>
      </c>
      <c r="AH110" s="25">
        <v>99018.199086360328</v>
      </c>
      <c r="AI110" s="25">
        <v>99566.824999999968</v>
      </c>
      <c r="AJ110" s="25">
        <v>99566.824999999968</v>
      </c>
      <c r="AK110" s="25">
        <v>99566.824999999968</v>
      </c>
      <c r="AL110" s="25">
        <v>99566.824999999968</v>
      </c>
      <c r="AM110" s="25">
        <v>99566.824999999968</v>
      </c>
      <c r="AN110" s="25">
        <v>99566.824999999968</v>
      </c>
      <c r="AO110" s="25">
        <v>99566.824999999968</v>
      </c>
      <c r="AP110" s="25">
        <v>99566.824999999968</v>
      </c>
      <c r="AQ110" s="3"/>
    </row>
    <row r="111" spans="1:45" ht="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</row>
  </sheetData>
  <autoFilter ref="A6:AP110" xr:uid="{05E57458-F1EC-4905-ADCD-ECC6D89C6AC5}">
    <filterColumn colId="1">
      <filters>
        <filter val="010: Distribution - Gas"/>
      </filters>
    </filterColumn>
    <filterColumn colId="4">
      <filters>
        <filter val="Dif. CDR: 2022 FCG Rate Case"/>
      </filters>
    </filterColumn>
  </autoFilter>
  <pageMargins left="0.7" right="0.7" top="0.75" bottom="0.75" header="0.3" footer="0.3"/>
  <pageSetup orientation="portrait" horizontalDpi="1200" verticalDpi="1200" r:id="rId1"/>
  <headerFooter>
    <oddHeader>&amp;L&amp;"Arial"&amp;10 &amp;D - &amp;T</oddHead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8B34161F-1CB7-4173-A30E-7EE12CE1AFE3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Page 1</vt:lpstr>
      <vt:lpstr>Page 2</vt:lpstr>
      <vt:lpstr>NOI</vt:lpstr>
      <vt:lpstr>Rate Base</vt:lpstr>
      <vt:lpstr>WP-SAFE</vt:lpstr>
      <vt:lpstr>WP-Dep</vt:lpstr>
      <vt:lpstr>Depr. Study Base + Clause</vt:lpstr>
      <vt:lpstr>Depr. Study Clause</vt:lpstr>
      <vt:lpstr>Accum WP - ALL</vt:lpstr>
      <vt:lpstr>Accum WP - Base</vt:lpstr>
      <vt:lpstr>FCG - End Plant Bal</vt:lpstr>
      <vt:lpstr>'Page 1'!Print_Area</vt:lpstr>
      <vt:lpstr>'Page 2'!Print_Area</vt:lpstr>
      <vt:lpstr>'FCG - End Plant Bal'!Print_Titles</vt:lpstr>
      <vt:lpstr>NOI!Print_Titles</vt:lpstr>
      <vt:lpstr>'Rate Base'!Print_Titles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2022-06-21T22:45:48Z</dcterms:created>
  <dcterms:modified xsi:type="dcterms:W3CDTF">2022-06-21T22:51:11Z</dcterms:modified>
  <cp:category/>
  <cp:contentStatus/>
</cp:coreProperties>
</file>