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pivotTables/pivotTable4.xml" ContentType="application/vnd.openxmlformats-officedocument.spreadsheetml.pivotTable+xml"/>
  <Override PartName="/xl/customProperty9.bin" ContentType="application/vnd.openxmlformats-officedocument.spreadsheetml.customProperty"/>
  <Override PartName="/xl/pivotTables/pivotTable5.xml" ContentType="application/vnd.openxmlformats-officedocument.spreadsheetml.pivotTable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hidePivotFieldList="1" defaultThemeVersion="124226"/>
  <xr:revisionPtr revIDLastSave="0" documentId="13_ncr:1_{7EBE5D68-87CB-48CA-847A-C4AE5530F128}" xr6:coauthVersionLast="46" xr6:coauthVersionMax="46" xr10:uidLastSave="{00000000-0000-0000-0000-000000000000}"/>
  <bookViews>
    <workbookView xWindow="31320" yWindow="1815" windowWidth="22755" windowHeight="13425" tabRatio="683" firstSheet="10" activeTab="13" xr2:uid="{00000000-000D-0000-FFFF-FFFF00000000}"/>
  </bookViews>
  <sheets>
    <sheet name="Page 1" sheetId="1" r:id="rId1"/>
    <sheet name="Page 2" sheetId="15" r:id="rId2"/>
    <sheet name="Page 3" sheetId="39" r:id="rId3"/>
    <sheet name="Page 4" sheetId="40" r:id="rId4"/>
    <sheet name="Depr Study - Clause" sheetId="33" r:id="rId5"/>
    <sheet name="NOI" sheetId="23" r:id="rId6"/>
    <sheet name="Rate Base Company Adjs" sheetId="36" r:id="rId7"/>
    <sheet name="Rate Base" sheetId="35" r:id="rId8"/>
    <sheet name="NOI Company Adjs" sheetId="31" r:id="rId9"/>
    <sheet name="Depr Study Base + Clause" sheetId="32" r:id="rId10"/>
    <sheet name="WP - Co Adj" sheetId="34" r:id="rId11"/>
    <sheet name="WP - SAFE" sheetId="24" r:id="rId12"/>
    <sheet name="WP - Accum " sheetId="28" r:id="rId13"/>
    <sheet name="BASE Depreciation Change" sheetId="26" r:id="rId14"/>
    <sheet name="Accruals and Rates Pg 3-24" sheetId="21" state="hidden" r:id="rId15"/>
    <sheet name="Theo Reserve Pg 25-47" sheetId="22" state="hidden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A" localSheetId="13">#REF!</definedName>
    <definedName name="\A" localSheetId="12">#REF!</definedName>
    <definedName name="\A" localSheetId="10">#REF!</definedName>
    <definedName name="\A">[1]COSH3!#REF!</definedName>
    <definedName name="\b" localSheetId="12">#REF!</definedName>
    <definedName name="\b" localSheetId="10">#REF!</definedName>
    <definedName name="\b">#REF!</definedName>
    <definedName name="\C" localSheetId="12">#REF!</definedName>
    <definedName name="\C" localSheetId="10">#REF!</definedName>
    <definedName name="\C">#REF!</definedName>
    <definedName name="\D">'[1]Ideal COSH1'!#REF!</definedName>
    <definedName name="\H">[1]COSH2!#REF!</definedName>
    <definedName name="\P" localSheetId="13">'[2]Cost of Capital Worksheet'!#REF!</definedName>
    <definedName name="\P" localSheetId="12">'[2]Cost of Capital Worksheet'!#REF!</definedName>
    <definedName name="\P" localSheetId="10">'[2]Cost of Capital Worksheet'!#REF!</definedName>
    <definedName name="\P">[1]COSH3!#REF!</definedName>
    <definedName name="\y" localSheetId="12">#REF!</definedName>
    <definedName name="\y" localSheetId="10">#REF!</definedName>
    <definedName name="\y">#REF!</definedName>
    <definedName name="\Z" localSheetId="12">#REF!</definedName>
    <definedName name="\Z" localSheetId="10">#REF!</definedName>
    <definedName name="\Z">#REF!</definedName>
    <definedName name="______C44" localSheetId="12">#REF!</definedName>
    <definedName name="______C44" localSheetId="10">#REF!</definedName>
    <definedName name="______C44">#REF!</definedName>
    <definedName name="_____C44" localSheetId="12">#REF!</definedName>
    <definedName name="_____C44">#REF!</definedName>
    <definedName name="____C44" localSheetId="12">#REF!</definedName>
    <definedName name="____C44">#REF!</definedName>
    <definedName name="___DAT1" localSheetId="12">#REF!</definedName>
    <definedName name="___DAT1">#REF!</definedName>
    <definedName name="___DAT2" localSheetId="12">#REF!</definedName>
    <definedName name="___DAT2">#REF!</definedName>
    <definedName name="___DAT3" localSheetId="12">#REF!</definedName>
    <definedName name="___DAT3">#REF!</definedName>
    <definedName name="___DAT4" localSheetId="12">#REF!</definedName>
    <definedName name="___DAT4">#REF!</definedName>
    <definedName name="___DAT5" localSheetId="12">#REF!</definedName>
    <definedName name="___DAT5">#REF!</definedName>
    <definedName name="___DAT6" localSheetId="12">#REF!</definedName>
    <definedName name="___DAT6">#REF!</definedName>
    <definedName name="___DAT7" localSheetId="12">#REF!</definedName>
    <definedName name="___DAT7">#REF!</definedName>
    <definedName name="___DAT8" localSheetId="12">'[3]EE Detail'!#REF!</definedName>
    <definedName name="___DAT8" localSheetId="10">'[4]EE Detail'!#REF!</definedName>
    <definedName name="___DAT8">'[3]EE Detail'!#REF!</definedName>
    <definedName name="__C44" localSheetId="12">#REF!</definedName>
    <definedName name="__C44" localSheetId="10">#REF!</definedName>
    <definedName name="__C44">#REF!</definedName>
    <definedName name="__DAT1" localSheetId="12">#REF!</definedName>
    <definedName name="__DAT1" localSheetId="10">#REF!</definedName>
    <definedName name="__DAT1">#REF!</definedName>
    <definedName name="__DAT2" localSheetId="12">#REF!</definedName>
    <definedName name="__DAT2" localSheetId="10">#REF!</definedName>
    <definedName name="__DAT2">#REF!</definedName>
    <definedName name="__DAT3" localSheetId="12">#REF!</definedName>
    <definedName name="__DAT3">#REF!</definedName>
    <definedName name="__DAT4" localSheetId="12">#REF!</definedName>
    <definedName name="__DAT4">#REF!</definedName>
    <definedName name="__DAT5" localSheetId="12">#REF!</definedName>
    <definedName name="__DAT5">#REF!</definedName>
    <definedName name="__DAT6" localSheetId="12">#REF!</definedName>
    <definedName name="__DAT6">#REF!</definedName>
    <definedName name="__DAT7" localSheetId="12">#REF!</definedName>
    <definedName name="__DAT7">#REF!</definedName>
    <definedName name="__DAT8" localSheetId="12">#REF!</definedName>
    <definedName name="__DAT8">#REF!</definedName>
    <definedName name="_11C_56" localSheetId="10">[5]REPORT!$A$1:$P$56</definedName>
    <definedName name="_11C_56">[6]REPORT!$A$1:$P$56</definedName>
    <definedName name="_1C_12" localSheetId="10">[7]REPORT!$A$1:$AB$56</definedName>
    <definedName name="_1C_12">[8]REPORT!$A$1:$AB$56</definedName>
    <definedName name="_2B_6" localSheetId="12">#REF!</definedName>
    <definedName name="_2B_6" localSheetId="10">#REF!</definedName>
    <definedName name="_2B_6">#REF!</definedName>
    <definedName name="_2C_38B" localSheetId="10">[9]REPORT!$A$1:$N$56</definedName>
    <definedName name="_2C_38B">[10]REPORT!$A$1:$N$56</definedName>
    <definedName name="_3C_38B" localSheetId="10">[11]REPORT!$A$1:$N$56</definedName>
    <definedName name="_3C_38B">[12]REPORT!$A$1:$N$56</definedName>
    <definedName name="_3C_56" localSheetId="10">[13]REPORT!$A$1:$P$56</definedName>
    <definedName name="_3C_56">[14]REPORT!$A$1:$P$56</definedName>
    <definedName name="_4C_12" localSheetId="10">[15]REPORT!$A$1:$AB$56</definedName>
    <definedName name="_4C_12">[16]REPORT!$A$1:$AB$56</definedName>
    <definedName name="_4C_56" localSheetId="10">[17]REPORT!$A$1:$P$56</definedName>
    <definedName name="_4C_56">[18]REPORT!$A$1:$P$56</definedName>
    <definedName name="_7C_2" localSheetId="12">#REF!</definedName>
    <definedName name="_7C_2" localSheetId="10">#REF!</definedName>
    <definedName name="_7C_2">#REF!</definedName>
    <definedName name="_9C_38B" localSheetId="10">[19]REPORT!$A$1:$N$56</definedName>
    <definedName name="_9C_38B">[20]REPORT!$A$1:$N$56</definedName>
    <definedName name="_C44" localSheetId="12">#REF!</definedName>
    <definedName name="_C44" localSheetId="10">#REF!</definedName>
    <definedName name="_C44">#REF!</definedName>
    <definedName name="_DAT1" localSheetId="12">#REF!</definedName>
    <definedName name="_DAT1" localSheetId="10">#REF!</definedName>
    <definedName name="_DAT1">#REF!</definedName>
    <definedName name="_DAT10" localSheetId="12">#REF!</definedName>
    <definedName name="_DAT10" localSheetId="10">#REF!</definedName>
    <definedName name="_DAT10">#REF!</definedName>
    <definedName name="_DAT11" localSheetId="12">#REF!</definedName>
    <definedName name="_DAT11">#REF!</definedName>
    <definedName name="_DAT12" localSheetId="12">#REF!</definedName>
    <definedName name="_DAT12">#REF!</definedName>
    <definedName name="_DAT13" localSheetId="12">#REF!</definedName>
    <definedName name="_DAT13">#REF!</definedName>
    <definedName name="_DAT14" localSheetId="12">#REF!</definedName>
    <definedName name="_DAT14">#REF!</definedName>
    <definedName name="_DAT15" localSheetId="12">#REF!</definedName>
    <definedName name="_DAT15">#REF!</definedName>
    <definedName name="_DAT2" localSheetId="12">#REF!</definedName>
    <definedName name="_DAT2">#REF!</definedName>
    <definedName name="_DAT3" localSheetId="12">#REF!</definedName>
    <definedName name="_DAT3">#REF!</definedName>
    <definedName name="_DAT4" localSheetId="12">#REF!</definedName>
    <definedName name="_DAT4">#REF!</definedName>
    <definedName name="_DAT5" localSheetId="12">#REF!</definedName>
    <definedName name="_DAT5">#REF!</definedName>
    <definedName name="_DAT6" localSheetId="12">#REF!</definedName>
    <definedName name="_DAT6">#REF!</definedName>
    <definedName name="_DAT7" localSheetId="12">#REF!</definedName>
    <definedName name="_DAT7">#REF!</definedName>
    <definedName name="_DAT8" localSheetId="12">#REF!</definedName>
    <definedName name="_DAT8">#REF!</definedName>
    <definedName name="_DAT9" localSheetId="12">#REF!</definedName>
    <definedName name="_DAT9">#REF!</definedName>
    <definedName name="_Fill" localSheetId="12" hidden="1">#REF!</definedName>
    <definedName name="_Fill" hidden="1">#REF!</definedName>
    <definedName name="_xlnm._FilterDatabase" localSheetId="14" hidden="1">'Accruals and Rates Pg 3-24'!$A$10:$O$862</definedName>
    <definedName name="_xlnm._FilterDatabase" localSheetId="2" hidden="1">'Page 3'!$A$11:$V$47</definedName>
    <definedName name="_xlnm._FilterDatabase" localSheetId="3" hidden="1">'Page 4'!$A$11:$G$47</definedName>
    <definedName name="_xlnm._FilterDatabase" localSheetId="15" hidden="1">'Theo Reserve Pg 25-47'!$A$10:$K$859</definedName>
    <definedName name="_Key1" hidden="1">'[21]1999'!$D$9</definedName>
    <definedName name="_key2" localSheetId="12" hidden="1">#REF!</definedName>
    <definedName name="_key2" localSheetId="10" hidden="1">#REF!</definedName>
    <definedName name="_key2" hidden="1">#REF!</definedName>
    <definedName name="_Order1" hidden="1">255</definedName>
    <definedName name="_Order2" hidden="1">255</definedName>
    <definedName name="_Sort" localSheetId="10" hidden="1">'[21]1999'!#REF!</definedName>
    <definedName name="_Sort" hidden="1">'[21]1999'!#REF!</definedName>
    <definedName name="Alloc">[1]Scenarios!#REF!</definedName>
    <definedName name="AMOUNT">'[22]~4600717'!$C$2:$C$15</definedName>
    <definedName name="Application" localSheetId="12">#REF!</definedName>
    <definedName name="Application" localSheetId="10">#REF!</definedName>
    <definedName name="Application">#REF!</definedName>
    <definedName name="Assign">[1]Scenarios!#REF!</definedName>
    <definedName name="baird" localSheetId="12">#REF!</definedName>
    <definedName name="baird" localSheetId="10">#REF!</definedName>
    <definedName name="baird">#REF!</definedName>
    <definedName name="BottomUDA" localSheetId="12">#REF!</definedName>
    <definedName name="BottomUDA" localSheetId="10">#REF!</definedName>
    <definedName name="BottomUDA">#REF!</definedName>
    <definedName name="BTL_06Actual_Essbase" localSheetId="12">#REF!</definedName>
    <definedName name="BTL_06Actual_Essbase">#REF!</definedName>
    <definedName name="BUSelection" localSheetId="12">#REF!</definedName>
    <definedName name="BUSelection">#REF!</definedName>
    <definedName name="Cap_06Actual_Essbase" localSheetId="12">#REF!</definedName>
    <definedName name="Cap_06Actual_Essbase">#REF!</definedName>
    <definedName name="CAP_STRUCT_ITEM">'[22]~4600717'!$A$2:$A$15</definedName>
    <definedName name="capBig" localSheetId="12">#REF!,#REF!,#REF!,#REF!,#REF!,#REF!,#REF!</definedName>
    <definedName name="capBig" localSheetId="10">#REF!,#REF!,#REF!,#REF!,#REF!,#REF!,#REF!</definedName>
    <definedName name="capBig">#REF!,#REF!,#REF!,#REF!,#REF!,#REF!,#REF!</definedName>
    <definedName name="capData" localSheetId="12">#REF!</definedName>
    <definedName name="capData" localSheetId="10">#REF!</definedName>
    <definedName name="capData">#REF!</definedName>
    <definedName name="capSmall" localSheetId="12">#REF!,#REF!,#REF!,#REF!,#REF!,#REF!</definedName>
    <definedName name="capSmall" localSheetId="10">#REF!,#REF!,#REF!,#REF!,#REF!,#REF!</definedName>
    <definedName name="capSmall">#REF!,#REF!,#REF!,#REF!,#REF!,#REF!</definedName>
    <definedName name="cell_data" localSheetId="10">'[23]R-Sched Sample'!$F$8,'[23]R-Sched Sample'!$B$7:$C$11,'[23]R-Sched Sample'!$B$8:$C$12,'[23]R-Sched Sample'!$B$15:$C$19,'[23]R-Sched Sample'!$B$22:$C$26,'[23]R-Sched Sample'!$B$29:$C$30,'[23]R-Sched Sample'!$B$33:$C$37,'[23]R-Sched Sample'!$B$40:$C$43,'[23]R-Sched Sample'!$F$7:$F$11,'[23]R-Sched Sample'!$F$8:$F$12,'[23]R-Sched Sample'!$F$15:$F$19,'[23]R-Sched Sample'!$F$22:$F$26,'[23]R-Sched Sample'!$F$29:$F$30,'[23]R-Sched Sample'!$F$33:$F$37,'[23]R-Sched Sample'!$F$40:$F$43,'[23]R-Sched Sample'!$I$7:$I$11,'[23]R-Sched Sample'!$I$8:$I$12,'[23]R-Sched Sample'!$I$15:$I$19,'[23]R-Sched Sample'!$I$22:$I$26,'[23]R-Sched Sample'!$I$29:$I$30,'[23]R-Sched Sample'!$I$33:$I$37,'[23]R-Sched Sample'!$I$40:$I$43</definedName>
    <definedName name="cell_data">'[24]R-Sched Sample'!$F$8,'[24]R-Sched Sample'!$B$7:$C$11,'[24]R-Sched Sample'!$B$8:$C$12,'[24]R-Sched Sample'!$B$15:$C$19,'[24]R-Sched Sample'!$B$22:$C$26,'[24]R-Sched Sample'!$B$29:$C$30,'[24]R-Sched Sample'!$B$33:$C$37,'[24]R-Sched Sample'!$B$40:$C$43,'[24]R-Sched Sample'!$F$7:$F$11,'[24]R-Sched Sample'!$F$8:$F$12,'[24]R-Sched Sample'!$F$15:$F$19,'[24]R-Sched Sample'!$F$22:$F$26,'[24]R-Sched Sample'!$F$29:$F$30,'[24]R-Sched Sample'!$F$33:$F$37,'[24]R-Sched Sample'!$F$40:$F$43,'[24]R-Sched Sample'!$I$7:$I$11,'[24]R-Sched Sample'!$I$8:$I$12,'[24]R-Sched Sample'!$I$15:$I$19,'[24]R-Sched Sample'!$I$22:$I$26,'[24]R-Sched Sample'!$I$29:$I$30,'[24]R-Sched Sample'!$I$33:$I$37,'[24]R-Sched Sample'!$I$40:$I$43</definedName>
    <definedName name="cell_data1" localSheetId="12">'[24]R-Sched Sample'!$L$7:$L$11,'[24]R-Sched Sample'!#REF!,'[24]R-Sched Sample'!#REF!,'[24]R-Sched Sample'!$L$8:$L$12,'[24]R-Sched Sample'!#REF!,'[24]R-Sched Sample'!#REF!,'[24]R-Sched Sample'!$L$15:$L$19,'[24]R-Sched Sample'!#REF!,'[24]R-Sched Sample'!#REF!,'[24]R-Sched Sample'!$L$22:$L$26,'[24]R-Sched Sample'!#REF!,'[24]R-Sched Sample'!#REF!,'[24]R-Sched Sample'!$L$29:$L$30,'[24]R-Sched Sample'!#REF!,'[24]R-Sched Sample'!#REF!,'[24]R-Sched Sample'!$L$33:$L$37,'[24]R-Sched Sample'!#REF!,'[24]R-Sched Sample'!#REF!</definedName>
    <definedName name="cell_data1" localSheetId="10">'[23]R-Sched Sample'!$L$7:$L$11,'[23]R-Sched Sample'!#REF!,'[23]R-Sched Sample'!#REF!,'[23]R-Sched Sample'!$L$8:$L$12,'[23]R-Sched Sample'!#REF!,'[23]R-Sched Sample'!#REF!,'[23]R-Sched Sample'!$L$15:$L$19,'[23]R-Sched Sample'!#REF!,'[23]R-Sched Sample'!#REF!,'[23]R-Sched Sample'!$L$22:$L$26,'[23]R-Sched Sample'!#REF!,'[23]R-Sched Sample'!#REF!,'[23]R-Sched Sample'!$L$29:$L$30,'[23]R-Sched Sample'!#REF!,'[23]R-Sched Sample'!#REF!,'[23]R-Sched Sample'!$L$33:$L$37,'[23]R-Sched Sample'!#REF!,'[23]R-Sched Sample'!#REF!</definedName>
    <definedName name="cell_data1">'[24]R-Sched Sample'!$L$7:$L$11,'[24]R-Sched Sample'!#REF!,'[24]R-Sched Sample'!#REF!,'[24]R-Sched Sample'!$L$8:$L$12,'[24]R-Sched Sample'!#REF!,'[24]R-Sched Sample'!#REF!,'[24]R-Sched Sample'!$L$15:$L$19,'[24]R-Sched Sample'!#REF!,'[24]R-Sched Sample'!#REF!,'[24]R-Sched Sample'!$L$22:$L$26,'[24]R-Sched Sample'!#REF!,'[24]R-Sched Sample'!#REF!,'[24]R-Sched Sample'!$L$29:$L$30,'[24]R-Sched Sample'!#REF!,'[24]R-Sched Sample'!#REF!,'[24]R-Sched Sample'!$L$33:$L$37,'[24]R-Sched Sample'!#REF!,'[24]R-Sched Sample'!#REF!</definedName>
    <definedName name="cell_data2" localSheetId="12">'[24]R-Sched Sample'!#REF!,'[24]R-Sched Sample'!$L$40:$L$43,'[24]R-Sched Sample'!#REF!,'[24]R-Sched Sample'!#REF!</definedName>
    <definedName name="cell_data2" localSheetId="10">'[23]R-Sched Sample'!#REF!,'[23]R-Sched Sample'!$L$40:$L$43,'[23]R-Sched Sample'!#REF!,'[23]R-Sched Sample'!#REF!</definedName>
    <definedName name="cell_data2">'[24]R-Sched Sample'!#REF!,'[24]R-Sched Sample'!$L$40:$L$43,'[24]R-Sched Sample'!#REF!,'[24]R-Sched Sample'!#REF!</definedName>
    <definedName name="co_name_line1" localSheetId="12">#REF!</definedName>
    <definedName name="co_name_line1" localSheetId="10">#REF!</definedName>
    <definedName name="co_name_line1">#REF!</definedName>
    <definedName name="co_name_line2" localSheetId="12">#REF!</definedName>
    <definedName name="co_name_line2" localSheetId="10">#REF!</definedName>
    <definedName name="co_name_line2">#REF!</definedName>
    <definedName name="col_fin" localSheetId="12">'[24]R-Sched Sample'!$B$1:$B$65536,'[24]R-Sched Sample'!$C$1:$C$65536,'[24]R-Sched Sample'!#REF!,'[24]R-Sched Sample'!#REF!,'[24]R-Sched Sample'!$F$1:$F$65536,'[24]R-Sched Sample'!$I$1:$I$65536,'[24]R-Sched Sample'!$L$1:$L$65536,'[24]R-Sched Sample'!#REF!,'[24]R-Sched Sample'!#REF!</definedName>
    <definedName name="col_fin" localSheetId="10">'[23]R-Sched Sample'!$B$1:$B$65536,'[23]R-Sched Sample'!$C$1:$C$65536,'[23]R-Sched Sample'!#REF!,'[23]R-Sched Sample'!#REF!,'[23]R-Sched Sample'!$F$1:$F$65536,'[23]R-Sched Sample'!$I$1:$I$65536,'[23]R-Sched Sample'!$L$1:$L$65536,'[23]R-Sched Sample'!#REF!,'[23]R-Sched Sample'!#REF!</definedName>
    <definedName name="col_fin">'[24]R-Sched Sample'!$B$1:$B$65536,'[24]R-Sched Sample'!$C$1:$C$65536,'[24]R-Sched Sample'!#REF!,'[24]R-Sched Sample'!#REF!,'[24]R-Sched Sample'!$F$1:$F$65536,'[24]R-Sched Sample'!$I$1:$I$65536,'[24]R-Sched Sample'!$L$1:$L$65536,'[24]R-Sched Sample'!#REF!,'[24]R-Sched Sample'!#REF!</definedName>
    <definedName name="col_percent" localSheetId="12">'[24]R-Sched Sample'!$H$1:$H$65536,'[24]R-Sched Sample'!$K$1:$K$65536,'[24]R-Sched Sample'!$N$1:$N$65536,'[24]R-Sched Sample'!#REF!,'[24]R-Sched Sample'!#REF!</definedName>
    <definedName name="col_percent" localSheetId="10">'[23]R-Sched Sample'!$H$1:$H$65536,'[23]R-Sched Sample'!$K$1:$K$65536,'[23]R-Sched Sample'!$N$1:$N$65536,'[23]R-Sched Sample'!#REF!,'[23]R-Sched Sample'!#REF!</definedName>
    <definedName name="col_percent">'[24]R-Sched Sample'!$H$1:$H$65536,'[24]R-Sched Sample'!$K$1:$K$65536,'[24]R-Sched Sample'!$N$1:$N$65536,'[24]R-Sched Sample'!#REF!,'[24]R-Sched Sample'!#REF!</definedName>
    <definedName name="CorpSec_OM_06Actual_Essbase" localSheetId="12">#REF!</definedName>
    <definedName name="CorpSec_OM_06Actual_Essbase" localSheetId="10">#REF!</definedName>
    <definedName name="CorpSec_OM_06Actual_Essbase">#REF!</definedName>
    <definedName name="COS_ID">'[22]~4600717'!$B$2:$B$15</definedName>
    <definedName name="CurrentOptions" localSheetId="12">#REF!</definedName>
    <definedName name="CurrentOptions" localSheetId="10">#REF!</definedName>
    <definedName name="CurrentOptions">#REF!</definedName>
    <definedName name="data_FIN" localSheetId="12">'[24]R-Sched Sample'!$B$7:$F$46,'[24]R-Sched Sample'!$I$7:$I$46,'[24]R-Sched Sample'!$L$7:$L$46,'[24]R-Sched Sample'!#REF!,'[24]R-Sched Sample'!#REF!,'[24]R-Sched Sample'!#REF!</definedName>
    <definedName name="data_FIN" localSheetId="10">'[23]R-Sched Sample'!$B$7:$F$46,'[23]R-Sched Sample'!$I$7:$I$46,'[23]R-Sched Sample'!$L$7:$L$46,'[23]R-Sched Sample'!#REF!,'[23]R-Sched Sample'!#REF!,'[23]R-Sched Sample'!#REF!</definedName>
    <definedName name="data_FIN">'[24]R-Sched Sample'!$B$7:$F$46,'[24]R-Sched Sample'!$I$7:$I$46,'[24]R-Sched Sample'!$L$7:$L$46,'[24]R-Sched Sample'!#REF!,'[24]R-Sched Sample'!#REF!,'[24]R-Sched Sample'!#REF!</definedName>
    <definedName name="data_PER" localSheetId="10">'[23]R-Sched Sample'!$H$7:$H$46,'[23]R-Sched Sample'!$K$7:$K$46,'[23]R-Sched Sample'!$N$7:$N$46,'[23]R-Sched Sample'!#REF!,'[23]R-Sched Sample'!#REF!</definedName>
    <definedName name="data_PER">'[24]R-Sched Sample'!$H$7:$H$46,'[24]R-Sched Sample'!$K$7:$K$46,'[24]R-Sched Sample'!$N$7:$N$46,'[24]R-Sched Sample'!#REF!,'[24]R-Sched Sample'!#REF!</definedName>
    <definedName name="DATA1" localSheetId="12">#REF!</definedName>
    <definedName name="DATA1" localSheetId="10">#REF!</definedName>
    <definedName name="DATA1">#REF!</definedName>
    <definedName name="DATA10" localSheetId="12">#REF!</definedName>
    <definedName name="DATA10" localSheetId="10">#REF!</definedName>
    <definedName name="DATA10">#REF!</definedName>
    <definedName name="DATA11" localSheetId="12">#REF!</definedName>
    <definedName name="DATA11" localSheetId="10">#REF!</definedName>
    <definedName name="DATA11">#REF!</definedName>
    <definedName name="DATA12" localSheetId="12">#REF!</definedName>
    <definedName name="DATA12">#REF!</definedName>
    <definedName name="DATA13" localSheetId="12">#REF!</definedName>
    <definedName name="DATA13">#REF!</definedName>
    <definedName name="DATA14" localSheetId="12">#REF!</definedName>
    <definedName name="DATA14">#REF!</definedName>
    <definedName name="DATA15" localSheetId="12">#REF!</definedName>
    <definedName name="DATA15">#REF!</definedName>
    <definedName name="DATA2" localSheetId="12">#REF!</definedName>
    <definedName name="DATA2">#REF!</definedName>
    <definedName name="DATA3" localSheetId="12">#REF!</definedName>
    <definedName name="DATA3">#REF!</definedName>
    <definedName name="DATA4" localSheetId="12">#REF!</definedName>
    <definedName name="DATA4">#REF!</definedName>
    <definedName name="DATA5" localSheetId="12">#REF!</definedName>
    <definedName name="DATA5">#REF!</definedName>
    <definedName name="DATA6" localSheetId="12">#REF!</definedName>
    <definedName name="DATA6">#REF!</definedName>
    <definedName name="DATA7" localSheetId="12">#REF!</definedName>
    <definedName name="DATA7">#REF!</definedName>
    <definedName name="DATA8" localSheetId="12">#REF!</definedName>
    <definedName name="DATA8">#REF!</definedName>
    <definedName name="DATA9" localSheetId="12">#REF!</definedName>
    <definedName name="DATA9">#REF!</definedName>
    <definedName name="_xlnm.Database" localSheetId="12">#REF!</definedName>
    <definedName name="_xlnm.Database">#REF!</definedName>
    <definedName name="DefaultPageMember1" localSheetId="12">#REF!</definedName>
    <definedName name="DefaultPageMember1">#REF!</definedName>
    <definedName name="DefaultTitle" localSheetId="12">#REF!</definedName>
    <definedName name="DefaultTitle">#REF!</definedName>
    <definedName name="DefaultUDA" localSheetId="12">#REF!</definedName>
    <definedName name="DefaultUDA">#REF!</definedName>
    <definedName name="Deprate_Prod">[25]PROD_Deprate!$A:$S</definedName>
    <definedName name="Deprate_TDG">[26]TDG_Deprate!$A:$S</definedName>
    <definedName name="detail_colB" localSheetId="10">'[23]Cal 8 Sch 1rev1'!$B$1:$B$65536,'[23]Cal 8 Sch 1rev1'!$H$1:$H$65536,'[23]Cal 8 Sch 1rev1'!#REF!,'[23]Cal 8 Sch 1rev1'!$N$1:$N$65536,'[23]Cal 8 Sch 1rev1'!$T$1:$T$65536,'[23]Cal 8 Sch 1rev1'!$Z$1:$Z$65536</definedName>
    <definedName name="detail_colB">'[24]Cal 8 Sch 1rev1'!$B$1:$B$65536,'[24]Cal 8 Sch 1rev1'!$H$1:$H$65536,'[24]Cal 8 Sch 1rev1'!#REF!,'[24]Cal 8 Sch 1rev1'!$N$1:$N$65536,'[24]Cal 8 Sch 1rev1'!$T$1:$T$65536,'[24]Cal 8 Sch 1rev1'!$Z$1:$Z$65536</definedName>
    <definedName name="detail_colS" localSheetId="12">'[24]Cal 8 Sch 1rev1'!$E$1:$E$65536,'[24]Cal 8 Sch 1rev1'!#REF!,'[24]Cal 8 Sch 1rev1'!$M$1:$M$65536,'[24]Cal 8 Sch 1rev1'!$S$1:$S$65536,'[24]Cal 8 Sch 1rev1'!$Y$1:$Y$65536</definedName>
    <definedName name="detail_colS" localSheetId="10">'[23]Cal 8 Sch 1rev1'!$E$1:$E$65536,'[23]Cal 8 Sch 1rev1'!#REF!,'[23]Cal 8 Sch 1rev1'!$M$1:$M$65536,'[23]Cal 8 Sch 1rev1'!$S$1:$S$65536,'[23]Cal 8 Sch 1rev1'!$Y$1:$Y$65536</definedName>
    <definedName name="detail_colS">'[24]Cal 8 Sch 1rev1'!$E$1:$E$65536,'[24]Cal 8 Sch 1rev1'!#REF!,'[24]Cal 8 Sch 1rev1'!$M$1:$M$65536,'[24]Cal 8 Sch 1rev1'!$S$1:$S$65536,'[24]Cal 8 Sch 1rev1'!$Y$1:$Y$65536</definedName>
    <definedName name="detail_data" localSheetId="12">'[24]Cal 8 Sch 1rev1'!$B$8:$Z$50,'[24]Cal 8 Sch 1rev1'!#REF!</definedName>
    <definedName name="detail_data" localSheetId="10">'[23]Cal 8 Sch 1rev1'!$B$8:$Z$50,'[23]Cal 8 Sch 1rev1'!#REF!</definedName>
    <definedName name="detail_data">'[24]Cal 8 Sch 1rev1'!$B$8:$Z$50,'[24]Cal 8 Sch 1rev1'!#REF!</definedName>
    <definedName name="DETAIL_EST" localSheetId="12">#REF!</definedName>
    <definedName name="DETAIL_EST" localSheetId="10">#REF!</definedName>
    <definedName name="DETAIL_EST">#REF!</definedName>
    <definedName name="DIF_DETAIL" localSheetId="12">#REF!</definedName>
    <definedName name="DIF_DETAIL" localSheetId="10">#REF!</definedName>
    <definedName name="DIF_DETAIL">#REF!</definedName>
    <definedName name="DIF_SUM" localSheetId="12">#REF!</definedName>
    <definedName name="DIF_SUM" localSheetId="10">#REF!</definedName>
    <definedName name="DIF_SUM">#REF!</definedName>
    <definedName name="DIF_SUM_SUM" localSheetId="12">#REF!</definedName>
    <definedName name="DIF_SUM_SUM">#REF!</definedName>
    <definedName name="docket_no" localSheetId="12">#REF!</definedName>
    <definedName name="docket_no">#REF!</definedName>
    <definedName name="docket_num" localSheetId="12">#REF!</definedName>
    <definedName name="docket_num">#REF!</definedName>
    <definedName name="Energy_Sales" localSheetId="12">#REF!</definedName>
    <definedName name="Energy_Sales">#REF!</definedName>
    <definedName name="Ess_300" localSheetId="12">#REF!</definedName>
    <definedName name="Ess_300">#REF!</definedName>
    <definedName name="Ess_304" localSheetId="12">#REF!</definedName>
    <definedName name="Ess_304">#REF!</definedName>
    <definedName name="Ess_Database" localSheetId="12">#REF!</definedName>
    <definedName name="Ess_Database">#REF!</definedName>
    <definedName name="FIVE" localSheetId="12">#REF!</definedName>
    <definedName name="FIVE">#REF!</definedName>
    <definedName name="FormatSelection" localSheetId="12">#REF!</definedName>
    <definedName name="FormatSelection">#REF!</definedName>
    <definedName name="FPLPAIDS" localSheetId="12">#REF!</definedName>
    <definedName name="FPLPAIDS">#REF!</definedName>
    <definedName name="GP_COMPSTUD_Sheet" localSheetId="12">'[2]Cost of Capital Worksheet'!#REF!</definedName>
    <definedName name="GP_COMPSTUD_Sheet">'[2]Cost of Capital Worksheet'!#REF!</definedName>
    <definedName name="GP_Cost_of_Capital" localSheetId="12">#REF!</definedName>
    <definedName name="GP_Cost_of_Capital" localSheetId="10">#REF!</definedName>
    <definedName name="GP_Cost_of_Capital">#REF!</definedName>
    <definedName name="GP_Sheet1" localSheetId="12">#REF!</definedName>
    <definedName name="GP_Sheet1" localSheetId="10">#REF!</definedName>
    <definedName name="GP_Sheet1">#REF!</definedName>
    <definedName name="group" localSheetId="12">#REF!</definedName>
    <definedName name="group" localSheetId="10">#REF!</definedName>
    <definedName name="group">#REF!</definedName>
    <definedName name="HISTORICAL_YEAR_DATE" localSheetId="12">#REF!</definedName>
    <definedName name="HISTORICAL_YEAR_DATE">#REF!</definedName>
    <definedName name="HISTORICAL_YEAR_X" localSheetId="12">#REF!</definedName>
    <definedName name="HISTORICAL_YEAR_X">#REF!</definedName>
    <definedName name="JE_S" localSheetId="12">#REF!</definedName>
    <definedName name="JE_S">#REF!</definedName>
    <definedName name="jpg" localSheetId="13" hidden="1">{"detail305",#N/A,FALSE,"BI-305"}</definedName>
    <definedName name="jpg" localSheetId="12" hidden="1">{"detail305",#N/A,FALSE,"BI-305"}</definedName>
    <definedName name="jpg" localSheetId="10" hidden="1">{"detail305",#N/A,FALSE,"BI-305"}</definedName>
    <definedName name="jpg" hidden="1">{"detail305",#N/A,FALSE,"BI-305"}</definedName>
    <definedName name="JV1_38_90">#REF!</definedName>
    <definedName name="keys" localSheetId="12">#REF!</definedName>
    <definedName name="keys" localSheetId="10">#REF!</definedName>
    <definedName name="keys">#REF!</definedName>
    <definedName name="KWH_Data" localSheetId="12">#REF!</definedName>
    <definedName name="KWH_Data" localSheetId="10">#REF!</definedName>
    <definedName name="KWH_Data">#REF!</definedName>
    <definedName name="MACROS" localSheetId="12">#REF!</definedName>
    <definedName name="MACROS">#REF!</definedName>
    <definedName name="Method">[1]Scenarios!#REF!</definedName>
    <definedName name="MIKE" localSheetId="13" hidden="1">{"detail305",#N/A,FALSE,"BI-305"}</definedName>
    <definedName name="MIKE" localSheetId="12" hidden="1">{"detail305",#N/A,FALSE,"BI-305"}</definedName>
    <definedName name="MIKE" localSheetId="10" hidden="1">{"detail305",#N/A,FALSE,"BI-305"}</definedName>
    <definedName name="MIKE" hidden="1">{"detail305",#N/A,FALSE,"BI-305"}</definedName>
    <definedName name="mkwh_stats1">#REF!</definedName>
    <definedName name="mkwh_stats2" localSheetId="12">#REF!</definedName>
    <definedName name="mkwh_stats2" localSheetId="10">#REF!</definedName>
    <definedName name="mkwh_stats2">#REF!</definedName>
    <definedName name="Month" localSheetId="12">#REF!</definedName>
    <definedName name="Month" localSheetId="10">#REF!</definedName>
    <definedName name="Month">#REF!</definedName>
    <definedName name="Month2" localSheetId="12">#REF!</definedName>
    <definedName name="Month2">#REF!</definedName>
    <definedName name="Net_Generation" localSheetId="12">#REF!</definedName>
    <definedName name="Net_Generation">#REF!</definedName>
    <definedName name="Net_Income" localSheetId="12">#REF!</definedName>
    <definedName name="Net_Income">#REF!</definedName>
    <definedName name="NonUtil_06Actual_Essbase" localSheetId="12">#REF!</definedName>
    <definedName name="NonUtil_06Actual_Essbase">#REF!</definedName>
    <definedName name="OldDblClickSetting" localSheetId="12">#REF!</definedName>
    <definedName name="OldDblClickSetting">#REF!</definedName>
    <definedName name="OldOptions" localSheetId="12">#REF!</definedName>
    <definedName name="OldOptions">#REF!</definedName>
    <definedName name="OldRMouseSetting" localSheetId="12">#REF!</definedName>
    <definedName name="OldRMouseSetting">#REF!</definedName>
    <definedName name="OM_06Actual_Essbase" localSheetId="12">#REF!</definedName>
    <definedName name="OM_06Actual_Essbase">#REF!</definedName>
    <definedName name="OMAssign">'[1]Rate Design'!$C$62</definedName>
    <definedName name="Otl_Dims" localSheetId="12">#REF!</definedName>
    <definedName name="Otl_Dims" localSheetId="10">#REF!</definedName>
    <definedName name="Otl_Dims">#REF!</definedName>
    <definedName name="P1_" localSheetId="12">'[27]Overhauls, pg 2'!#REF!</definedName>
    <definedName name="P1_" localSheetId="10">'[27]Overhauls, pg 2'!#REF!</definedName>
    <definedName name="P1_">'[27]Overhauls, pg 2'!#REF!</definedName>
    <definedName name="PAGE_1_END" localSheetId="12">#REF!</definedName>
    <definedName name="PAGE_1_END" localSheetId="10">#REF!</definedName>
    <definedName name="PAGE_1_END">#REF!</definedName>
    <definedName name="PAGE_1_START" localSheetId="12">#REF!</definedName>
    <definedName name="PAGE_1_START" localSheetId="10">#REF!</definedName>
    <definedName name="PAGE_1_START">#REF!</definedName>
    <definedName name="PAGE_10_END" localSheetId="12">#REF!</definedName>
    <definedName name="PAGE_10_END" localSheetId="10">#REF!</definedName>
    <definedName name="PAGE_10_END">#REF!</definedName>
    <definedName name="PAGE_10_START" localSheetId="12">#REF!</definedName>
    <definedName name="PAGE_10_START">#REF!</definedName>
    <definedName name="PAGE_11_END" localSheetId="12">#REF!</definedName>
    <definedName name="PAGE_11_END">#REF!</definedName>
    <definedName name="PAGE_11_START" localSheetId="12">#REF!</definedName>
    <definedName name="PAGE_11_START">#REF!</definedName>
    <definedName name="PAGE_12_END" localSheetId="12">#REF!</definedName>
    <definedName name="PAGE_12_END">#REF!</definedName>
    <definedName name="PAGE_12_START" localSheetId="12">#REF!</definedName>
    <definedName name="PAGE_12_START">#REF!</definedName>
    <definedName name="PAGE_13_END" localSheetId="12">#REF!</definedName>
    <definedName name="PAGE_13_END">#REF!</definedName>
    <definedName name="PAGE_13_START" localSheetId="12">#REF!</definedName>
    <definedName name="PAGE_13_START">#REF!</definedName>
    <definedName name="PAGE_14_END" localSheetId="12">#REF!</definedName>
    <definedName name="PAGE_14_END">#REF!</definedName>
    <definedName name="PAGE_14_START" localSheetId="12">#REF!</definedName>
    <definedName name="PAGE_14_START">#REF!</definedName>
    <definedName name="PAGE_15_END" localSheetId="12">#REF!</definedName>
    <definedName name="PAGE_15_END">#REF!</definedName>
    <definedName name="PAGE_15_START" localSheetId="12">#REF!</definedName>
    <definedName name="PAGE_15_START">#REF!</definedName>
    <definedName name="PAGE_2_END" localSheetId="12">#REF!</definedName>
    <definedName name="PAGE_2_END">#REF!</definedName>
    <definedName name="PAGE_2_START" localSheetId="12">#REF!</definedName>
    <definedName name="PAGE_2_START">#REF!</definedName>
    <definedName name="PAGE_3_END" localSheetId="12">#REF!</definedName>
    <definedName name="PAGE_3_END">#REF!</definedName>
    <definedName name="PAGE_3_START" localSheetId="12">#REF!</definedName>
    <definedName name="PAGE_3_START">#REF!</definedName>
    <definedName name="PAGE_4_END" localSheetId="12">#REF!</definedName>
    <definedName name="PAGE_4_END">#REF!</definedName>
    <definedName name="PAGE_4_START" localSheetId="12">#REF!</definedName>
    <definedName name="PAGE_4_START">#REF!</definedName>
    <definedName name="PAGE_5_END" localSheetId="12">#REF!</definedName>
    <definedName name="PAGE_5_END">#REF!</definedName>
    <definedName name="PAGE_5_START" localSheetId="12">#REF!</definedName>
    <definedName name="PAGE_5_START">#REF!</definedName>
    <definedName name="PAGE_6_END" localSheetId="12">#REF!</definedName>
    <definedName name="PAGE_6_END">#REF!</definedName>
    <definedName name="PAGE_6_START" localSheetId="12">#REF!</definedName>
    <definedName name="PAGE_6_START">#REF!</definedName>
    <definedName name="PAGE_7_END" localSheetId="12">#REF!</definedName>
    <definedName name="PAGE_7_END">#REF!</definedName>
    <definedName name="PAGE_7_START" localSheetId="12">#REF!</definedName>
    <definedName name="PAGE_7_START">#REF!</definedName>
    <definedName name="PAGE_8_END" localSheetId="12">#REF!</definedName>
    <definedName name="PAGE_8_END">#REF!</definedName>
    <definedName name="PAGE_8_START" localSheetId="12">#REF!</definedName>
    <definedName name="PAGE_8_START">#REF!</definedName>
    <definedName name="PAGE_9_END" localSheetId="12">#REF!</definedName>
    <definedName name="PAGE_9_END">#REF!</definedName>
    <definedName name="PAGE_9_START" localSheetId="12">#REF!</definedName>
    <definedName name="PAGE_9_START">#REF!</definedName>
    <definedName name="page1a" localSheetId="12">'[28]1997 PSA'!#REF!</definedName>
    <definedName name="page1a" localSheetId="10">'[29]1997 PSA'!#REF!</definedName>
    <definedName name="page1a">'[28]1997 PSA'!#REF!</definedName>
    <definedName name="PAGE2">#N/A</definedName>
    <definedName name="PAGE2VIEWS" localSheetId="12">#REF!</definedName>
    <definedName name="PAGE2VIEWS" localSheetId="10">#REF!</definedName>
    <definedName name="PAGE2VIEWS">#REF!</definedName>
    <definedName name="PageDim1" localSheetId="12">#REF!</definedName>
    <definedName name="PageDim1" localSheetId="10">#REF!</definedName>
    <definedName name="PageDim1">#REF!</definedName>
    <definedName name="Password" localSheetId="12">#REF!</definedName>
    <definedName name="Password" localSheetId="10">#REF!</definedName>
    <definedName name="Password">#REF!</definedName>
    <definedName name="PGD" localSheetId="13" hidden="1">{"detail305",#N/A,FALSE,"BI-305"}</definedName>
    <definedName name="PGD" localSheetId="12" hidden="1">{"detail305",#N/A,FALSE,"BI-305"}</definedName>
    <definedName name="PGD" localSheetId="10" hidden="1">{"detail305",#N/A,FALSE,"BI-305"}</definedName>
    <definedName name="PGD" hidden="1">{"detail305",#N/A,FALSE,"BI-305"}</definedName>
    <definedName name="pmm" localSheetId="13" hidden="1">{"summary",#N/A,FALSE,"PCR DIRECTORY"}</definedName>
    <definedName name="pmm" localSheetId="12" hidden="1">{"summary",#N/A,FALSE,"PCR DIRECTORY"}</definedName>
    <definedName name="pmm" localSheetId="10" hidden="1">{"summary",#N/A,FALSE,"PCR DIRECTORY"}</definedName>
    <definedName name="pmm" hidden="1">{"summary",#N/A,FALSE,"PCR DIRECTORY"}</definedName>
    <definedName name="PMT" localSheetId="13" hidden="1">{"detail305",#N/A,FALSE,"BI-305"}</definedName>
    <definedName name="PMT" localSheetId="12" hidden="1">{"detail305",#N/A,FALSE,"BI-305"}</definedName>
    <definedName name="PMT" localSheetId="10" hidden="1">{"detail305",#N/A,FALSE,"BI-305"}</definedName>
    <definedName name="PMT" hidden="1">{"detail305",#N/A,FALSE,"BI-305"}</definedName>
    <definedName name="PMX" localSheetId="13" hidden="1">{"detail305",#N/A,FALSE,"BI-305"}</definedName>
    <definedName name="PMX" localSheetId="12" hidden="1">{"detail305",#N/A,FALSE,"BI-305"}</definedName>
    <definedName name="PMX" localSheetId="10" hidden="1">{"detail305",#N/A,FALSE,"BI-305"}</definedName>
    <definedName name="PMX" hidden="1">{"detail305",#N/A,FALSE,"BI-305"}</definedName>
    <definedName name="Prel_Estimate_for_Final">#REF!</definedName>
    <definedName name="PRELIMINARY_DETAIL_on_Summary_data" localSheetId="12">#REF!</definedName>
    <definedName name="PRELIMINARY_DETAIL_on_Summary_data" localSheetId="10">#REF!</definedName>
    <definedName name="PRELIMINARY_DETAIL_on_Summary_data">#REF!</definedName>
    <definedName name="Preliminary_Estimate" localSheetId="12">#REF!</definedName>
    <definedName name="Preliminary_Estimate" localSheetId="10">#REF!</definedName>
    <definedName name="Preliminary_Estimate">#REF!</definedName>
    <definedName name="_xlnm.Print_Area" localSheetId="14">'Accruals and Rates Pg 3-24'!$A$1:$Q$872</definedName>
    <definedName name="_xlnm.Print_Area" localSheetId="0">'Page 1'!$A$3:$M$46</definedName>
    <definedName name="_xlnm.Print_Area" localSheetId="1">'Page 2'!$A$3:$P$20</definedName>
    <definedName name="_xlnm.Print_Area" localSheetId="2">'Page 3'!$A$3:$U$71</definedName>
    <definedName name="_xlnm.Print_Area" localSheetId="3">'Page 4'!$A$3:$K$71</definedName>
    <definedName name="_xlnm.Print_Area" localSheetId="15">'Theo Reserve Pg 25-47'!$A$1:$M$871</definedName>
    <definedName name="_xlnm.Print_Area" localSheetId="12">#REF!</definedName>
    <definedName name="_xlnm.Print_Area" localSheetId="10">#REF!</definedName>
    <definedName name="_xlnm.Print_Area">#REF!</definedName>
    <definedName name="Print_Area_MI" localSheetId="12">#REF!</definedName>
    <definedName name="Print_Area_MI">#REF!</definedName>
    <definedName name="_xlnm.Print_Titles" localSheetId="14">'Accruals and Rates Pg 3-24'!$1:$11</definedName>
    <definedName name="_xlnm.Print_Titles" localSheetId="8">'NOI Company Adjs'!$A:$A,'NOI Company Adjs'!$3:$7</definedName>
    <definedName name="_xlnm.Print_Titles" localSheetId="2">'Page 3'!$3:$12</definedName>
    <definedName name="_xlnm.Print_Titles" localSheetId="3">'Page 4'!$3:$12</definedName>
    <definedName name="_xlnm.Print_Titles" localSheetId="7">'Rate Base'!$A:$A,'Rate Base'!$3:$7</definedName>
    <definedName name="_xlnm.Print_Titles" localSheetId="6">'Rate Base Company Adjs'!$A:$A,'Rate Base Company Adjs'!$3:$7</definedName>
    <definedName name="_xlnm.Print_Titles" localSheetId="15">'Theo Reserve Pg 25-47'!$1:$11</definedName>
    <definedName name="Print_Titles_MI" localSheetId="12">#REF!</definedName>
    <definedName name="Print_Titles_MI" localSheetId="10">#REF!</definedName>
    <definedName name="Print_Titles_MI">#REF!</definedName>
    <definedName name="PrintArea" localSheetId="12">#REF!</definedName>
    <definedName name="PrintArea" localSheetId="10">#REF!</definedName>
    <definedName name="PrintArea">#REF!</definedName>
    <definedName name="PRIOR_YEAR_DATE" localSheetId="12">#REF!</definedName>
    <definedName name="PRIOR_YEAR_DATE" localSheetId="10">#REF!</definedName>
    <definedName name="PRIOR_YEAR_DATE">#REF!</definedName>
    <definedName name="PRIOR_YEAR_X" localSheetId="12">#REF!</definedName>
    <definedName name="PRIOR_YEAR_X">#REF!</definedName>
    <definedName name="REPORT" localSheetId="12">#REF!</definedName>
    <definedName name="REPORT">#REF!</definedName>
    <definedName name="Report1Layout" localSheetId="12">#REF!</definedName>
    <definedName name="Report1Layout">#REF!</definedName>
    <definedName name="Report1Title" localSheetId="12">#REF!</definedName>
    <definedName name="Report1Title">#REF!</definedName>
    <definedName name="Report2Layout" localSheetId="12">#REF!</definedName>
    <definedName name="Report2Layout">#REF!</definedName>
    <definedName name="Report2Title" localSheetId="12">#REF!</definedName>
    <definedName name="Report2Title">#REF!</definedName>
    <definedName name="Report3Layout" localSheetId="12">#REF!</definedName>
    <definedName name="Report3Layout">#REF!</definedName>
    <definedName name="Report3Title" localSheetId="12">#REF!</definedName>
    <definedName name="Report3Title">#REF!</definedName>
    <definedName name="Report4Layout" localSheetId="12">#REF!</definedName>
    <definedName name="Report4Layout">#REF!</definedName>
    <definedName name="Report4Title" localSheetId="12">#REF!</definedName>
    <definedName name="Report4Title">#REF!</definedName>
    <definedName name="ReportRange" localSheetId="12">#REF!</definedName>
    <definedName name="ReportRange">#REF!</definedName>
    <definedName name="ReportSelection" localSheetId="12">#REF!</definedName>
    <definedName name="ReportSelection">#REF!</definedName>
    <definedName name="Return">[1]Scenarios!#REF!</definedName>
    <definedName name="RoundingOption" localSheetId="12">#REF!</definedName>
    <definedName name="RoundingOption" localSheetId="10">#REF!</definedName>
    <definedName name="RoundingOption">#REF!</definedName>
    <definedName name="row_blank" localSheetId="12">'[24]R-Sched Sample'!#REF!,'[24]R-Sched Sample'!$A$14:$IV$14,'[24]R-Sched Sample'!$A$21:$IV$21,'[24]R-Sched Sample'!$A$28:$IV$28,'[24]R-Sched Sample'!$A$31:$IV$31,'[24]R-Sched Sample'!$A$39:$IV$39,'[24]R-Sched Sample'!$A$45:$IV$45</definedName>
    <definedName name="row_blank" localSheetId="10">'[23]R-Sched Sample'!#REF!,'[23]R-Sched Sample'!$A$14:$IV$14,'[23]R-Sched Sample'!$A$21:$IV$21,'[23]R-Sched Sample'!$A$28:$IV$28,'[23]R-Sched Sample'!$A$31:$IV$31,'[23]R-Sched Sample'!$A$39:$IV$39,'[23]R-Sched Sample'!$A$45:$IV$45</definedName>
    <definedName name="row_blank">'[24]R-Sched Sample'!#REF!,'[24]R-Sched Sample'!$A$14:$IV$14,'[24]R-Sched Sample'!$A$21:$IV$21,'[24]R-Sched Sample'!$A$28:$IV$28,'[24]R-Sched Sample'!$A$31:$IV$31,'[24]R-Sched Sample'!$A$39:$IV$39,'[24]R-Sched Sample'!$A$45:$IV$45</definedName>
    <definedName name="row_data" localSheetId="10">'[23]R-Sched Sample'!$A$7:$IV$11,'[23]R-Sched Sample'!$A$8:$IV$12,'[23]R-Sched Sample'!$A$15:$IV$19,'[23]R-Sched Sample'!$A$22:$IV$26,'[23]R-Sched Sample'!$A$29:$IV$30,'[23]R-Sched Sample'!$A$33:$IV$37,'[23]R-Sched Sample'!$A$40:$IV$43</definedName>
    <definedName name="row_data">'[24]R-Sched Sample'!$A$7:$IV$11,'[24]R-Sched Sample'!$A$8:$IV$12,'[24]R-Sched Sample'!$A$15:$IV$19,'[24]R-Sched Sample'!$A$22:$IV$26,'[24]R-Sched Sample'!$A$29:$IV$30,'[24]R-Sched Sample'!$A$33:$IV$37,'[24]R-Sched Sample'!$A$40:$IV$43</definedName>
    <definedName name="row_header" localSheetId="12">'[24]R-Sched Sample'!#REF!,'[24]R-Sched Sample'!#REF!,'[24]R-Sched Sample'!#REF!,'[24]R-Sched Sample'!$H$5,'[24]R-Sched Sample'!#REF!,'[24]R-Sched Sample'!$A$5:$IV$5,'[24]R-Sched Sample'!#REF!,'[24]R-Sched Sample'!#REF!,'[24]R-Sched Sample'!#REF!,'[24]R-Sched Sample'!$H$5,'[24]R-Sched Sample'!#REF!,'[24]R-Sched Sample'!$A$6:$IV$6,'[24]R-Sched Sample'!$A$32:$IV$32</definedName>
    <definedName name="row_header" localSheetId="10">'[23]R-Sched Sample'!#REF!,'[23]R-Sched Sample'!#REF!,'[23]R-Sched Sample'!#REF!,'[23]R-Sched Sample'!$H$5,'[23]R-Sched Sample'!#REF!,'[23]R-Sched Sample'!$A$5:$IV$5,'[23]R-Sched Sample'!#REF!,'[23]R-Sched Sample'!#REF!,'[23]R-Sched Sample'!#REF!,'[23]R-Sched Sample'!$H$5,'[23]R-Sched Sample'!#REF!,'[23]R-Sched Sample'!$A$6:$IV$6,'[23]R-Sched Sample'!$A$32:$IV$32</definedName>
    <definedName name="row_header">'[24]R-Sched Sample'!#REF!,'[24]R-Sched Sample'!#REF!,'[24]R-Sched Sample'!#REF!,'[24]R-Sched Sample'!$H$5,'[24]R-Sched Sample'!#REF!,'[24]R-Sched Sample'!$A$5:$IV$5,'[24]R-Sched Sample'!#REF!,'[24]R-Sched Sample'!#REF!,'[24]R-Sched Sample'!#REF!,'[24]R-Sched Sample'!$H$5,'[24]R-Sched Sample'!#REF!,'[24]R-Sched Sample'!$A$6:$IV$6,'[24]R-Sched Sample'!$A$32:$IV$32</definedName>
    <definedName name="rp_efoh_puf_yrs_rp_efoh_puf_yrs_List" localSheetId="12">#REF!</definedName>
    <definedName name="rp_efoh_puf_yrs_rp_efoh_puf_yrs_List" localSheetId="10">#REF!</definedName>
    <definedName name="rp_efoh_puf_yrs_rp_efoh_puf_yrs_List">#REF!</definedName>
    <definedName name="Rpt1_RequiredRev" localSheetId="12">#REF!</definedName>
    <definedName name="Rpt1_RequiredRev" localSheetId="10">#REF!</definedName>
    <definedName name="Rpt1_RequiredRev">#REF!</definedName>
    <definedName name="sada" localSheetId="13" hidden="1">{"summary",#N/A,FALSE,"PCR DIRECTORY"}</definedName>
    <definedName name="sada" localSheetId="12" hidden="1">{"summary",#N/A,FALSE,"PCR DIRECTORY"}</definedName>
    <definedName name="sada" localSheetId="10" hidden="1">{"summary",#N/A,FALSE,"PCR DIRECTORY"}</definedName>
    <definedName name="sada" hidden="1">{"summary",#N/A,FALSE,"PCR DIRECTORY"}</definedName>
    <definedName name="SAPBEXhrIndnt" hidden="1">"Wide"</definedName>
    <definedName name="SAPBEXrevision" hidden="1">1</definedName>
    <definedName name="SAPBEXsysID" hidden="1">"GP1"</definedName>
    <definedName name="SAPBEXwbID" hidden="1">"4D8X20OALWEWUQH3FZZD2Q9XJ"</definedName>
    <definedName name="SAPsysID" hidden="1">"708C5W7SBKP804JT78WJ0JNKI"</definedName>
    <definedName name="SAPwbID" hidden="1">"ARS"</definedName>
    <definedName name="SCHC22P1">#REF!</definedName>
    <definedName name="SCHC22P2" localSheetId="12">#REF!</definedName>
    <definedName name="SCHC22P2" localSheetId="10">#REF!</definedName>
    <definedName name="SCHC22P2">#REF!</definedName>
    <definedName name="SecOps_OM_06Actual_Essbase" localSheetId="12">#REF!</definedName>
    <definedName name="SecOps_OM_06Actual_Essbase" localSheetId="10">#REF!</definedName>
    <definedName name="SecOps_OM_06Actual_Essbase">#REF!</definedName>
    <definedName name="serp" localSheetId="12">#REF!</definedName>
    <definedName name="serp">#REF!</definedName>
    <definedName name="Server" localSheetId="12">#REF!</definedName>
    <definedName name="Server">#REF!</definedName>
    <definedName name="SRCA" localSheetId="12">#REF!</definedName>
    <definedName name="SRCA">#REF!</definedName>
    <definedName name="SRCM" localSheetId="12">#REF!</definedName>
    <definedName name="SRCM">#REF!</definedName>
    <definedName name="Stats_App" localSheetId="12">#REF!</definedName>
    <definedName name="Stats_App">#REF!</definedName>
    <definedName name="Stats_Data" localSheetId="12">#REF!</definedName>
    <definedName name="Stats_Data">#REF!</definedName>
    <definedName name="Stats_DB" localSheetId="12">#REF!</definedName>
    <definedName name="Stats_DB">#REF!</definedName>
    <definedName name="Stats_EAC" localSheetId="12">#REF!</definedName>
    <definedName name="Stats_EAC">#REF!</definedName>
    <definedName name="Stats_Rpt" localSheetId="12">#REF!</definedName>
    <definedName name="Stats_Rpt">#REF!</definedName>
    <definedName name="Stats_Title1" localSheetId="12">#REF!</definedName>
    <definedName name="Stats_Title1">#REF!</definedName>
    <definedName name="Stats_Title2" localSheetId="12">#REF!</definedName>
    <definedName name="Stats_Title2">#REF!</definedName>
    <definedName name="Stratification_of_Cost" localSheetId="12">#REF!</definedName>
    <definedName name="Stratification_of_Cost">#REF!</definedName>
    <definedName name="SUBSEQUENT_YEAR_DATE" localSheetId="12">#REF!</definedName>
    <definedName name="SUBSEQUENT_YEAR_DATE">#REF!</definedName>
    <definedName name="SUBSEQUENT_YEAR_X" localSheetId="12">#REF!</definedName>
    <definedName name="SUBSEQUENT_YEAR_X">#REF!</definedName>
    <definedName name="SumUDA" localSheetId="12">#REF!</definedName>
    <definedName name="SumUDA">#REF!</definedName>
    <definedName name="TAMI" localSheetId="13" hidden="1">{"summary",#N/A,FALSE,"PCR DIRECTORY"}</definedName>
    <definedName name="TAMI" localSheetId="12" hidden="1">{"summary",#N/A,FALSE,"PCR DIRECTORY"}</definedName>
    <definedName name="TAMI" localSheetId="10" hidden="1">{"summary",#N/A,FALSE,"PCR DIRECTORY"}</definedName>
    <definedName name="TAMI" hidden="1">{"summary",#N/A,FALSE,"PCR DIRECTORY"}</definedName>
    <definedName name="test" localSheetId="13" hidden="1">{"detail305",#N/A,FALSE,"BI-305"}</definedName>
    <definedName name="test" localSheetId="12" hidden="1">{"detail305",#N/A,FALSE,"BI-305"}</definedName>
    <definedName name="test" localSheetId="10" hidden="1">{"detail305",#N/A,FALSE,"BI-305"}</definedName>
    <definedName name="test" hidden="1">{"detail305",#N/A,FALSE,"BI-305"}</definedName>
    <definedName name="TEST_YEAR_DATE">#REF!</definedName>
    <definedName name="TEST_YEAR_X" localSheetId="12">#REF!</definedName>
    <definedName name="TEST_YEAR_X" localSheetId="10">#REF!</definedName>
    <definedName name="TEST_YEAR_X">#REF!</definedName>
    <definedName name="TEST0" localSheetId="12">#REF!</definedName>
    <definedName name="TEST0" localSheetId="10">#REF!</definedName>
    <definedName name="TEST0">#REF!</definedName>
    <definedName name="TEST1" localSheetId="12">#REF!</definedName>
    <definedName name="TEST1">#REF!</definedName>
    <definedName name="TEST10" localSheetId="12">#REF!</definedName>
    <definedName name="TEST10">#REF!</definedName>
    <definedName name="TEST11" localSheetId="12">#REF!</definedName>
    <definedName name="TEST11">#REF!</definedName>
    <definedName name="TEST12" localSheetId="12">#REF!</definedName>
    <definedName name="TEST12">#REF!</definedName>
    <definedName name="TEST13" localSheetId="12">#REF!</definedName>
    <definedName name="TEST13">#REF!</definedName>
    <definedName name="TEST14" localSheetId="12">#REF!</definedName>
    <definedName name="TEST14">#REF!</definedName>
    <definedName name="TEST15" localSheetId="12">#REF!</definedName>
    <definedName name="TEST15">#REF!</definedName>
    <definedName name="TEST16" localSheetId="12">#REF!</definedName>
    <definedName name="TEST16">#REF!</definedName>
    <definedName name="TEST17" localSheetId="12">#REF!</definedName>
    <definedName name="TEST17">#REF!</definedName>
    <definedName name="TEST18" localSheetId="12">#REF!</definedName>
    <definedName name="TEST18">#REF!</definedName>
    <definedName name="TEST19" localSheetId="12">#REF!</definedName>
    <definedName name="TEST19">#REF!</definedName>
    <definedName name="TEST2" localSheetId="12">#REF!</definedName>
    <definedName name="TEST2">#REF!</definedName>
    <definedName name="TEST20" localSheetId="12">#REF!</definedName>
    <definedName name="TEST20">#REF!</definedName>
    <definedName name="TEST21" localSheetId="12">#REF!</definedName>
    <definedName name="TEST21">#REF!</definedName>
    <definedName name="TEST22" localSheetId="12">#REF!</definedName>
    <definedName name="TEST22">#REF!</definedName>
    <definedName name="TEST23" localSheetId="12">#REF!</definedName>
    <definedName name="TEST23">#REF!</definedName>
    <definedName name="TEST24" localSheetId="12">#REF!</definedName>
    <definedName name="TEST24">#REF!</definedName>
    <definedName name="TEST25" localSheetId="12">#REF!</definedName>
    <definedName name="TEST25">#REF!</definedName>
    <definedName name="TEST26" localSheetId="12">#REF!</definedName>
    <definedName name="TEST26">#REF!</definedName>
    <definedName name="TEST27" localSheetId="12">#REF!</definedName>
    <definedName name="TEST27">#REF!</definedName>
    <definedName name="TEST28" localSheetId="12">#REF!</definedName>
    <definedName name="TEST28">#REF!</definedName>
    <definedName name="TEST3" localSheetId="12">#REF!</definedName>
    <definedName name="TEST3">#REF!</definedName>
    <definedName name="TEST4" localSheetId="12">#REF!</definedName>
    <definedName name="TEST4">#REF!</definedName>
    <definedName name="TEST5" localSheetId="12">#REF!</definedName>
    <definedName name="TEST5">#REF!</definedName>
    <definedName name="TEST6" localSheetId="12">#REF!</definedName>
    <definedName name="TEST6">#REF!</definedName>
    <definedName name="TEST7" localSheetId="12">#REF!</definedName>
    <definedName name="TEST7">#REF!</definedName>
    <definedName name="TEST8" localSheetId="12">#REF!</definedName>
    <definedName name="TEST8">#REF!</definedName>
    <definedName name="TEST9" localSheetId="12">#REF!</definedName>
    <definedName name="TEST9">#REF!</definedName>
    <definedName name="TESTHKEY" localSheetId="12">#REF!</definedName>
    <definedName name="TESTHKEY">#REF!</definedName>
    <definedName name="TESTKEYS" localSheetId="12">#REF!</definedName>
    <definedName name="TESTKEYS">#REF!</definedName>
    <definedName name="TESTVKEY" localSheetId="12">#REF!</definedName>
    <definedName name="TESTVKEY">#REF!</definedName>
    <definedName name="Total_Co" localSheetId="12">#REF!</definedName>
    <definedName name="Total_Co">#REF!</definedName>
    <definedName name="unlock_NonOp" localSheetId="10">'[23]Sched 4'!$B$7:$B$23,'[23]Sched 4'!#REF!,'[23]Sched 4'!$C$7:$C$23,'[23]Sched 4'!$A$3:$IV$4</definedName>
    <definedName name="unlock_NonOp">'[24]Sched 4'!$B$7:$B$23,'[24]Sched 4'!#REF!,'[24]Sched 4'!$C$7:$C$23,'[24]Sched 4'!$A$3:$IV$4</definedName>
    <definedName name="User" localSheetId="12">#REF!</definedName>
    <definedName name="User" localSheetId="10">#REF!</definedName>
    <definedName name="User">#REF!</definedName>
    <definedName name="UserPageMember1" localSheetId="12">#REF!</definedName>
    <definedName name="UserPageMember1" localSheetId="10">#REF!</definedName>
    <definedName name="UserPageMember1">#REF!</definedName>
    <definedName name="UserParameters" localSheetId="12">#REF!</definedName>
    <definedName name="UserParameters" localSheetId="10">#REF!</definedName>
    <definedName name="UserParameters">#REF!</definedName>
    <definedName name="xpg" localSheetId="13" hidden="1">{"detail305",#N/A,FALSE,"BI-305"}</definedName>
    <definedName name="xpg" localSheetId="12" hidden="1">{"detail305",#N/A,FALSE,"BI-305"}</definedName>
    <definedName name="xpg" localSheetId="10" hidden="1">{"detail305",#N/A,FALSE,"BI-305"}</definedName>
    <definedName name="xpg" hidden="1">{"detail305",#N/A,FALSE,"BI-305"}</definedName>
    <definedName name="xxx.detail" localSheetId="13" hidden="1">{"detail305",#N/A,FALSE,"BI-305"}</definedName>
    <definedName name="xxx.detail" localSheetId="12" hidden="1">{"detail305",#N/A,FALSE,"BI-305"}</definedName>
    <definedName name="xxx.detail" localSheetId="10" hidden="1">{"detail305",#N/A,FALSE,"BI-305"}</definedName>
    <definedName name="xxx.detail" hidden="1">{"detail305",#N/A,FALSE,"BI-305"}</definedName>
    <definedName name="xxx.directory" localSheetId="13" hidden="1">{"summary",#N/A,FALSE,"PCR DIRECTORY"}</definedName>
    <definedName name="xxx.directory" localSheetId="12" hidden="1">{"summary",#N/A,FALSE,"PCR DIRECTORY"}</definedName>
    <definedName name="xxx.directory" localSheetId="10" hidden="1">{"summary",#N/A,FALSE,"PCR DIRECTORY"}</definedName>
    <definedName name="xxx.directory" hidden="1">{"summary",#N/A,FALSE,"PCR DIRECTORY"}</definedName>
    <definedName name="Year">#REF!</definedName>
    <definedName name="Year2" localSheetId="12">#REF!</definedName>
    <definedName name="Year2" localSheetId="10">#REF!</definedName>
    <definedName name="Year2">#REF!</definedName>
    <definedName name="zzz" localSheetId="13" hidden="1">{"detail305",#N/A,FALSE,"BI-305"}</definedName>
    <definedName name="zzz" localSheetId="12" hidden="1">{"detail305",#N/A,FALSE,"BI-305"}</definedName>
    <definedName name="zzz" localSheetId="10" hidden="1">{"detail305",#N/A,FALSE,"BI-305"}</definedName>
    <definedName name="zzz" hidden="1">{"detail305",#N/A,FALSE,"BI-305"}</definedName>
  </definedNames>
  <calcPr calcId="191028"/>
  <pivotCaches>
    <pivotCache cacheId="3" r:id="rId47"/>
    <pivotCache cacheId="4" r:id="rId48"/>
    <pivotCache cacheId="5" r:id="rId4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8" i="40" l="1"/>
  <c r="E68" i="40"/>
  <c r="I44" i="40"/>
  <c r="G44" i="40"/>
  <c r="G70" i="40" s="1"/>
  <c r="E44" i="40"/>
  <c r="K42" i="40"/>
  <c r="K41" i="40"/>
  <c r="K40" i="40"/>
  <c r="K39" i="40"/>
  <c r="K38" i="40"/>
  <c r="K37" i="40"/>
  <c r="K44" i="40" s="1"/>
  <c r="I33" i="40"/>
  <c r="I46" i="40" s="1"/>
  <c r="G33" i="40"/>
  <c r="G46" i="40" s="1"/>
  <c r="E33" i="40"/>
  <c r="K31" i="40"/>
  <c r="K30" i="40"/>
  <c r="K29" i="40"/>
  <c r="K28" i="40"/>
  <c r="K27" i="40"/>
  <c r="K26" i="40"/>
  <c r="K25" i="40"/>
  <c r="K24" i="40"/>
  <c r="K23" i="40"/>
  <c r="K22" i="40"/>
  <c r="K21" i="40"/>
  <c r="K20" i="40"/>
  <c r="K19" i="40"/>
  <c r="K18" i="40"/>
  <c r="K33" i="40" s="1"/>
  <c r="K17" i="40"/>
  <c r="M68" i="39"/>
  <c r="K68" i="39"/>
  <c r="M44" i="39"/>
  <c r="K44" i="39"/>
  <c r="O42" i="39"/>
  <c r="Q42" i="39" s="1"/>
  <c r="S42" i="39" s="1"/>
  <c r="O41" i="39"/>
  <c r="Q41" i="39" s="1"/>
  <c r="S41" i="39" s="1"/>
  <c r="O40" i="39"/>
  <c r="Q40" i="39" s="1"/>
  <c r="S40" i="39" s="1"/>
  <c r="Q39" i="39"/>
  <c r="S39" i="39" s="1"/>
  <c r="O39" i="39"/>
  <c r="O38" i="39"/>
  <c r="Q38" i="39" s="1"/>
  <c r="S38" i="39" s="1"/>
  <c r="O37" i="39"/>
  <c r="O44" i="39" s="1"/>
  <c r="M33" i="39"/>
  <c r="K33" i="39"/>
  <c r="K46" i="39" s="1"/>
  <c r="O31" i="39"/>
  <c r="Q31" i="39" s="1"/>
  <c r="S31" i="39" s="1"/>
  <c r="Q30" i="39"/>
  <c r="S30" i="39" s="1"/>
  <c r="O30" i="39"/>
  <c r="O29" i="39"/>
  <c r="Q29" i="39" s="1"/>
  <c r="S29" i="39" s="1"/>
  <c r="O28" i="39"/>
  <c r="Q28" i="39" s="1"/>
  <c r="S28" i="39" s="1"/>
  <c r="O27" i="39"/>
  <c r="Q27" i="39" s="1"/>
  <c r="S27" i="39" s="1"/>
  <c r="Q26" i="39"/>
  <c r="S26" i="39" s="1"/>
  <c r="O26" i="39"/>
  <c r="O25" i="39"/>
  <c r="Q25" i="39" s="1"/>
  <c r="S25" i="39" s="1"/>
  <c r="O24" i="39"/>
  <c r="Q24" i="39" s="1"/>
  <c r="S24" i="39" s="1"/>
  <c r="O23" i="39"/>
  <c r="Q23" i="39" s="1"/>
  <c r="S23" i="39" s="1"/>
  <c r="Q22" i="39"/>
  <c r="S22" i="39" s="1"/>
  <c r="O22" i="39"/>
  <c r="O21" i="39"/>
  <c r="Q21" i="39" s="1"/>
  <c r="S21" i="39" s="1"/>
  <c r="O20" i="39"/>
  <c r="Q20" i="39" s="1"/>
  <c r="S20" i="39" s="1"/>
  <c r="O19" i="39"/>
  <c r="Q19" i="39" s="1"/>
  <c r="S19" i="39" s="1"/>
  <c r="Q18" i="39"/>
  <c r="S18" i="39" s="1"/>
  <c r="O18" i="39"/>
  <c r="O17" i="39"/>
  <c r="O33" i="39" s="1"/>
  <c r="K46" i="40" l="1"/>
  <c r="E46" i="40"/>
  <c r="E70" i="40" s="1"/>
  <c r="M46" i="39"/>
  <c r="M70" i="39" s="1"/>
  <c r="Q17" i="39"/>
  <c r="Q37" i="39"/>
  <c r="O46" i="39"/>
  <c r="K70" i="39"/>
  <c r="Q44" i="39" l="1"/>
  <c r="S44" i="39" s="1"/>
  <c r="S37" i="39"/>
  <c r="Q33" i="39"/>
  <c r="S33" i="39" s="1"/>
  <c r="Q46" i="39"/>
  <c r="S46" i="39" s="1"/>
  <c r="S17" i="39"/>
  <c r="A23" i="1" l="1"/>
  <c r="A24" i="1"/>
  <c r="A25" i="1"/>
  <c r="A26" i="1"/>
  <c r="A27" i="1"/>
  <c r="A28" i="1" s="1"/>
  <c r="O18" i="15"/>
  <c r="N18" i="15"/>
  <c r="M18" i="15"/>
  <c r="L18" i="15"/>
  <c r="K18" i="15"/>
  <c r="J18" i="15"/>
  <c r="I18" i="15"/>
  <c r="H18" i="15"/>
  <c r="G18" i="15"/>
  <c r="F18" i="15"/>
  <c r="E18" i="15"/>
  <c r="D18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P15" i="15" l="1"/>
  <c r="E16" i="15"/>
  <c r="F16" i="15"/>
  <c r="G16" i="15"/>
  <c r="H16" i="15"/>
  <c r="I16" i="15"/>
  <c r="J16" i="15"/>
  <c r="K16" i="15"/>
  <c r="L16" i="15"/>
  <c r="M16" i="15"/>
  <c r="N16" i="15"/>
  <c r="O16" i="15"/>
  <c r="B186" i="28"/>
  <c r="E186" i="28"/>
  <c r="F186" i="28" s="1"/>
  <c r="G186" i="28" s="1"/>
  <c r="H186" i="28" s="1"/>
  <c r="I186" i="28" s="1"/>
  <c r="J186" i="28" s="1"/>
  <c r="K186" i="28" s="1"/>
  <c r="L186" i="28" s="1"/>
  <c r="M186" i="28" s="1"/>
  <c r="D186" i="28"/>
  <c r="C186" i="28"/>
  <c r="I28" i="36"/>
  <c r="C16" i="15"/>
  <c r="C20" i="15" s="1"/>
  <c r="A15" i="15"/>
  <c r="A16" i="15" s="1"/>
  <c r="A17" i="15" s="1"/>
  <c r="A18" i="15" s="1"/>
  <c r="A19" i="15" s="1"/>
  <c r="A20" i="15" s="1"/>
  <c r="H36" i="34"/>
  <c r="D16" i="15" l="1"/>
  <c r="D20" i="15" s="1"/>
  <c r="H26" i="1"/>
  <c r="C26" i="1"/>
  <c r="I22" i="1"/>
  <c r="H23" i="1"/>
  <c r="H22" i="1"/>
  <c r="E23" i="1"/>
  <c r="J23" i="1" s="1"/>
  <c r="D23" i="1"/>
  <c r="C23" i="1"/>
  <c r="C22" i="1"/>
  <c r="H11" i="34" l="1"/>
  <c r="H26" i="34"/>
  <c r="H30" i="34"/>
  <c r="I23" i="1"/>
  <c r="I24" i="1" s="1"/>
  <c r="I28" i="1" s="1"/>
  <c r="N61" i="32"/>
  <c r="N73" i="32"/>
  <c r="N67" i="32"/>
  <c r="F23" i="1"/>
  <c r="E24" i="1"/>
  <c r="E28" i="1" s="1"/>
  <c r="D24" i="1"/>
  <c r="D28" i="1" s="1"/>
  <c r="F26" i="1"/>
  <c r="K58" i="34"/>
  <c r="K53" i="34"/>
  <c r="K31" i="34"/>
  <c r="K24" i="34"/>
  <c r="K23" i="1" l="1"/>
  <c r="M23" i="1" s="1"/>
  <c r="H24" i="1"/>
  <c r="H28" i="1" s="1"/>
  <c r="C24" i="1"/>
  <c r="C28" i="1" s="1"/>
  <c r="F22" i="1"/>
  <c r="J24" i="1" l="1"/>
  <c r="J28" i="1" s="1"/>
  <c r="F24" i="1"/>
  <c r="F28" i="1" s="1"/>
  <c r="K22" i="1"/>
  <c r="K24" i="1" s="1"/>
  <c r="M22" i="1" l="1"/>
  <c r="M24" i="1" l="1"/>
  <c r="N14" i="33" l="1"/>
  <c r="N12" i="33"/>
  <c r="N10" i="33"/>
  <c r="N10" i="32"/>
  <c r="N26" i="32"/>
  <c r="N20" i="32"/>
  <c r="N12" i="32"/>
  <c r="E20" i="15" l="1"/>
  <c r="F20" i="15"/>
  <c r="G20" i="15"/>
  <c r="H20" i="15"/>
  <c r="I20" i="15"/>
  <c r="C135" i="28"/>
  <c r="D135" i="28" s="1"/>
  <c r="E135" i="28" s="1"/>
  <c r="F135" i="28" s="1"/>
  <c r="G135" i="28" s="1"/>
  <c r="H135" i="28" s="1"/>
  <c r="I135" i="28" s="1"/>
  <c r="J135" i="28" s="1"/>
  <c r="K135" i="28" s="1"/>
  <c r="L135" i="28" s="1"/>
  <c r="M135" i="28" s="1"/>
  <c r="B132" i="28"/>
  <c r="B124" i="28"/>
  <c r="B120" i="28"/>
  <c r="C120" i="28" s="1"/>
  <c r="D120" i="28" s="1"/>
  <c r="E120" i="28" s="1"/>
  <c r="F120" i="28" s="1"/>
  <c r="G120" i="28" s="1"/>
  <c r="H120" i="28" s="1"/>
  <c r="I120" i="28" s="1"/>
  <c r="J120" i="28" s="1"/>
  <c r="K120" i="28" s="1"/>
  <c r="L120" i="28" s="1"/>
  <c r="M120" i="28" s="1"/>
  <c r="B114" i="28"/>
  <c r="B111" i="28"/>
  <c r="C109" i="28"/>
  <c r="D109" i="28" s="1"/>
  <c r="E109" i="28" s="1"/>
  <c r="F109" i="28" s="1"/>
  <c r="G109" i="28" s="1"/>
  <c r="H109" i="28" s="1"/>
  <c r="I109" i="28" s="1"/>
  <c r="J109" i="28" s="1"/>
  <c r="K109" i="28" s="1"/>
  <c r="L109" i="28" s="1"/>
  <c r="M109" i="28" s="1"/>
  <c r="B107" i="28"/>
  <c r="C104" i="28"/>
  <c r="B104" i="28"/>
  <c r="M96" i="28"/>
  <c r="L96" i="28"/>
  <c r="K96" i="28"/>
  <c r="J96" i="28"/>
  <c r="I96" i="28"/>
  <c r="H96" i="28"/>
  <c r="G96" i="28"/>
  <c r="F96" i="28"/>
  <c r="E96" i="28"/>
  <c r="D96" i="28"/>
  <c r="N96" i="28" s="1"/>
  <c r="C96" i="28"/>
  <c r="B96" i="28"/>
  <c r="B139" i="28" s="1"/>
  <c r="N95" i="28"/>
  <c r="M94" i="28"/>
  <c r="L94" i="28"/>
  <c r="K94" i="28"/>
  <c r="J94" i="28"/>
  <c r="I94" i="28"/>
  <c r="H94" i="28"/>
  <c r="G94" i="28"/>
  <c r="F94" i="28"/>
  <c r="E94" i="28"/>
  <c r="D94" i="28"/>
  <c r="C94" i="28"/>
  <c r="B94" i="28"/>
  <c r="M93" i="28"/>
  <c r="L93" i="28"/>
  <c r="K93" i="28"/>
  <c r="J93" i="28"/>
  <c r="I93" i="28"/>
  <c r="H93" i="28"/>
  <c r="G93" i="28"/>
  <c r="F93" i="28"/>
  <c r="E93" i="28"/>
  <c r="D93" i="28"/>
  <c r="C93" i="28"/>
  <c r="B93" i="28"/>
  <c r="N93" i="28" s="1"/>
  <c r="M92" i="28"/>
  <c r="L92" i="28"/>
  <c r="K92" i="28"/>
  <c r="J92" i="28"/>
  <c r="I92" i="28"/>
  <c r="H92" i="28"/>
  <c r="G92" i="28"/>
  <c r="F92" i="28"/>
  <c r="E92" i="28"/>
  <c r="D92" i="28"/>
  <c r="N92" i="28" s="1"/>
  <c r="C92" i="28"/>
  <c r="B92" i="28"/>
  <c r="B135" i="28" s="1"/>
  <c r="M91" i="28"/>
  <c r="L91" i="28"/>
  <c r="K91" i="28"/>
  <c r="J91" i="28"/>
  <c r="I91" i="28"/>
  <c r="H91" i="28"/>
  <c r="G91" i="28"/>
  <c r="F91" i="28"/>
  <c r="E91" i="28"/>
  <c r="D91" i="28"/>
  <c r="C91" i="28"/>
  <c r="B91" i="28"/>
  <c r="M90" i="28"/>
  <c r="L90" i="28"/>
  <c r="K90" i="28"/>
  <c r="J90" i="28"/>
  <c r="I90" i="28"/>
  <c r="H90" i="28"/>
  <c r="G90" i="28"/>
  <c r="F90" i="28"/>
  <c r="N90" i="28" s="1"/>
  <c r="E90" i="28"/>
  <c r="D90" i="28"/>
  <c r="C90" i="28"/>
  <c r="B90" i="28"/>
  <c r="B133" i="28" s="1"/>
  <c r="M89" i="28"/>
  <c r="L89" i="28"/>
  <c r="K89" i="28"/>
  <c r="J89" i="28"/>
  <c r="I89" i="28"/>
  <c r="H89" i="28"/>
  <c r="G89" i="28"/>
  <c r="F89" i="28"/>
  <c r="E89" i="28"/>
  <c r="D89" i="28"/>
  <c r="C89" i="28"/>
  <c r="B89" i="28"/>
  <c r="M88" i="28"/>
  <c r="L88" i="28"/>
  <c r="K88" i="28"/>
  <c r="J88" i="28"/>
  <c r="I88" i="28"/>
  <c r="H88" i="28"/>
  <c r="G88" i="28"/>
  <c r="F88" i="28"/>
  <c r="E88" i="28"/>
  <c r="D88" i="28"/>
  <c r="C88" i="28"/>
  <c r="B88" i="28"/>
  <c r="N87" i="28"/>
  <c r="M87" i="28"/>
  <c r="L87" i="28"/>
  <c r="K87" i="28"/>
  <c r="J87" i="28"/>
  <c r="I87" i="28"/>
  <c r="H87" i="28"/>
  <c r="G87" i="28"/>
  <c r="F87" i="28"/>
  <c r="E87" i="28"/>
  <c r="D87" i="28"/>
  <c r="C87" i="28"/>
  <c r="B87" i="28"/>
  <c r="B130" i="28" s="1"/>
  <c r="M86" i="28"/>
  <c r="L86" i="28"/>
  <c r="K86" i="28"/>
  <c r="J86" i="28"/>
  <c r="I86" i="28"/>
  <c r="H86" i="28"/>
  <c r="G86" i="28"/>
  <c r="F86" i="28"/>
  <c r="E86" i="28"/>
  <c r="D86" i="28"/>
  <c r="C86" i="28"/>
  <c r="B86" i="28"/>
  <c r="M85" i="28"/>
  <c r="L85" i="28"/>
  <c r="K85" i="28"/>
  <c r="J85" i="28"/>
  <c r="I85" i="28"/>
  <c r="H85" i="28"/>
  <c r="G85" i="28"/>
  <c r="F85" i="28"/>
  <c r="E85" i="28"/>
  <c r="D85" i="28"/>
  <c r="C85" i="28"/>
  <c r="B85" i="28"/>
  <c r="B128" i="28" s="1"/>
  <c r="C128" i="28" s="1"/>
  <c r="D128" i="28" s="1"/>
  <c r="E128" i="28" s="1"/>
  <c r="F128" i="28" s="1"/>
  <c r="G128" i="28" s="1"/>
  <c r="H128" i="28" s="1"/>
  <c r="I128" i="28" s="1"/>
  <c r="J128" i="28" s="1"/>
  <c r="K128" i="28" s="1"/>
  <c r="L128" i="28" s="1"/>
  <c r="M128" i="28" s="1"/>
  <c r="M84" i="28"/>
  <c r="L84" i="28"/>
  <c r="K84" i="28"/>
  <c r="J84" i="28"/>
  <c r="I84" i="28"/>
  <c r="H84" i="28"/>
  <c r="G84" i="28"/>
  <c r="F84" i="28"/>
  <c r="E84" i="28"/>
  <c r="D84" i="28"/>
  <c r="N84" i="28" s="1"/>
  <c r="C84" i="28"/>
  <c r="B84" i="28"/>
  <c r="B127" i="28" s="1"/>
  <c r="C127" i="28" s="1"/>
  <c r="D127" i="28" s="1"/>
  <c r="E127" i="28" s="1"/>
  <c r="F127" i="28" s="1"/>
  <c r="G127" i="28" s="1"/>
  <c r="H127" i="28" s="1"/>
  <c r="I127" i="28" s="1"/>
  <c r="J127" i="28" s="1"/>
  <c r="K127" i="28" s="1"/>
  <c r="L127" i="28" s="1"/>
  <c r="M127" i="28" s="1"/>
  <c r="M83" i="28"/>
  <c r="L83" i="28"/>
  <c r="K83" i="28"/>
  <c r="J83" i="28"/>
  <c r="I83" i="28"/>
  <c r="H83" i="28"/>
  <c r="G83" i="28"/>
  <c r="F83" i="28"/>
  <c r="E83" i="28"/>
  <c r="D83" i="28"/>
  <c r="C83" i="28"/>
  <c r="B83" i="28"/>
  <c r="M82" i="28"/>
  <c r="L82" i="28"/>
  <c r="K82" i="28"/>
  <c r="J82" i="28"/>
  <c r="I82" i="28"/>
  <c r="H82" i="28"/>
  <c r="G82" i="28"/>
  <c r="F82" i="28"/>
  <c r="N82" i="28" s="1"/>
  <c r="E82" i="28"/>
  <c r="D82" i="28"/>
  <c r="C82" i="28"/>
  <c r="B82" i="28"/>
  <c r="B125" i="28" s="1"/>
  <c r="M81" i="28"/>
  <c r="L81" i="28"/>
  <c r="K81" i="28"/>
  <c r="J81" i="28"/>
  <c r="I81" i="28"/>
  <c r="H81" i="28"/>
  <c r="G81" i="28"/>
  <c r="F81" i="28"/>
  <c r="E81" i="28"/>
  <c r="D81" i="28"/>
  <c r="C81" i="28"/>
  <c r="B81" i="28"/>
  <c r="M80" i="28"/>
  <c r="L80" i="28"/>
  <c r="K80" i="28"/>
  <c r="J80" i="28"/>
  <c r="I80" i="28"/>
  <c r="H80" i="28"/>
  <c r="G80" i="28"/>
  <c r="F80" i="28"/>
  <c r="E80" i="28"/>
  <c r="D80" i="28"/>
  <c r="C80" i="28"/>
  <c r="B80" i="28"/>
  <c r="N79" i="28"/>
  <c r="M78" i="28"/>
  <c r="L78" i="28"/>
  <c r="K78" i="28"/>
  <c r="J78" i="28"/>
  <c r="I78" i="28"/>
  <c r="H78" i="28"/>
  <c r="G78" i="28"/>
  <c r="F78" i="28"/>
  <c r="N78" i="28" s="1"/>
  <c r="E78" i="28"/>
  <c r="D78" i="28"/>
  <c r="C78" i="28"/>
  <c r="B78" i="28"/>
  <c r="B121" i="28" s="1"/>
  <c r="M77" i="28"/>
  <c r="L77" i="28"/>
  <c r="K77" i="28"/>
  <c r="J77" i="28"/>
  <c r="I77" i="28"/>
  <c r="H77" i="28"/>
  <c r="G77" i="28"/>
  <c r="F77" i="28"/>
  <c r="E77" i="28"/>
  <c r="D77" i="28"/>
  <c r="C77" i="28"/>
  <c r="B77" i="28"/>
  <c r="M76" i="28"/>
  <c r="L76" i="28"/>
  <c r="K76" i="28"/>
  <c r="J76" i="28"/>
  <c r="I76" i="28"/>
  <c r="H76" i="28"/>
  <c r="G76" i="28"/>
  <c r="F76" i="28"/>
  <c r="E76" i="28"/>
  <c r="D76" i="28"/>
  <c r="C76" i="28"/>
  <c r="B76" i="28"/>
  <c r="N75" i="28"/>
  <c r="M75" i="28"/>
  <c r="L75" i="28"/>
  <c r="K75" i="28"/>
  <c r="J75" i="28"/>
  <c r="I75" i="28"/>
  <c r="H75" i="28"/>
  <c r="G75" i="28"/>
  <c r="F75" i="28"/>
  <c r="E75" i="28"/>
  <c r="D75" i="28"/>
  <c r="C75" i="28"/>
  <c r="B75" i="28"/>
  <c r="B118" i="28" s="1"/>
  <c r="M74" i="28"/>
  <c r="L74" i="28"/>
  <c r="K74" i="28"/>
  <c r="J74" i="28"/>
  <c r="I74" i="28"/>
  <c r="H74" i="28"/>
  <c r="G74" i="28"/>
  <c r="F74" i="28"/>
  <c r="E74" i="28"/>
  <c r="D74" i="28"/>
  <c r="C74" i="28"/>
  <c r="B74" i="28"/>
  <c r="N73" i="28"/>
  <c r="M72" i="28"/>
  <c r="L72" i="28"/>
  <c r="K72" i="28"/>
  <c r="J72" i="28"/>
  <c r="I72" i="28"/>
  <c r="H72" i="28"/>
  <c r="G72" i="28"/>
  <c r="F72" i="28"/>
  <c r="E72" i="28"/>
  <c r="D72" i="28"/>
  <c r="C72" i="28"/>
  <c r="B72" i="28"/>
  <c r="M71" i="28"/>
  <c r="L71" i="28"/>
  <c r="K71" i="28"/>
  <c r="J71" i="28"/>
  <c r="I71" i="28"/>
  <c r="H71" i="28"/>
  <c r="G71" i="28"/>
  <c r="F71" i="28"/>
  <c r="E71" i="28"/>
  <c r="N71" i="28" s="1"/>
  <c r="D71" i="28"/>
  <c r="C71" i="28"/>
  <c r="B71" i="28"/>
  <c r="M70" i="28"/>
  <c r="L70" i="28"/>
  <c r="K70" i="28"/>
  <c r="J70" i="28"/>
  <c r="I70" i="28"/>
  <c r="H70" i="28"/>
  <c r="G70" i="28"/>
  <c r="F70" i="28"/>
  <c r="E70" i="28"/>
  <c r="D70" i="28"/>
  <c r="C70" i="28"/>
  <c r="B70" i="28"/>
  <c r="M69" i="28"/>
  <c r="L69" i="28"/>
  <c r="K69" i="28"/>
  <c r="J69" i="28"/>
  <c r="I69" i="28"/>
  <c r="H69" i="28"/>
  <c r="G69" i="28"/>
  <c r="F69" i="28"/>
  <c r="E69" i="28"/>
  <c r="D69" i="28"/>
  <c r="C69" i="28"/>
  <c r="B69" i="28"/>
  <c r="B112" i="28" s="1"/>
  <c r="M68" i="28"/>
  <c r="L68" i="28"/>
  <c r="K68" i="28"/>
  <c r="J68" i="28"/>
  <c r="I68" i="28"/>
  <c r="H68" i="28"/>
  <c r="G68" i="28"/>
  <c r="F68" i="28"/>
  <c r="E68" i="28"/>
  <c r="D68" i="28"/>
  <c r="C68" i="28"/>
  <c r="B68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M66" i="28"/>
  <c r="L66" i="28"/>
  <c r="K66" i="28"/>
  <c r="J66" i="28"/>
  <c r="I66" i="28"/>
  <c r="H66" i="28"/>
  <c r="G66" i="28"/>
  <c r="F66" i="28"/>
  <c r="N66" i="28" s="1"/>
  <c r="E66" i="28"/>
  <c r="D66" i="28"/>
  <c r="C66" i="28"/>
  <c r="B66" i="28"/>
  <c r="B109" i="28" s="1"/>
  <c r="N65" i="28"/>
  <c r="M64" i="28"/>
  <c r="L64" i="28"/>
  <c r="K64" i="28"/>
  <c r="J64" i="28"/>
  <c r="I64" i="28"/>
  <c r="H64" i="28"/>
  <c r="G64" i="28"/>
  <c r="F64" i="28"/>
  <c r="E64" i="28"/>
  <c r="D64" i="28"/>
  <c r="N64" i="28" s="1"/>
  <c r="C64" i="28"/>
  <c r="B64" i="28"/>
  <c r="N63" i="28"/>
  <c r="M62" i="28"/>
  <c r="L62" i="28"/>
  <c r="K62" i="28"/>
  <c r="J62" i="28"/>
  <c r="I62" i="28"/>
  <c r="H62" i="28"/>
  <c r="G62" i="28"/>
  <c r="F62" i="28"/>
  <c r="E62" i="28"/>
  <c r="D62" i="28"/>
  <c r="C62" i="28"/>
  <c r="B62" i="28"/>
  <c r="M61" i="28"/>
  <c r="L61" i="28"/>
  <c r="K61" i="28"/>
  <c r="J61" i="28"/>
  <c r="I61" i="28"/>
  <c r="H61" i="28"/>
  <c r="H98" i="28" s="1"/>
  <c r="G61" i="28"/>
  <c r="G98" i="28" s="1"/>
  <c r="F61" i="28"/>
  <c r="E61" i="28"/>
  <c r="D61" i="28"/>
  <c r="C61" i="28"/>
  <c r="B61" i="28"/>
  <c r="E57" i="28"/>
  <c r="F57" i="28" s="1"/>
  <c r="G57" i="28" s="1"/>
  <c r="H57" i="28" s="1"/>
  <c r="I57" i="28" s="1"/>
  <c r="J57" i="28" s="1"/>
  <c r="K57" i="28" s="1"/>
  <c r="L57" i="28" s="1"/>
  <c r="M57" i="28" s="1"/>
  <c r="D57" i="28"/>
  <c r="C57" i="28"/>
  <c r="B57" i="28"/>
  <c r="N56" i="28"/>
  <c r="N55" i="28"/>
  <c r="N54" i="28"/>
  <c r="N53" i="28"/>
  <c r="N52" i="28"/>
  <c r="N51" i="28"/>
  <c r="N50" i="28"/>
  <c r="N49" i="28"/>
  <c r="B45" i="28"/>
  <c r="K26" i="1" l="1"/>
  <c r="K28" i="1" s="1"/>
  <c r="N76" i="28"/>
  <c r="N135" i="28"/>
  <c r="B137" i="28"/>
  <c r="N94" i="28"/>
  <c r="B98" i="28"/>
  <c r="J98" i="28"/>
  <c r="N72" i="28"/>
  <c r="N81" i="28"/>
  <c r="C132" i="28"/>
  <c r="D132" i="28" s="1"/>
  <c r="E132" i="28" s="1"/>
  <c r="F132" i="28" s="1"/>
  <c r="G132" i="28" s="1"/>
  <c r="H132" i="28" s="1"/>
  <c r="I132" i="28" s="1"/>
  <c r="J132" i="28" s="1"/>
  <c r="K132" i="28" s="1"/>
  <c r="L132" i="28" s="1"/>
  <c r="M132" i="28" s="1"/>
  <c r="N132" i="28"/>
  <c r="N74" i="28"/>
  <c r="B117" i="28"/>
  <c r="N127" i="28"/>
  <c r="C114" i="28"/>
  <c r="D114" i="28" s="1"/>
  <c r="E114" i="28" s="1"/>
  <c r="F114" i="28" s="1"/>
  <c r="G114" i="28" s="1"/>
  <c r="H114" i="28" s="1"/>
  <c r="I114" i="28" s="1"/>
  <c r="J114" i="28" s="1"/>
  <c r="K114" i="28" s="1"/>
  <c r="L114" i="28" s="1"/>
  <c r="M114" i="28" s="1"/>
  <c r="N109" i="28"/>
  <c r="N61" i="28"/>
  <c r="K98" i="28"/>
  <c r="N68" i="28"/>
  <c r="B126" i="28"/>
  <c r="N83" i="28"/>
  <c r="C130" i="28"/>
  <c r="D130" i="28" s="1"/>
  <c r="E130" i="28" s="1"/>
  <c r="F130" i="28" s="1"/>
  <c r="G130" i="28" s="1"/>
  <c r="H130" i="28" s="1"/>
  <c r="I130" i="28" s="1"/>
  <c r="J130" i="28" s="1"/>
  <c r="K130" i="28" s="1"/>
  <c r="L130" i="28" s="1"/>
  <c r="M130" i="28" s="1"/>
  <c r="N130" i="28"/>
  <c r="C121" i="28"/>
  <c r="D121" i="28" s="1"/>
  <c r="E121" i="28" s="1"/>
  <c r="F121" i="28" s="1"/>
  <c r="G121" i="28" s="1"/>
  <c r="H121" i="28" s="1"/>
  <c r="I121" i="28" s="1"/>
  <c r="J121" i="28" s="1"/>
  <c r="K121" i="28" s="1"/>
  <c r="L121" i="28" s="1"/>
  <c r="M121" i="28" s="1"/>
  <c r="N121" i="28"/>
  <c r="L98" i="28"/>
  <c r="N77" i="28"/>
  <c r="N85" i="28"/>
  <c r="N89" i="28"/>
  <c r="C118" i="28"/>
  <c r="D118" i="28" s="1"/>
  <c r="E118" i="28" s="1"/>
  <c r="F118" i="28" s="1"/>
  <c r="G118" i="28" s="1"/>
  <c r="H118" i="28" s="1"/>
  <c r="I118" i="28" s="1"/>
  <c r="J118" i="28" s="1"/>
  <c r="K118" i="28" s="1"/>
  <c r="L118" i="28" s="1"/>
  <c r="M118" i="28" s="1"/>
  <c r="D98" i="28"/>
  <c r="M98" i="28"/>
  <c r="C112" i="28"/>
  <c r="D112" i="28" s="1"/>
  <c r="E112" i="28" s="1"/>
  <c r="F112" i="28" s="1"/>
  <c r="G112" i="28" s="1"/>
  <c r="H112" i="28" s="1"/>
  <c r="I112" i="28" s="1"/>
  <c r="J112" i="28" s="1"/>
  <c r="K112" i="28" s="1"/>
  <c r="L112" i="28" s="1"/>
  <c r="M112" i="28" s="1"/>
  <c r="N112" i="28"/>
  <c r="N91" i="28"/>
  <c r="B134" i="28"/>
  <c r="D104" i="28"/>
  <c r="C124" i="28"/>
  <c r="D124" i="28" s="1"/>
  <c r="E124" i="28" s="1"/>
  <c r="F124" i="28" s="1"/>
  <c r="G124" i="28" s="1"/>
  <c r="H124" i="28" s="1"/>
  <c r="I124" i="28" s="1"/>
  <c r="J124" i="28" s="1"/>
  <c r="K124" i="28" s="1"/>
  <c r="L124" i="28" s="1"/>
  <c r="M124" i="28" s="1"/>
  <c r="N128" i="28"/>
  <c r="B129" i="28"/>
  <c r="N86" i="28"/>
  <c r="N88" i="28"/>
  <c r="C133" i="28"/>
  <c r="D133" i="28" s="1"/>
  <c r="E133" i="28" s="1"/>
  <c r="F133" i="28" s="1"/>
  <c r="G133" i="28" s="1"/>
  <c r="H133" i="28" s="1"/>
  <c r="I133" i="28" s="1"/>
  <c r="J133" i="28" s="1"/>
  <c r="K133" i="28" s="1"/>
  <c r="L133" i="28" s="1"/>
  <c r="M133" i="28" s="1"/>
  <c r="I98" i="28"/>
  <c r="N70" i="28"/>
  <c r="B113" i="28"/>
  <c r="E98" i="28"/>
  <c r="N67" i="28"/>
  <c r="B110" i="28"/>
  <c r="O57" i="28"/>
  <c r="F98" i="28"/>
  <c r="B105" i="28"/>
  <c r="N62" i="28"/>
  <c r="N69" i="28"/>
  <c r="N80" i="28"/>
  <c r="C125" i="28"/>
  <c r="D125" i="28" s="1"/>
  <c r="E125" i="28" s="1"/>
  <c r="F125" i="28" s="1"/>
  <c r="G125" i="28" s="1"/>
  <c r="H125" i="28" s="1"/>
  <c r="I125" i="28" s="1"/>
  <c r="J125" i="28" s="1"/>
  <c r="K125" i="28" s="1"/>
  <c r="L125" i="28" s="1"/>
  <c r="M125" i="28" s="1"/>
  <c r="C139" i="28"/>
  <c r="D139" i="28" s="1"/>
  <c r="E139" i="28" s="1"/>
  <c r="F139" i="28" s="1"/>
  <c r="G139" i="28" s="1"/>
  <c r="H139" i="28" s="1"/>
  <c r="I139" i="28" s="1"/>
  <c r="J139" i="28" s="1"/>
  <c r="K139" i="28" s="1"/>
  <c r="L139" i="28" s="1"/>
  <c r="M139" i="28" s="1"/>
  <c r="N139" i="28"/>
  <c r="C111" i="28"/>
  <c r="D111" i="28" s="1"/>
  <c r="E111" i="28" s="1"/>
  <c r="F111" i="28" s="1"/>
  <c r="G111" i="28" s="1"/>
  <c r="H111" i="28" s="1"/>
  <c r="I111" i="28" s="1"/>
  <c r="J111" i="28" s="1"/>
  <c r="K111" i="28" s="1"/>
  <c r="L111" i="28" s="1"/>
  <c r="M111" i="28" s="1"/>
  <c r="C107" i="28"/>
  <c r="D107" i="28" s="1"/>
  <c r="E107" i="28" s="1"/>
  <c r="F107" i="28" s="1"/>
  <c r="G107" i="28" s="1"/>
  <c r="H107" i="28" s="1"/>
  <c r="I107" i="28" s="1"/>
  <c r="J107" i="28" s="1"/>
  <c r="K107" i="28" s="1"/>
  <c r="L107" i="28" s="1"/>
  <c r="M107" i="28" s="1"/>
  <c r="B123" i="28"/>
  <c r="B131" i="28"/>
  <c r="C98" i="28"/>
  <c r="B119" i="28"/>
  <c r="B136" i="28"/>
  <c r="B115" i="28"/>
  <c r="N120" i="28"/>
  <c r="C45" i="28"/>
  <c r="J20" i="15" l="1"/>
  <c r="M26" i="1"/>
  <c r="M28" i="1" s="1"/>
  <c r="C126" i="28"/>
  <c r="D126" i="28" s="1"/>
  <c r="E126" i="28" s="1"/>
  <c r="F126" i="28" s="1"/>
  <c r="G126" i="28" s="1"/>
  <c r="H126" i="28" s="1"/>
  <c r="I126" i="28" s="1"/>
  <c r="J126" i="28" s="1"/>
  <c r="K126" i="28" s="1"/>
  <c r="L126" i="28" s="1"/>
  <c r="M126" i="28" s="1"/>
  <c r="N111" i="28"/>
  <c r="N124" i="28"/>
  <c r="N118" i="28"/>
  <c r="N117" i="28"/>
  <c r="C117" i="28"/>
  <c r="D117" i="28" s="1"/>
  <c r="E117" i="28" s="1"/>
  <c r="F117" i="28" s="1"/>
  <c r="G117" i="28" s="1"/>
  <c r="H117" i="28" s="1"/>
  <c r="I117" i="28" s="1"/>
  <c r="J117" i="28" s="1"/>
  <c r="K117" i="28" s="1"/>
  <c r="L117" i="28" s="1"/>
  <c r="M117" i="28" s="1"/>
  <c r="C123" i="28"/>
  <c r="D123" i="28" s="1"/>
  <c r="E123" i="28" s="1"/>
  <c r="F123" i="28" s="1"/>
  <c r="G123" i="28" s="1"/>
  <c r="H123" i="28" s="1"/>
  <c r="I123" i="28" s="1"/>
  <c r="J123" i="28" s="1"/>
  <c r="K123" i="28" s="1"/>
  <c r="L123" i="28" s="1"/>
  <c r="M123" i="28" s="1"/>
  <c r="C113" i="28"/>
  <c r="D113" i="28" s="1"/>
  <c r="E113" i="28" s="1"/>
  <c r="F113" i="28" s="1"/>
  <c r="G113" i="28" s="1"/>
  <c r="H113" i="28" s="1"/>
  <c r="I113" i="28" s="1"/>
  <c r="J113" i="28" s="1"/>
  <c r="K113" i="28" s="1"/>
  <c r="L113" i="28" s="1"/>
  <c r="M113" i="28" s="1"/>
  <c r="C115" i="28"/>
  <c r="D115" i="28" s="1"/>
  <c r="E115" i="28" s="1"/>
  <c r="F115" i="28" s="1"/>
  <c r="G115" i="28" s="1"/>
  <c r="H115" i="28" s="1"/>
  <c r="I115" i="28" s="1"/>
  <c r="J115" i="28" s="1"/>
  <c r="K115" i="28" s="1"/>
  <c r="L115" i="28" s="1"/>
  <c r="M115" i="28" s="1"/>
  <c r="C105" i="28"/>
  <c r="C137" i="28"/>
  <c r="D137" i="28" s="1"/>
  <c r="E137" i="28" s="1"/>
  <c r="F137" i="28" s="1"/>
  <c r="G137" i="28" s="1"/>
  <c r="H137" i="28" s="1"/>
  <c r="I137" i="28" s="1"/>
  <c r="J137" i="28" s="1"/>
  <c r="K137" i="28" s="1"/>
  <c r="L137" i="28" s="1"/>
  <c r="M137" i="28" s="1"/>
  <c r="C129" i="28"/>
  <c r="D129" i="28" s="1"/>
  <c r="E129" i="28" s="1"/>
  <c r="F129" i="28" s="1"/>
  <c r="G129" i="28" s="1"/>
  <c r="H129" i="28" s="1"/>
  <c r="I129" i="28" s="1"/>
  <c r="J129" i="28" s="1"/>
  <c r="K129" i="28" s="1"/>
  <c r="L129" i="28" s="1"/>
  <c r="M129" i="28" s="1"/>
  <c r="N129" i="28"/>
  <c r="C136" i="28"/>
  <c r="D136" i="28" s="1"/>
  <c r="E136" i="28" s="1"/>
  <c r="F136" i="28" s="1"/>
  <c r="G136" i="28" s="1"/>
  <c r="H136" i="28" s="1"/>
  <c r="I136" i="28" s="1"/>
  <c r="J136" i="28" s="1"/>
  <c r="K136" i="28" s="1"/>
  <c r="L136" i="28" s="1"/>
  <c r="M136" i="28" s="1"/>
  <c r="C119" i="28"/>
  <c r="D119" i="28" s="1"/>
  <c r="E119" i="28" s="1"/>
  <c r="F119" i="28" s="1"/>
  <c r="G119" i="28" s="1"/>
  <c r="H119" i="28" s="1"/>
  <c r="I119" i="28" s="1"/>
  <c r="J119" i="28" s="1"/>
  <c r="K119" i="28" s="1"/>
  <c r="L119" i="28" s="1"/>
  <c r="M119" i="28" s="1"/>
  <c r="N133" i="28"/>
  <c r="N107" i="28"/>
  <c r="N98" i="28"/>
  <c r="N125" i="28"/>
  <c r="C110" i="28"/>
  <c r="D110" i="28" s="1"/>
  <c r="E110" i="28" s="1"/>
  <c r="F110" i="28" s="1"/>
  <c r="G110" i="28" s="1"/>
  <c r="H110" i="28" s="1"/>
  <c r="I110" i="28" s="1"/>
  <c r="J110" i="28" s="1"/>
  <c r="K110" i="28" s="1"/>
  <c r="L110" i="28" s="1"/>
  <c r="M110" i="28" s="1"/>
  <c r="N134" i="28"/>
  <c r="C134" i="28"/>
  <c r="D134" i="28" s="1"/>
  <c r="E134" i="28" s="1"/>
  <c r="F134" i="28" s="1"/>
  <c r="G134" i="28" s="1"/>
  <c r="H134" i="28" s="1"/>
  <c r="I134" i="28" s="1"/>
  <c r="J134" i="28" s="1"/>
  <c r="K134" i="28" s="1"/>
  <c r="L134" i="28" s="1"/>
  <c r="M134" i="28" s="1"/>
  <c r="B141" i="28"/>
  <c r="E104" i="28"/>
  <c r="C131" i="28"/>
  <c r="D131" i="28" s="1"/>
  <c r="E131" i="28" s="1"/>
  <c r="F131" i="28" s="1"/>
  <c r="G131" i="28" s="1"/>
  <c r="H131" i="28" s="1"/>
  <c r="I131" i="28" s="1"/>
  <c r="J131" i="28" s="1"/>
  <c r="K131" i="28" s="1"/>
  <c r="L131" i="28" s="1"/>
  <c r="M131" i="28" s="1"/>
  <c r="N114" i="28"/>
  <c r="D45" i="28"/>
  <c r="D105" i="28" l="1"/>
  <c r="C141" i="28"/>
  <c r="N110" i="28"/>
  <c r="N136" i="28"/>
  <c r="N115" i="28"/>
  <c r="N113" i="28"/>
  <c r="N126" i="28"/>
  <c r="N137" i="28"/>
  <c r="N123" i="28"/>
  <c r="N131" i="28"/>
  <c r="F104" i="28"/>
  <c r="N119" i="28"/>
  <c r="E45" i="28"/>
  <c r="K20" i="15" l="1"/>
  <c r="G104" i="28"/>
  <c r="E105" i="28"/>
  <c r="D141" i="28"/>
  <c r="F45" i="28"/>
  <c r="H104" i="28" l="1"/>
  <c r="F105" i="28"/>
  <c r="E141" i="28"/>
  <c r="G45" i="28"/>
  <c r="L20" i="15" l="1"/>
  <c r="I104" i="28"/>
  <c r="G105" i="28"/>
  <c r="F141" i="28"/>
  <c r="H45" i="28"/>
  <c r="H105" i="28" l="1"/>
  <c r="G141" i="28"/>
  <c r="J104" i="28"/>
  <c r="I45" i="28"/>
  <c r="M20" i="15" l="1"/>
  <c r="I105" i="28"/>
  <c r="H141" i="28"/>
  <c r="K104" i="28"/>
  <c r="J45" i="28"/>
  <c r="J105" i="28" l="1"/>
  <c r="I141" i="28"/>
  <c r="L104" i="28"/>
  <c r="K45" i="28"/>
  <c r="N20" i="15" l="1"/>
  <c r="M104" i="28"/>
  <c r="K105" i="28"/>
  <c r="J141" i="28"/>
  <c r="L45" i="28"/>
  <c r="O20" i="15" l="1"/>
  <c r="P20" i="15" s="1"/>
  <c r="L105" i="28"/>
  <c r="K141" i="28"/>
  <c r="N104" i="28"/>
  <c r="M45" i="28"/>
  <c r="O45" i="28" l="1"/>
  <c r="M105" i="28"/>
  <c r="L141" i="28"/>
  <c r="N105" i="28" l="1"/>
  <c r="M141" i="28"/>
  <c r="N141" i="28" s="1"/>
  <c r="M96" i="26" l="1"/>
  <c r="L96" i="26"/>
  <c r="K96" i="26"/>
  <c r="J96" i="26"/>
  <c r="I96" i="26"/>
  <c r="H96" i="26"/>
  <c r="G96" i="26"/>
  <c r="F96" i="26"/>
  <c r="E96" i="26"/>
  <c r="D96" i="26"/>
  <c r="C96" i="26"/>
  <c r="B96" i="26"/>
  <c r="B139" i="26" s="1"/>
  <c r="N95" i="26"/>
  <c r="M94" i="26"/>
  <c r="L94" i="26"/>
  <c r="K94" i="26"/>
  <c r="J94" i="26"/>
  <c r="I94" i="26"/>
  <c r="H94" i="26"/>
  <c r="G94" i="26"/>
  <c r="F94" i="26"/>
  <c r="E94" i="26"/>
  <c r="D94" i="26"/>
  <c r="C94" i="26"/>
  <c r="B94" i="26"/>
  <c r="M93" i="26"/>
  <c r="L93" i="26"/>
  <c r="K93" i="26"/>
  <c r="J93" i="26"/>
  <c r="I93" i="26"/>
  <c r="H93" i="26"/>
  <c r="G93" i="26"/>
  <c r="F93" i="26"/>
  <c r="E93" i="26"/>
  <c r="D93" i="26"/>
  <c r="C93" i="26"/>
  <c r="B93" i="26"/>
  <c r="M92" i="26"/>
  <c r="L92" i="26"/>
  <c r="K92" i="26"/>
  <c r="J92" i="26"/>
  <c r="I92" i="26"/>
  <c r="H92" i="26"/>
  <c r="G92" i="26"/>
  <c r="F92" i="26"/>
  <c r="E92" i="26"/>
  <c r="D92" i="26"/>
  <c r="C92" i="26"/>
  <c r="B92" i="26"/>
  <c r="B135" i="26" s="1"/>
  <c r="M91" i="26"/>
  <c r="L91" i="26"/>
  <c r="K91" i="26"/>
  <c r="J91" i="26"/>
  <c r="I91" i="26"/>
  <c r="H91" i="26"/>
  <c r="G91" i="26"/>
  <c r="F91" i="26"/>
  <c r="E91" i="26"/>
  <c r="D91" i="26"/>
  <c r="C91" i="26"/>
  <c r="B91" i="26"/>
  <c r="B134" i="26" s="1"/>
  <c r="M90" i="26"/>
  <c r="L90" i="26"/>
  <c r="K90" i="26"/>
  <c r="J90" i="26"/>
  <c r="I90" i="26"/>
  <c r="H90" i="26"/>
  <c r="G90" i="26"/>
  <c r="F90" i="26"/>
  <c r="E90" i="26"/>
  <c r="D90" i="26"/>
  <c r="C90" i="26"/>
  <c r="B90" i="26"/>
  <c r="B133" i="26" s="1"/>
  <c r="M89" i="26"/>
  <c r="L89" i="26"/>
  <c r="K89" i="26"/>
  <c r="J89" i="26"/>
  <c r="I89" i="26"/>
  <c r="H89" i="26"/>
  <c r="G89" i="26"/>
  <c r="F89" i="26"/>
  <c r="E89" i="26"/>
  <c r="D89" i="26"/>
  <c r="C89" i="26"/>
  <c r="B89" i="26"/>
  <c r="B132" i="26" s="1"/>
  <c r="M88" i="26"/>
  <c r="L88" i="26"/>
  <c r="K88" i="26"/>
  <c r="J88" i="26"/>
  <c r="I88" i="26"/>
  <c r="H88" i="26"/>
  <c r="G88" i="26"/>
  <c r="F88" i="26"/>
  <c r="E88" i="26"/>
  <c r="D88" i="26"/>
  <c r="C88" i="26"/>
  <c r="B88" i="26"/>
  <c r="M87" i="26"/>
  <c r="L87" i="26"/>
  <c r="K87" i="26"/>
  <c r="J87" i="26"/>
  <c r="I87" i="26"/>
  <c r="H87" i="26"/>
  <c r="G87" i="26"/>
  <c r="F87" i="26"/>
  <c r="E87" i="26"/>
  <c r="D87" i="26"/>
  <c r="C87" i="26"/>
  <c r="B87" i="26"/>
  <c r="B130" i="26" s="1"/>
  <c r="M86" i="26"/>
  <c r="L86" i="26"/>
  <c r="K86" i="26"/>
  <c r="J86" i="26"/>
  <c r="I86" i="26"/>
  <c r="H86" i="26"/>
  <c r="G86" i="26"/>
  <c r="F86" i="26"/>
  <c r="E86" i="26"/>
  <c r="D86" i="26"/>
  <c r="C86" i="26"/>
  <c r="B86" i="26"/>
  <c r="M85" i="26"/>
  <c r="L85" i="26"/>
  <c r="K85" i="26"/>
  <c r="J85" i="26"/>
  <c r="I85" i="26"/>
  <c r="H85" i="26"/>
  <c r="G85" i="26"/>
  <c r="F85" i="26"/>
  <c r="E85" i="26"/>
  <c r="D85" i="26"/>
  <c r="C85" i="26"/>
  <c r="B85" i="26"/>
  <c r="M84" i="26"/>
  <c r="L84" i="26"/>
  <c r="K84" i="26"/>
  <c r="J84" i="26"/>
  <c r="I84" i="26"/>
  <c r="H84" i="26"/>
  <c r="G84" i="26"/>
  <c r="F84" i="26"/>
  <c r="E84" i="26"/>
  <c r="D84" i="26"/>
  <c r="C84" i="26"/>
  <c r="B84" i="26"/>
  <c r="B127" i="26" s="1"/>
  <c r="M83" i="26"/>
  <c r="L83" i="26"/>
  <c r="K83" i="26"/>
  <c r="J83" i="26"/>
  <c r="I83" i="26"/>
  <c r="H83" i="26"/>
  <c r="G83" i="26"/>
  <c r="F83" i="26"/>
  <c r="E83" i="26"/>
  <c r="D83" i="26"/>
  <c r="C83" i="26"/>
  <c r="B83" i="26"/>
  <c r="B126" i="26" s="1"/>
  <c r="M82" i="26"/>
  <c r="L82" i="26"/>
  <c r="K82" i="26"/>
  <c r="J82" i="26"/>
  <c r="I82" i="26"/>
  <c r="H82" i="26"/>
  <c r="G82" i="26"/>
  <c r="F82" i="26"/>
  <c r="E82" i="26"/>
  <c r="D82" i="26"/>
  <c r="C82" i="26"/>
  <c r="B82" i="26"/>
  <c r="B125" i="26" s="1"/>
  <c r="M81" i="26"/>
  <c r="L81" i="26"/>
  <c r="K81" i="26"/>
  <c r="J81" i="26"/>
  <c r="I81" i="26"/>
  <c r="H81" i="26"/>
  <c r="G81" i="26"/>
  <c r="F81" i="26"/>
  <c r="E81" i="26"/>
  <c r="D81" i="26"/>
  <c r="C81" i="26"/>
  <c r="B81" i="26"/>
  <c r="M80" i="26"/>
  <c r="L80" i="26"/>
  <c r="K80" i="26"/>
  <c r="J80" i="26"/>
  <c r="I80" i="26"/>
  <c r="H80" i="26"/>
  <c r="G80" i="26"/>
  <c r="F80" i="26"/>
  <c r="E80" i="26"/>
  <c r="D80" i="26"/>
  <c r="C80" i="26"/>
  <c r="B80" i="26"/>
  <c r="B123" i="26" s="1"/>
  <c r="N79" i="26"/>
  <c r="M78" i="26"/>
  <c r="L78" i="26"/>
  <c r="K78" i="26"/>
  <c r="J78" i="26"/>
  <c r="I78" i="26"/>
  <c r="H78" i="26"/>
  <c r="G78" i="26"/>
  <c r="F78" i="26"/>
  <c r="E78" i="26"/>
  <c r="D78" i="26"/>
  <c r="C78" i="26"/>
  <c r="B78" i="26"/>
  <c r="B121" i="26" s="1"/>
  <c r="M77" i="26"/>
  <c r="L77" i="26"/>
  <c r="K77" i="26"/>
  <c r="J77" i="26"/>
  <c r="I77" i="26"/>
  <c r="H77" i="26"/>
  <c r="G77" i="26"/>
  <c r="F77" i="26"/>
  <c r="E77" i="26"/>
  <c r="D77" i="26"/>
  <c r="C77" i="26"/>
  <c r="B77" i="26"/>
  <c r="M76" i="26"/>
  <c r="L76" i="26"/>
  <c r="K76" i="26"/>
  <c r="J76" i="26"/>
  <c r="I76" i="26"/>
  <c r="H76" i="26"/>
  <c r="G76" i="26"/>
  <c r="F76" i="26"/>
  <c r="E76" i="26"/>
  <c r="D76" i="26"/>
  <c r="C76" i="26"/>
  <c r="B76" i="26"/>
  <c r="B119" i="26" s="1"/>
  <c r="M75" i="26"/>
  <c r="L75" i="26"/>
  <c r="K75" i="26"/>
  <c r="J75" i="26"/>
  <c r="I75" i="26"/>
  <c r="H75" i="26"/>
  <c r="G75" i="26"/>
  <c r="F75" i="26"/>
  <c r="E75" i="26"/>
  <c r="D75" i="26"/>
  <c r="C75" i="26"/>
  <c r="B75" i="26"/>
  <c r="B118" i="26" s="1"/>
  <c r="M74" i="26"/>
  <c r="L74" i="26"/>
  <c r="K74" i="26"/>
  <c r="J74" i="26"/>
  <c r="I74" i="26"/>
  <c r="H74" i="26"/>
  <c r="G74" i="26"/>
  <c r="F74" i="26"/>
  <c r="E74" i="26"/>
  <c r="D74" i="26"/>
  <c r="C74" i="26"/>
  <c r="B74" i="26"/>
  <c r="N73" i="26"/>
  <c r="M72" i="26"/>
  <c r="L72" i="26"/>
  <c r="K72" i="26"/>
  <c r="J72" i="26"/>
  <c r="I72" i="26"/>
  <c r="H72" i="26"/>
  <c r="G72" i="26"/>
  <c r="F72" i="26"/>
  <c r="E72" i="26"/>
  <c r="D72" i="26"/>
  <c r="C72" i="26"/>
  <c r="B72" i="26"/>
  <c r="B115" i="26" s="1"/>
  <c r="M71" i="26"/>
  <c r="L71" i="26"/>
  <c r="K71" i="26"/>
  <c r="J71" i="26"/>
  <c r="I71" i="26"/>
  <c r="H71" i="26"/>
  <c r="G71" i="26"/>
  <c r="F71" i="26"/>
  <c r="E71" i="26"/>
  <c r="D71" i="26"/>
  <c r="C71" i="26"/>
  <c r="B71" i="26"/>
  <c r="M70" i="26"/>
  <c r="L70" i="26"/>
  <c r="K70" i="26"/>
  <c r="J70" i="26"/>
  <c r="I70" i="26"/>
  <c r="H70" i="26"/>
  <c r="G70" i="26"/>
  <c r="F70" i="26"/>
  <c r="E70" i="26"/>
  <c r="D70" i="26"/>
  <c r="C70" i="26"/>
  <c r="B70" i="26"/>
  <c r="M69" i="26"/>
  <c r="L69" i="26"/>
  <c r="K69" i="26"/>
  <c r="J69" i="26"/>
  <c r="I69" i="26"/>
  <c r="H69" i="26"/>
  <c r="G69" i="26"/>
  <c r="F69" i="26"/>
  <c r="E69" i="26"/>
  <c r="D69" i="26"/>
  <c r="C69" i="26"/>
  <c r="B69" i="26"/>
  <c r="M68" i="26"/>
  <c r="L68" i="26"/>
  <c r="K68" i="26"/>
  <c r="J68" i="26"/>
  <c r="I68" i="26"/>
  <c r="H68" i="26"/>
  <c r="G68" i="26"/>
  <c r="F68" i="26"/>
  <c r="E68" i="26"/>
  <c r="D68" i="26"/>
  <c r="C68" i="26"/>
  <c r="B68" i="26"/>
  <c r="M67" i="26"/>
  <c r="L67" i="26"/>
  <c r="K67" i="26"/>
  <c r="J67" i="26"/>
  <c r="I67" i="26"/>
  <c r="H67" i="26"/>
  <c r="G67" i="26"/>
  <c r="F67" i="26"/>
  <c r="E67" i="26"/>
  <c r="D67" i="26"/>
  <c r="C67" i="26"/>
  <c r="B67" i="26"/>
  <c r="B110" i="26" s="1"/>
  <c r="M66" i="26"/>
  <c r="L66" i="26"/>
  <c r="K66" i="26"/>
  <c r="J66" i="26"/>
  <c r="I66" i="26"/>
  <c r="H66" i="26"/>
  <c r="G66" i="26"/>
  <c r="F66" i="26"/>
  <c r="E66" i="26"/>
  <c r="D66" i="26"/>
  <c r="C66" i="26"/>
  <c r="B66" i="26"/>
  <c r="B109" i="26" s="1"/>
  <c r="N65" i="26"/>
  <c r="M64" i="26"/>
  <c r="L64" i="26"/>
  <c r="K64" i="26"/>
  <c r="J64" i="26"/>
  <c r="I64" i="26"/>
  <c r="H64" i="26"/>
  <c r="G64" i="26"/>
  <c r="F64" i="26"/>
  <c r="E64" i="26"/>
  <c r="D64" i="26"/>
  <c r="C64" i="26"/>
  <c r="B64" i="26"/>
  <c r="B107" i="26" s="1"/>
  <c r="N63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B105" i="26" s="1"/>
  <c r="M61" i="26"/>
  <c r="L61" i="26"/>
  <c r="K61" i="26"/>
  <c r="J61" i="26"/>
  <c r="I61" i="26"/>
  <c r="H61" i="26"/>
  <c r="G61" i="26"/>
  <c r="F61" i="26"/>
  <c r="E61" i="26"/>
  <c r="D61" i="26"/>
  <c r="C61" i="26"/>
  <c r="B61" i="26"/>
  <c r="C57" i="26"/>
  <c r="D57" i="26" s="1"/>
  <c r="E57" i="26" s="1"/>
  <c r="F57" i="26" s="1"/>
  <c r="G57" i="26" s="1"/>
  <c r="H57" i="26" s="1"/>
  <c r="I57" i="26" s="1"/>
  <c r="J57" i="26" s="1"/>
  <c r="K57" i="26" s="1"/>
  <c r="L57" i="26" s="1"/>
  <c r="M57" i="26" s="1"/>
  <c r="B57" i="26"/>
  <c r="N56" i="26"/>
  <c r="N55" i="26"/>
  <c r="N54" i="26"/>
  <c r="N53" i="26"/>
  <c r="N52" i="26"/>
  <c r="N51" i="26"/>
  <c r="N50" i="26"/>
  <c r="N49" i="26"/>
  <c r="B45" i="26"/>
  <c r="O57" i="26" l="1"/>
  <c r="N93" i="26"/>
  <c r="N68" i="26"/>
  <c r="N70" i="26"/>
  <c r="H98" i="26"/>
  <c r="N82" i="26"/>
  <c r="N90" i="26"/>
  <c r="I98" i="26"/>
  <c r="N72" i="26"/>
  <c r="N77" i="26"/>
  <c r="N78" i="26"/>
  <c r="N83" i="26"/>
  <c r="B98" i="26"/>
  <c r="J98" i="26"/>
  <c r="N91" i="26"/>
  <c r="C98" i="26"/>
  <c r="K98" i="26"/>
  <c r="N80" i="26"/>
  <c r="N86" i="26"/>
  <c r="N88" i="26"/>
  <c r="D98" i="26"/>
  <c r="L98" i="26"/>
  <c r="N66" i="26"/>
  <c r="N69" i="26"/>
  <c r="N71" i="26"/>
  <c r="N94" i="26"/>
  <c r="E98" i="26"/>
  <c r="M98" i="26"/>
  <c r="N67" i="26"/>
  <c r="N74" i="26"/>
  <c r="B104" i="26"/>
  <c r="F98" i="26"/>
  <c r="N76" i="26"/>
  <c r="N81" i="26"/>
  <c r="B114" i="26"/>
  <c r="G98" i="26"/>
  <c r="N85" i="26"/>
  <c r="N89" i="26"/>
  <c r="B124" i="26"/>
  <c r="C126" i="26"/>
  <c r="D126" i="26" s="1"/>
  <c r="E126" i="26" s="1"/>
  <c r="F126" i="26" s="1"/>
  <c r="G126" i="26" s="1"/>
  <c r="H126" i="26" s="1"/>
  <c r="I126" i="26" s="1"/>
  <c r="J126" i="26" s="1"/>
  <c r="K126" i="26" s="1"/>
  <c r="L126" i="26" s="1"/>
  <c r="M126" i="26" s="1"/>
  <c r="C130" i="26"/>
  <c r="D130" i="26" s="1"/>
  <c r="E130" i="26" s="1"/>
  <c r="F130" i="26" s="1"/>
  <c r="G130" i="26" s="1"/>
  <c r="H130" i="26" s="1"/>
  <c r="I130" i="26" s="1"/>
  <c r="J130" i="26" s="1"/>
  <c r="K130" i="26" s="1"/>
  <c r="L130" i="26" s="1"/>
  <c r="M130" i="26" s="1"/>
  <c r="C115" i="26"/>
  <c r="D115" i="26" s="1"/>
  <c r="E115" i="26" s="1"/>
  <c r="F115" i="26" s="1"/>
  <c r="G115" i="26" s="1"/>
  <c r="H115" i="26" s="1"/>
  <c r="I115" i="26" s="1"/>
  <c r="J115" i="26" s="1"/>
  <c r="K115" i="26" s="1"/>
  <c r="L115" i="26" s="1"/>
  <c r="M115" i="26" s="1"/>
  <c r="C118" i="26"/>
  <c r="D118" i="26" s="1"/>
  <c r="E118" i="26" s="1"/>
  <c r="F118" i="26" s="1"/>
  <c r="G118" i="26" s="1"/>
  <c r="H118" i="26" s="1"/>
  <c r="I118" i="26" s="1"/>
  <c r="J118" i="26" s="1"/>
  <c r="K118" i="26" s="1"/>
  <c r="L118" i="26" s="1"/>
  <c r="M118" i="26" s="1"/>
  <c r="C139" i="26"/>
  <c r="D139" i="26" s="1"/>
  <c r="E139" i="26" s="1"/>
  <c r="F139" i="26" s="1"/>
  <c r="G139" i="26" s="1"/>
  <c r="H139" i="26" s="1"/>
  <c r="I139" i="26" s="1"/>
  <c r="J139" i="26" s="1"/>
  <c r="K139" i="26" s="1"/>
  <c r="L139" i="26" s="1"/>
  <c r="M139" i="26" s="1"/>
  <c r="N139" i="26"/>
  <c r="C123" i="26"/>
  <c r="D123" i="26" s="1"/>
  <c r="E123" i="26" s="1"/>
  <c r="F123" i="26" s="1"/>
  <c r="G123" i="26" s="1"/>
  <c r="H123" i="26" s="1"/>
  <c r="I123" i="26" s="1"/>
  <c r="J123" i="26" s="1"/>
  <c r="K123" i="26" s="1"/>
  <c r="L123" i="26" s="1"/>
  <c r="M123" i="26" s="1"/>
  <c r="C125" i="26"/>
  <c r="D125" i="26" s="1"/>
  <c r="E125" i="26" s="1"/>
  <c r="F125" i="26" s="1"/>
  <c r="G125" i="26" s="1"/>
  <c r="H125" i="26" s="1"/>
  <c r="I125" i="26" s="1"/>
  <c r="J125" i="26" s="1"/>
  <c r="K125" i="26" s="1"/>
  <c r="L125" i="26" s="1"/>
  <c r="M125" i="26" s="1"/>
  <c r="C127" i="26"/>
  <c r="D127" i="26" s="1"/>
  <c r="E127" i="26" s="1"/>
  <c r="F127" i="26" s="1"/>
  <c r="G127" i="26" s="1"/>
  <c r="H127" i="26" s="1"/>
  <c r="I127" i="26" s="1"/>
  <c r="J127" i="26" s="1"/>
  <c r="K127" i="26" s="1"/>
  <c r="L127" i="26" s="1"/>
  <c r="M127" i="26" s="1"/>
  <c r="C110" i="26"/>
  <c r="D110" i="26" s="1"/>
  <c r="E110" i="26" s="1"/>
  <c r="F110" i="26" s="1"/>
  <c r="G110" i="26" s="1"/>
  <c r="H110" i="26" s="1"/>
  <c r="I110" i="26" s="1"/>
  <c r="J110" i="26" s="1"/>
  <c r="K110" i="26" s="1"/>
  <c r="L110" i="26" s="1"/>
  <c r="M110" i="26" s="1"/>
  <c r="C135" i="26"/>
  <c r="D135" i="26" s="1"/>
  <c r="E135" i="26" s="1"/>
  <c r="F135" i="26" s="1"/>
  <c r="G135" i="26" s="1"/>
  <c r="H135" i="26" s="1"/>
  <c r="I135" i="26" s="1"/>
  <c r="J135" i="26" s="1"/>
  <c r="K135" i="26" s="1"/>
  <c r="L135" i="26" s="1"/>
  <c r="M135" i="26" s="1"/>
  <c r="C105" i="26"/>
  <c r="D105" i="26" s="1"/>
  <c r="E105" i="26" s="1"/>
  <c r="F105" i="26" s="1"/>
  <c r="G105" i="26" s="1"/>
  <c r="H105" i="26" s="1"/>
  <c r="I105" i="26" s="1"/>
  <c r="J105" i="26" s="1"/>
  <c r="K105" i="26" s="1"/>
  <c r="L105" i="26" s="1"/>
  <c r="M105" i="26" s="1"/>
  <c r="C109" i="26"/>
  <c r="D109" i="26" s="1"/>
  <c r="E109" i="26" s="1"/>
  <c r="F109" i="26" s="1"/>
  <c r="G109" i="26" s="1"/>
  <c r="H109" i="26" s="1"/>
  <c r="I109" i="26" s="1"/>
  <c r="J109" i="26" s="1"/>
  <c r="K109" i="26" s="1"/>
  <c r="L109" i="26" s="1"/>
  <c r="M109" i="26" s="1"/>
  <c r="C134" i="26"/>
  <c r="D134" i="26" s="1"/>
  <c r="E134" i="26" s="1"/>
  <c r="F134" i="26" s="1"/>
  <c r="G134" i="26" s="1"/>
  <c r="H134" i="26" s="1"/>
  <c r="I134" i="26" s="1"/>
  <c r="J134" i="26" s="1"/>
  <c r="K134" i="26" s="1"/>
  <c r="L134" i="26" s="1"/>
  <c r="M134" i="26" s="1"/>
  <c r="C107" i="26"/>
  <c r="D107" i="26" s="1"/>
  <c r="E107" i="26" s="1"/>
  <c r="F107" i="26" s="1"/>
  <c r="G107" i="26" s="1"/>
  <c r="H107" i="26" s="1"/>
  <c r="I107" i="26" s="1"/>
  <c r="J107" i="26" s="1"/>
  <c r="K107" i="26" s="1"/>
  <c r="L107" i="26" s="1"/>
  <c r="M107" i="26" s="1"/>
  <c r="C133" i="26"/>
  <c r="D133" i="26" s="1"/>
  <c r="E133" i="26" s="1"/>
  <c r="F133" i="26" s="1"/>
  <c r="G133" i="26" s="1"/>
  <c r="H133" i="26" s="1"/>
  <c r="I133" i="26" s="1"/>
  <c r="J133" i="26" s="1"/>
  <c r="K133" i="26" s="1"/>
  <c r="L133" i="26" s="1"/>
  <c r="M133" i="26" s="1"/>
  <c r="C119" i="26"/>
  <c r="D119" i="26" s="1"/>
  <c r="E119" i="26" s="1"/>
  <c r="F119" i="26" s="1"/>
  <c r="G119" i="26" s="1"/>
  <c r="H119" i="26" s="1"/>
  <c r="I119" i="26" s="1"/>
  <c r="J119" i="26" s="1"/>
  <c r="K119" i="26" s="1"/>
  <c r="L119" i="26" s="1"/>
  <c r="M119" i="26" s="1"/>
  <c r="C121" i="26"/>
  <c r="D121" i="26" s="1"/>
  <c r="E121" i="26" s="1"/>
  <c r="F121" i="26" s="1"/>
  <c r="G121" i="26" s="1"/>
  <c r="H121" i="26" s="1"/>
  <c r="I121" i="26" s="1"/>
  <c r="J121" i="26" s="1"/>
  <c r="K121" i="26" s="1"/>
  <c r="L121" i="26" s="1"/>
  <c r="M121" i="26" s="1"/>
  <c r="N75" i="26"/>
  <c r="N87" i="26"/>
  <c r="C104" i="26"/>
  <c r="B111" i="26"/>
  <c r="C114" i="26"/>
  <c r="D114" i="26" s="1"/>
  <c r="E114" i="26" s="1"/>
  <c r="F114" i="26" s="1"/>
  <c r="G114" i="26" s="1"/>
  <c r="H114" i="26" s="1"/>
  <c r="I114" i="26" s="1"/>
  <c r="J114" i="26" s="1"/>
  <c r="K114" i="26" s="1"/>
  <c r="L114" i="26" s="1"/>
  <c r="M114" i="26" s="1"/>
  <c r="B120" i="26"/>
  <c r="C124" i="26"/>
  <c r="D124" i="26" s="1"/>
  <c r="E124" i="26" s="1"/>
  <c r="F124" i="26" s="1"/>
  <c r="G124" i="26" s="1"/>
  <c r="H124" i="26" s="1"/>
  <c r="I124" i="26" s="1"/>
  <c r="J124" i="26" s="1"/>
  <c r="K124" i="26" s="1"/>
  <c r="L124" i="26" s="1"/>
  <c r="M124" i="26" s="1"/>
  <c r="B129" i="26"/>
  <c r="C132" i="26"/>
  <c r="D132" i="26" s="1"/>
  <c r="E132" i="26" s="1"/>
  <c r="F132" i="26" s="1"/>
  <c r="G132" i="26" s="1"/>
  <c r="H132" i="26" s="1"/>
  <c r="I132" i="26" s="1"/>
  <c r="J132" i="26" s="1"/>
  <c r="K132" i="26" s="1"/>
  <c r="L132" i="26" s="1"/>
  <c r="M132" i="26" s="1"/>
  <c r="B137" i="26"/>
  <c r="N64" i="26"/>
  <c r="N84" i="26"/>
  <c r="N92" i="26"/>
  <c r="N96" i="26"/>
  <c r="B117" i="26"/>
  <c r="B113" i="26"/>
  <c r="B131" i="26"/>
  <c r="N62" i="26"/>
  <c r="B128" i="26"/>
  <c r="B136" i="26"/>
  <c r="B112" i="26"/>
  <c r="N61" i="26"/>
  <c r="C45" i="26"/>
  <c r="B141" i="26" l="1"/>
  <c r="N109" i="26"/>
  <c r="N105" i="26"/>
  <c r="N133" i="26"/>
  <c r="N118" i="26"/>
  <c r="N115" i="26"/>
  <c r="N114" i="26"/>
  <c r="N134" i="26"/>
  <c r="N125" i="26"/>
  <c r="N124" i="26"/>
  <c r="N132" i="26"/>
  <c r="N135" i="26"/>
  <c r="D104" i="26"/>
  <c r="C137" i="26"/>
  <c r="D137" i="26" s="1"/>
  <c r="E137" i="26" s="1"/>
  <c r="F137" i="26" s="1"/>
  <c r="G137" i="26" s="1"/>
  <c r="H137" i="26" s="1"/>
  <c r="I137" i="26" s="1"/>
  <c r="J137" i="26" s="1"/>
  <c r="K137" i="26" s="1"/>
  <c r="L137" i="26" s="1"/>
  <c r="M137" i="26" s="1"/>
  <c r="C131" i="26"/>
  <c r="D131" i="26" s="1"/>
  <c r="E131" i="26" s="1"/>
  <c r="F131" i="26" s="1"/>
  <c r="G131" i="26" s="1"/>
  <c r="H131" i="26" s="1"/>
  <c r="I131" i="26" s="1"/>
  <c r="J131" i="26" s="1"/>
  <c r="K131" i="26" s="1"/>
  <c r="L131" i="26" s="1"/>
  <c r="M131" i="26" s="1"/>
  <c r="C113" i="26"/>
  <c r="D113" i="26" s="1"/>
  <c r="E113" i="26" s="1"/>
  <c r="F113" i="26" s="1"/>
  <c r="G113" i="26" s="1"/>
  <c r="H113" i="26" s="1"/>
  <c r="I113" i="26" s="1"/>
  <c r="J113" i="26" s="1"/>
  <c r="K113" i="26" s="1"/>
  <c r="L113" i="26" s="1"/>
  <c r="M113" i="26" s="1"/>
  <c r="C129" i="26"/>
  <c r="D129" i="26" s="1"/>
  <c r="E129" i="26" s="1"/>
  <c r="F129" i="26" s="1"/>
  <c r="G129" i="26" s="1"/>
  <c r="H129" i="26" s="1"/>
  <c r="I129" i="26" s="1"/>
  <c r="J129" i="26" s="1"/>
  <c r="K129" i="26" s="1"/>
  <c r="L129" i="26" s="1"/>
  <c r="M129" i="26" s="1"/>
  <c r="N107" i="26"/>
  <c r="N98" i="26"/>
  <c r="C117" i="26"/>
  <c r="D117" i="26" s="1"/>
  <c r="E117" i="26" s="1"/>
  <c r="F117" i="26" s="1"/>
  <c r="G117" i="26" s="1"/>
  <c r="H117" i="26" s="1"/>
  <c r="I117" i="26" s="1"/>
  <c r="J117" i="26" s="1"/>
  <c r="K117" i="26" s="1"/>
  <c r="L117" i="26" s="1"/>
  <c r="M117" i="26" s="1"/>
  <c r="N121" i="26"/>
  <c r="N110" i="26"/>
  <c r="N123" i="26"/>
  <c r="N130" i="26"/>
  <c r="C112" i="26"/>
  <c r="D112" i="26" s="1"/>
  <c r="E112" i="26" s="1"/>
  <c r="F112" i="26" s="1"/>
  <c r="G112" i="26" s="1"/>
  <c r="H112" i="26" s="1"/>
  <c r="I112" i="26" s="1"/>
  <c r="J112" i="26" s="1"/>
  <c r="K112" i="26" s="1"/>
  <c r="L112" i="26" s="1"/>
  <c r="M112" i="26" s="1"/>
  <c r="C120" i="26"/>
  <c r="D120" i="26" s="1"/>
  <c r="E120" i="26" s="1"/>
  <c r="F120" i="26" s="1"/>
  <c r="G120" i="26" s="1"/>
  <c r="H120" i="26" s="1"/>
  <c r="I120" i="26" s="1"/>
  <c r="J120" i="26" s="1"/>
  <c r="K120" i="26" s="1"/>
  <c r="L120" i="26" s="1"/>
  <c r="M120" i="26" s="1"/>
  <c r="C136" i="26"/>
  <c r="D136" i="26" s="1"/>
  <c r="E136" i="26" s="1"/>
  <c r="F136" i="26" s="1"/>
  <c r="G136" i="26" s="1"/>
  <c r="H136" i="26" s="1"/>
  <c r="I136" i="26" s="1"/>
  <c r="J136" i="26" s="1"/>
  <c r="K136" i="26" s="1"/>
  <c r="L136" i="26" s="1"/>
  <c r="M136" i="26" s="1"/>
  <c r="C128" i="26"/>
  <c r="D128" i="26" s="1"/>
  <c r="E128" i="26" s="1"/>
  <c r="F128" i="26" s="1"/>
  <c r="G128" i="26" s="1"/>
  <c r="H128" i="26" s="1"/>
  <c r="I128" i="26" s="1"/>
  <c r="J128" i="26" s="1"/>
  <c r="K128" i="26" s="1"/>
  <c r="L128" i="26" s="1"/>
  <c r="M128" i="26" s="1"/>
  <c r="C111" i="26"/>
  <c r="D111" i="26" s="1"/>
  <c r="E111" i="26" s="1"/>
  <c r="F111" i="26" s="1"/>
  <c r="G111" i="26" s="1"/>
  <c r="H111" i="26" s="1"/>
  <c r="I111" i="26" s="1"/>
  <c r="J111" i="26" s="1"/>
  <c r="K111" i="26" s="1"/>
  <c r="L111" i="26" s="1"/>
  <c r="M111" i="26" s="1"/>
  <c r="N119" i="26"/>
  <c r="N127" i="26"/>
  <c r="N126" i="26"/>
  <c r="D45" i="26"/>
  <c r="N137" i="26" l="1"/>
  <c r="N112" i="26"/>
  <c r="N128" i="26"/>
  <c r="C141" i="26"/>
  <c r="N113" i="26"/>
  <c r="N131" i="26"/>
  <c r="N111" i="26"/>
  <c r="N120" i="26"/>
  <c r="N117" i="26"/>
  <c r="N136" i="26"/>
  <c r="N129" i="26"/>
  <c r="D141" i="26"/>
  <c r="E104" i="26"/>
  <c r="E45" i="26"/>
  <c r="E141" i="26" l="1"/>
  <c r="F104" i="26"/>
  <c r="F45" i="26"/>
  <c r="F141" i="26" l="1"/>
  <c r="G104" i="26"/>
  <c r="G45" i="26"/>
  <c r="H104" i="26" l="1"/>
  <c r="G141" i="26"/>
  <c r="H45" i="26"/>
  <c r="I104" i="26" l="1"/>
  <c r="H141" i="26"/>
  <c r="I45" i="26"/>
  <c r="I141" i="26" l="1"/>
  <c r="J104" i="26"/>
  <c r="J45" i="26"/>
  <c r="J141" i="26" l="1"/>
  <c r="K104" i="26"/>
  <c r="K45" i="26"/>
  <c r="K141" i="26" l="1"/>
  <c r="L104" i="26"/>
  <c r="L45" i="26"/>
  <c r="L141" i="26" l="1"/>
  <c r="M104" i="26"/>
  <c r="M45" i="26"/>
  <c r="O45" i="26" l="1"/>
  <c r="M141" i="26"/>
  <c r="N141" i="26" s="1"/>
  <c r="N104" i="26"/>
  <c r="P14" i="15" l="1"/>
  <c r="P16" i="15" s="1"/>
  <c r="I856" i="22" l="1"/>
  <c r="G856" i="22"/>
  <c r="E856" i="22"/>
  <c r="K854" i="22"/>
  <c r="K853" i="22"/>
  <c r="K852" i="22"/>
  <c r="K851" i="22"/>
  <c r="K850" i="22"/>
  <c r="K849" i="22"/>
  <c r="K848" i="22"/>
  <c r="K847" i="22"/>
  <c r="I843" i="22"/>
  <c r="G843" i="22"/>
  <c r="E843" i="22"/>
  <c r="K841" i="22"/>
  <c r="K840" i="22"/>
  <c r="K839" i="22"/>
  <c r="K838" i="22"/>
  <c r="K837" i="22"/>
  <c r="K836" i="22"/>
  <c r="K835" i="22"/>
  <c r="K834" i="22"/>
  <c r="K833" i="22"/>
  <c r="K832" i="22"/>
  <c r="K831" i="22"/>
  <c r="K830" i="22"/>
  <c r="K829" i="22"/>
  <c r="K828" i="22"/>
  <c r="K827" i="22"/>
  <c r="K826" i="22"/>
  <c r="K825" i="22"/>
  <c r="K824" i="22"/>
  <c r="I820" i="22"/>
  <c r="G820" i="22"/>
  <c r="E820" i="22"/>
  <c r="K818" i="22"/>
  <c r="K817" i="22"/>
  <c r="K816" i="22"/>
  <c r="K815" i="22"/>
  <c r="K814" i="22"/>
  <c r="K813" i="22"/>
  <c r="K812" i="22"/>
  <c r="K811" i="22"/>
  <c r="K810" i="22"/>
  <c r="K809" i="22"/>
  <c r="I801" i="22"/>
  <c r="G801" i="22"/>
  <c r="E801" i="22"/>
  <c r="K799" i="22"/>
  <c r="K801" i="22" s="1"/>
  <c r="I792" i="22"/>
  <c r="G792" i="22"/>
  <c r="E792" i="22"/>
  <c r="K791" i="22"/>
  <c r="K790" i="22"/>
  <c r="K789" i="22"/>
  <c r="I786" i="22"/>
  <c r="G786" i="22"/>
  <c r="E786" i="22"/>
  <c r="K785" i="22"/>
  <c r="K784" i="22"/>
  <c r="I781" i="22"/>
  <c r="G781" i="22"/>
  <c r="E781" i="22"/>
  <c r="K780" i="22"/>
  <c r="K779" i="22"/>
  <c r="K778" i="22"/>
  <c r="I775" i="22"/>
  <c r="G775" i="22"/>
  <c r="E775" i="22"/>
  <c r="K774" i="22"/>
  <c r="K773" i="22"/>
  <c r="K772" i="22"/>
  <c r="I769" i="22"/>
  <c r="G769" i="22"/>
  <c r="E769" i="22"/>
  <c r="K768" i="22"/>
  <c r="K767" i="22"/>
  <c r="K766" i="22"/>
  <c r="I763" i="22"/>
  <c r="G763" i="22"/>
  <c r="E763" i="22"/>
  <c r="K762" i="22"/>
  <c r="K761" i="22"/>
  <c r="K760" i="22"/>
  <c r="I757" i="22"/>
  <c r="G757" i="22"/>
  <c r="E757" i="22"/>
  <c r="K756" i="22"/>
  <c r="K755" i="22"/>
  <c r="K754" i="22"/>
  <c r="I751" i="22"/>
  <c r="G751" i="22"/>
  <c r="E751" i="22"/>
  <c r="K750" i="22"/>
  <c r="K749" i="22"/>
  <c r="K748" i="22"/>
  <c r="I745" i="22"/>
  <c r="G745" i="22"/>
  <c r="E745" i="22"/>
  <c r="K744" i="22"/>
  <c r="K743" i="22"/>
  <c r="K742" i="22"/>
  <c r="I739" i="22"/>
  <c r="G739" i="22"/>
  <c r="E739" i="22"/>
  <c r="K738" i="22"/>
  <c r="K737" i="22"/>
  <c r="K736" i="22"/>
  <c r="I733" i="22"/>
  <c r="G733" i="22"/>
  <c r="E733" i="22"/>
  <c r="K732" i="22"/>
  <c r="K731" i="22"/>
  <c r="K730" i="22"/>
  <c r="I727" i="22"/>
  <c r="G727" i="22"/>
  <c r="E727" i="22"/>
  <c r="K726" i="22"/>
  <c r="K725" i="22"/>
  <c r="K724" i="22"/>
  <c r="I721" i="22"/>
  <c r="G721" i="22"/>
  <c r="E721" i="22"/>
  <c r="K720" i="22"/>
  <c r="K719" i="22"/>
  <c r="K718" i="22"/>
  <c r="I715" i="22"/>
  <c r="G715" i="22"/>
  <c r="E715" i="22"/>
  <c r="K714" i="22"/>
  <c r="K713" i="22"/>
  <c r="K712" i="22"/>
  <c r="I709" i="22"/>
  <c r="G709" i="22"/>
  <c r="E709" i="22"/>
  <c r="K708" i="22"/>
  <c r="K707" i="22"/>
  <c r="K706" i="22"/>
  <c r="I703" i="22"/>
  <c r="G703" i="22"/>
  <c r="E703" i="22"/>
  <c r="K702" i="22"/>
  <c r="K701" i="22"/>
  <c r="K700" i="22"/>
  <c r="I697" i="22"/>
  <c r="G697" i="22"/>
  <c r="E697" i="22"/>
  <c r="K696" i="22"/>
  <c r="K695" i="22"/>
  <c r="K694" i="22"/>
  <c r="I691" i="22"/>
  <c r="G691" i="22"/>
  <c r="E691" i="22"/>
  <c r="K690" i="22"/>
  <c r="K689" i="22"/>
  <c r="K688" i="22"/>
  <c r="I685" i="22"/>
  <c r="G685" i="22"/>
  <c r="E685" i="22"/>
  <c r="K684" i="22"/>
  <c r="K683" i="22"/>
  <c r="K682" i="22"/>
  <c r="I679" i="22"/>
  <c r="G679" i="22"/>
  <c r="E679" i="22"/>
  <c r="K678" i="22"/>
  <c r="K677" i="22"/>
  <c r="K676" i="22"/>
  <c r="I673" i="22"/>
  <c r="G673" i="22"/>
  <c r="E673" i="22"/>
  <c r="K672" i="22"/>
  <c r="K671" i="22"/>
  <c r="K670" i="22"/>
  <c r="I667" i="22"/>
  <c r="G667" i="22"/>
  <c r="E667" i="22"/>
  <c r="K666" i="22"/>
  <c r="K665" i="22"/>
  <c r="K664" i="22"/>
  <c r="I661" i="22"/>
  <c r="G661" i="22"/>
  <c r="E661" i="22"/>
  <c r="K660" i="22"/>
  <c r="K659" i="22"/>
  <c r="K658" i="22"/>
  <c r="I655" i="22"/>
  <c r="G655" i="22"/>
  <c r="E655" i="22"/>
  <c r="K654" i="22"/>
  <c r="K653" i="22"/>
  <c r="K652" i="22"/>
  <c r="I649" i="22"/>
  <c r="G649" i="22"/>
  <c r="E649" i="22"/>
  <c r="K648" i="22"/>
  <c r="K647" i="22"/>
  <c r="K646" i="22"/>
  <c r="I643" i="22"/>
  <c r="G643" i="22"/>
  <c r="E643" i="22"/>
  <c r="K642" i="22"/>
  <c r="K641" i="22"/>
  <c r="K640" i="22"/>
  <c r="I637" i="22"/>
  <c r="G637" i="22"/>
  <c r="E637" i="22"/>
  <c r="K636" i="22"/>
  <c r="K635" i="22"/>
  <c r="K634" i="22"/>
  <c r="I631" i="22"/>
  <c r="G631" i="22"/>
  <c r="E631" i="22"/>
  <c r="K630" i="22"/>
  <c r="K629" i="22"/>
  <c r="K628" i="22"/>
  <c r="I625" i="22"/>
  <c r="G625" i="22"/>
  <c r="E625" i="22"/>
  <c r="K624" i="22"/>
  <c r="K623" i="22"/>
  <c r="K622" i="22"/>
  <c r="I619" i="22"/>
  <c r="G619" i="22"/>
  <c r="E619" i="22"/>
  <c r="K618" i="22"/>
  <c r="K617" i="22"/>
  <c r="K616" i="22"/>
  <c r="I613" i="22"/>
  <c r="G613" i="22"/>
  <c r="E613" i="22"/>
  <c r="K612" i="22"/>
  <c r="K611" i="22"/>
  <c r="K610" i="22"/>
  <c r="I607" i="22"/>
  <c r="G607" i="22"/>
  <c r="E607" i="22"/>
  <c r="K606" i="22"/>
  <c r="K605" i="22"/>
  <c r="K604" i="22"/>
  <c r="I601" i="22"/>
  <c r="G601" i="22"/>
  <c r="E601" i="22"/>
  <c r="K600" i="22"/>
  <c r="K599" i="22"/>
  <c r="K598" i="22"/>
  <c r="I595" i="22"/>
  <c r="G595" i="22"/>
  <c r="E595" i="22"/>
  <c r="K594" i="22"/>
  <c r="K593" i="22"/>
  <c r="K592" i="22"/>
  <c r="I589" i="22"/>
  <c r="G589" i="22"/>
  <c r="E589" i="22"/>
  <c r="K588" i="22"/>
  <c r="K587" i="22"/>
  <c r="K586" i="22"/>
  <c r="I583" i="22"/>
  <c r="G583" i="22"/>
  <c r="E583" i="22"/>
  <c r="K582" i="22"/>
  <c r="K581" i="22"/>
  <c r="K580" i="22"/>
  <c r="I577" i="22"/>
  <c r="G577" i="22"/>
  <c r="E577" i="22"/>
  <c r="K576" i="22"/>
  <c r="K575" i="22"/>
  <c r="K574" i="22"/>
  <c r="I571" i="22"/>
  <c r="G571" i="22"/>
  <c r="E571" i="22"/>
  <c r="K570" i="22"/>
  <c r="K569" i="22"/>
  <c r="K568" i="22"/>
  <c r="I565" i="22"/>
  <c r="G565" i="22"/>
  <c r="E565" i="22"/>
  <c r="K564" i="22"/>
  <c r="K563" i="22"/>
  <c r="K562" i="22"/>
  <c r="I559" i="22"/>
  <c r="G559" i="22"/>
  <c r="E559" i="22"/>
  <c r="K558" i="22"/>
  <c r="K557" i="22"/>
  <c r="K556" i="22"/>
  <c r="I553" i="22"/>
  <c r="G553" i="22"/>
  <c r="E553" i="22"/>
  <c r="K552" i="22"/>
  <c r="K551" i="22"/>
  <c r="K550" i="22"/>
  <c r="I547" i="22"/>
  <c r="G547" i="22"/>
  <c r="E547" i="22"/>
  <c r="K546" i="22"/>
  <c r="K545" i="22"/>
  <c r="K544" i="22"/>
  <c r="I541" i="22"/>
  <c r="G541" i="22"/>
  <c r="E541" i="22"/>
  <c r="K540" i="22"/>
  <c r="K539" i="22"/>
  <c r="K538" i="22"/>
  <c r="I535" i="22"/>
  <c r="G535" i="22"/>
  <c r="E535" i="22"/>
  <c r="K534" i="22"/>
  <c r="K533" i="22"/>
  <c r="K532" i="22"/>
  <c r="I529" i="22"/>
  <c r="G529" i="22"/>
  <c r="E529" i="22"/>
  <c r="K528" i="22"/>
  <c r="K527" i="22"/>
  <c r="K526" i="22"/>
  <c r="I523" i="22"/>
  <c r="G523" i="22"/>
  <c r="E523" i="22"/>
  <c r="K522" i="22"/>
  <c r="K521" i="22"/>
  <c r="K520" i="22"/>
  <c r="K519" i="22"/>
  <c r="I516" i="22"/>
  <c r="G516" i="22"/>
  <c r="E516" i="22"/>
  <c r="K515" i="22"/>
  <c r="K514" i="22"/>
  <c r="K513" i="22"/>
  <c r="I510" i="22"/>
  <c r="G510" i="22"/>
  <c r="E510" i="22"/>
  <c r="K509" i="22"/>
  <c r="K508" i="22"/>
  <c r="K507" i="22"/>
  <c r="I499" i="22"/>
  <c r="G499" i="22"/>
  <c r="E499" i="22"/>
  <c r="K498" i="22"/>
  <c r="K497" i="22"/>
  <c r="K496" i="22"/>
  <c r="K495" i="22"/>
  <c r="K494" i="22"/>
  <c r="I491" i="22"/>
  <c r="G491" i="22"/>
  <c r="E491" i="22"/>
  <c r="K490" i="22"/>
  <c r="K489" i="22"/>
  <c r="K488" i="22"/>
  <c r="I485" i="22"/>
  <c r="G485" i="22"/>
  <c r="E485" i="22"/>
  <c r="K484" i="22"/>
  <c r="K485" i="22" s="1"/>
  <c r="I481" i="22"/>
  <c r="G481" i="22"/>
  <c r="E481" i="22"/>
  <c r="K480" i="22"/>
  <c r="K479" i="22"/>
  <c r="K478" i="22"/>
  <c r="K477" i="22"/>
  <c r="K476" i="22"/>
  <c r="K475" i="22"/>
  <c r="K474" i="22"/>
  <c r="I471" i="22"/>
  <c r="G471" i="22"/>
  <c r="E471" i="22"/>
  <c r="K470" i="22"/>
  <c r="K469" i="22"/>
  <c r="K468" i="22"/>
  <c r="K467" i="22"/>
  <c r="K466" i="22"/>
  <c r="K465" i="22"/>
  <c r="I462" i="22"/>
  <c r="G462" i="22"/>
  <c r="E462" i="22"/>
  <c r="K461" i="22"/>
  <c r="K460" i="22"/>
  <c r="K459" i="22"/>
  <c r="K458" i="22"/>
  <c r="K457" i="22"/>
  <c r="K456" i="22"/>
  <c r="K455" i="22"/>
  <c r="I452" i="22"/>
  <c r="G452" i="22"/>
  <c r="E452" i="22"/>
  <c r="K451" i="22"/>
  <c r="K450" i="22"/>
  <c r="K449" i="22"/>
  <c r="K448" i="22"/>
  <c r="K447" i="22"/>
  <c r="K446" i="22"/>
  <c r="K445" i="22"/>
  <c r="I442" i="22"/>
  <c r="G442" i="22"/>
  <c r="E442" i="22"/>
  <c r="K441" i="22"/>
  <c r="K440" i="22"/>
  <c r="K439" i="22"/>
  <c r="K438" i="22"/>
  <c r="K437" i="22"/>
  <c r="K436" i="22"/>
  <c r="I433" i="22"/>
  <c r="G433" i="22"/>
  <c r="E433" i="22"/>
  <c r="K432" i="22"/>
  <c r="K431" i="22"/>
  <c r="K430" i="22"/>
  <c r="K429" i="22"/>
  <c r="K428" i="22"/>
  <c r="K427" i="22"/>
  <c r="I417" i="22"/>
  <c r="I419" i="22" s="1"/>
  <c r="G417" i="22"/>
  <c r="G419" i="22" s="1"/>
  <c r="E417" i="22"/>
  <c r="E419" i="22" s="1"/>
  <c r="K416" i="22"/>
  <c r="K415" i="22"/>
  <c r="K414" i="22"/>
  <c r="K413" i="22"/>
  <c r="K412" i="22"/>
  <c r="K411" i="22"/>
  <c r="I403" i="22"/>
  <c r="G403" i="22"/>
  <c r="E403" i="22"/>
  <c r="K402" i="22"/>
  <c r="K401" i="22"/>
  <c r="K400" i="22"/>
  <c r="K399" i="22"/>
  <c r="K398" i="22"/>
  <c r="K397" i="22"/>
  <c r="K396" i="22"/>
  <c r="I393" i="22"/>
  <c r="G393" i="22"/>
  <c r="E393" i="22"/>
  <c r="K392" i="22"/>
  <c r="K391" i="22"/>
  <c r="K390" i="22"/>
  <c r="K389" i="22"/>
  <c r="K388" i="22"/>
  <c r="K387" i="22"/>
  <c r="I379" i="22"/>
  <c r="I381" i="22" s="1"/>
  <c r="G379" i="22"/>
  <c r="G381" i="22" s="1"/>
  <c r="E379" i="22"/>
  <c r="E381" i="22" s="1"/>
  <c r="K378" i="22"/>
  <c r="K377" i="22"/>
  <c r="K376" i="22"/>
  <c r="K375" i="22"/>
  <c r="K374" i="22"/>
  <c r="K373" i="22"/>
  <c r="K372" i="22"/>
  <c r="I364" i="22"/>
  <c r="I366" i="22" s="1"/>
  <c r="G364" i="22"/>
  <c r="G366" i="22" s="1"/>
  <c r="E364" i="22"/>
  <c r="E366" i="22" s="1"/>
  <c r="K363" i="22"/>
  <c r="K362" i="22"/>
  <c r="K361" i="22"/>
  <c r="K360" i="22"/>
  <c r="K359" i="22"/>
  <c r="K358" i="22"/>
  <c r="K357" i="22"/>
  <c r="I349" i="22"/>
  <c r="I351" i="22" s="1"/>
  <c r="G349" i="22"/>
  <c r="G351" i="22" s="1"/>
  <c r="E349" i="22"/>
  <c r="E351" i="22" s="1"/>
  <c r="K348" i="22"/>
  <c r="K347" i="22"/>
  <c r="K346" i="22"/>
  <c r="K345" i="22"/>
  <c r="K344" i="22"/>
  <c r="K343" i="22"/>
  <c r="K342" i="22"/>
  <c r="I334" i="22"/>
  <c r="I336" i="22" s="1"/>
  <c r="G334" i="22"/>
  <c r="G336" i="22" s="1"/>
  <c r="E334" i="22"/>
  <c r="E336" i="22" s="1"/>
  <c r="K333" i="22"/>
  <c r="K332" i="22"/>
  <c r="K331" i="22"/>
  <c r="K330" i="22"/>
  <c r="K329" i="22"/>
  <c r="K328" i="22"/>
  <c r="K327" i="22"/>
  <c r="I320" i="22"/>
  <c r="G320" i="22"/>
  <c r="E320" i="22"/>
  <c r="K319" i="22"/>
  <c r="K318" i="22"/>
  <c r="K317" i="22"/>
  <c r="K316" i="22"/>
  <c r="K315" i="22"/>
  <c r="K314" i="22"/>
  <c r="K313" i="22"/>
  <c r="I310" i="22"/>
  <c r="G310" i="22"/>
  <c r="E310" i="22"/>
  <c r="K309" i="22"/>
  <c r="K308" i="22"/>
  <c r="K307" i="22"/>
  <c r="K306" i="22"/>
  <c r="K305" i="22"/>
  <c r="K304" i="22"/>
  <c r="K303" i="22"/>
  <c r="I300" i="22"/>
  <c r="G300" i="22"/>
  <c r="E300" i="22"/>
  <c r="K299" i="22"/>
  <c r="K298" i="22"/>
  <c r="K297" i="22"/>
  <c r="K296" i="22"/>
  <c r="K295" i="22"/>
  <c r="K294" i="22"/>
  <c r="K293" i="22"/>
  <c r="I290" i="22"/>
  <c r="G290" i="22"/>
  <c r="E290" i="22"/>
  <c r="K289" i="22"/>
  <c r="K288" i="22"/>
  <c r="K287" i="22"/>
  <c r="K286" i="22"/>
  <c r="K285" i="22"/>
  <c r="K284" i="22"/>
  <c r="I276" i="22"/>
  <c r="I278" i="22" s="1"/>
  <c r="G276" i="22"/>
  <c r="G278" i="22" s="1"/>
  <c r="E276" i="22"/>
  <c r="E278" i="22" s="1"/>
  <c r="K275" i="22"/>
  <c r="K274" i="22"/>
  <c r="K273" i="22"/>
  <c r="K272" i="22"/>
  <c r="K271" i="22"/>
  <c r="K270" i="22"/>
  <c r="K269" i="22"/>
  <c r="I261" i="22"/>
  <c r="G261" i="22"/>
  <c r="E261" i="22"/>
  <c r="K260" i="22"/>
  <c r="K259" i="22"/>
  <c r="K258" i="22"/>
  <c r="K257" i="22"/>
  <c r="K256" i="22"/>
  <c r="K255" i="22"/>
  <c r="K254" i="22"/>
  <c r="I251" i="22"/>
  <c r="G251" i="22"/>
  <c r="E251" i="22"/>
  <c r="K250" i="22"/>
  <c r="K249" i="22"/>
  <c r="K248" i="22"/>
  <c r="K247" i="22"/>
  <c r="K246" i="22"/>
  <c r="K245" i="22"/>
  <c r="K244" i="22"/>
  <c r="I241" i="22"/>
  <c r="G241" i="22"/>
  <c r="E241" i="22"/>
  <c r="K240" i="22"/>
  <c r="K239" i="22"/>
  <c r="K238" i="22"/>
  <c r="K237" i="22"/>
  <c r="K236" i="22"/>
  <c r="K235" i="22"/>
  <c r="K234" i="22"/>
  <c r="I226" i="22"/>
  <c r="G226" i="22"/>
  <c r="E226" i="22"/>
  <c r="K225" i="22"/>
  <c r="K224" i="22"/>
  <c r="K223" i="22"/>
  <c r="K222" i="22"/>
  <c r="K221" i="22"/>
  <c r="K220" i="22"/>
  <c r="K219" i="22"/>
  <c r="I216" i="22"/>
  <c r="G216" i="22"/>
  <c r="E216" i="22"/>
  <c r="K215" i="22"/>
  <c r="K214" i="22"/>
  <c r="K213" i="22"/>
  <c r="K212" i="22"/>
  <c r="K211" i="22"/>
  <c r="K210" i="22"/>
  <c r="K209" i="22"/>
  <c r="I206" i="22"/>
  <c r="G206" i="22"/>
  <c r="E206" i="22"/>
  <c r="K205" i="22"/>
  <c r="K204" i="22"/>
  <c r="K203" i="22"/>
  <c r="K202" i="22"/>
  <c r="K201" i="22"/>
  <c r="K200" i="22"/>
  <c r="K199" i="22"/>
  <c r="I196" i="22"/>
  <c r="G196" i="22"/>
  <c r="E196" i="22"/>
  <c r="K195" i="22"/>
  <c r="K194" i="22"/>
  <c r="K193" i="22"/>
  <c r="K192" i="22"/>
  <c r="K191" i="22"/>
  <c r="K190" i="22"/>
  <c r="I182" i="22"/>
  <c r="I184" i="22" s="1"/>
  <c r="G182" i="22"/>
  <c r="G184" i="22" s="1"/>
  <c r="E182" i="22"/>
  <c r="E184" i="22" s="1"/>
  <c r="K181" i="22"/>
  <c r="K180" i="22"/>
  <c r="K179" i="22"/>
  <c r="K178" i="22"/>
  <c r="K177" i="22"/>
  <c r="K176" i="22"/>
  <c r="K175" i="22"/>
  <c r="I167" i="22"/>
  <c r="G167" i="22"/>
  <c r="E167" i="22"/>
  <c r="K166" i="22"/>
  <c r="K165" i="22"/>
  <c r="K164" i="22"/>
  <c r="K163" i="22"/>
  <c r="K162" i="22"/>
  <c r="K161" i="22"/>
  <c r="K160" i="22"/>
  <c r="I157" i="22"/>
  <c r="G157" i="22"/>
  <c r="E157" i="22"/>
  <c r="K156" i="22"/>
  <c r="K155" i="22"/>
  <c r="K154" i="22"/>
  <c r="K153" i="22"/>
  <c r="K152" i="22"/>
  <c r="K151" i="22"/>
  <c r="K150" i="22"/>
  <c r="I147" i="22"/>
  <c r="G147" i="22"/>
  <c r="E147" i="22"/>
  <c r="K146" i="22"/>
  <c r="K145" i="22"/>
  <c r="K144" i="22"/>
  <c r="K143" i="22"/>
  <c r="K142" i="22"/>
  <c r="K141" i="22"/>
  <c r="K140" i="22"/>
  <c r="I127" i="22"/>
  <c r="G127" i="22"/>
  <c r="E127" i="22"/>
  <c r="K126" i="22"/>
  <c r="K125" i="22"/>
  <c r="K124" i="22"/>
  <c r="K123" i="22"/>
  <c r="K122" i="22"/>
  <c r="I119" i="22"/>
  <c r="G119" i="22"/>
  <c r="E119" i="22"/>
  <c r="K118" i="22"/>
  <c r="K117" i="22"/>
  <c r="K116" i="22"/>
  <c r="K115" i="22"/>
  <c r="K114" i="22"/>
  <c r="I111" i="22"/>
  <c r="G111" i="22"/>
  <c r="E111" i="22"/>
  <c r="E129" i="22" s="1"/>
  <c r="K110" i="22"/>
  <c r="K109" i="22"/>
  <c r="K108" i="22"/>
  <c r="K107" i="22"/>
  <c r="K106" i="22"/>
  <c r="I99" i="22"/>
  <c r="G99" i="22"/>
  <c r="E99" i="22"/>
  <c r="K98" i="22"/>
  <c r="K97" i="22"/>
  <c r="K96" i="22"/>
  <c r="K95" i="22"/>
  <c r="K94" i="22"/>
  <c r="I91" i="22"/>
  <c r="G91" i="22"/>
  <c r="E91" i="22"/>
  <c r="K90" i="22"/>
  <c r="K89" i="22"/>
  <c r="K88" i="22"/>
  <c r="K87" i="22"/>
  <c r="K86" i="22"/>
  <c r="I83" i="22"/>
  <c r="I101" i="22" s="1"/>
  <c r="G83" i="22"/>
  <c r="E83" i="22"/>
  <c r="E101" i="22" s="1"/>
  <c r="K82" i="22"/>
  <c r="K81" i="22"/>
  <c r="K80" i="22"/>
  <c r="K79" i="22"/>
  <c r="K78" i="22"/>
  <c r="I67" i="22"/>
  <c r="G67" i="22"/>
  <c r="E67" i="22"/>
  <c r="K66" i="22"/>
  <c r="K65" i="22"/>
  <c r="K64" i="22"/>
  <c r="K63" i="22"/>
  <c r="K62" i="22"/>
  <c r="I59" i="22"/>
  <c r="I69" i="22" s="1"/>
  <c r="G59" i="22"/>
  <c r="G69" i="22" s="1"/>
  <c r="E59" i="22"/>
  <c r="E69" i="22" s="1"/>
  <c r="K58" i="22"/>
  <c r="K57" i="22"/>
  <c r="K56" i="22"/>
  <c r="K55" i="22"/>
  <c r="K54" i="22"/>
  <c r="I46" i="22"/>
  <c r="G46" i="22"/>
  <c r="E46" i="22"/>
  <c r="K45" i="22"/>
  <c r="K44" i="22"/>
  <c r="K43" i="22"/>
  <c r="I40" i="22"/>
  <c r="G40" i="22"/>
  <c r="E40" i="22"/>
  <c r="K39" i="22"/>
  <c r="K38" i="22"/>
  <c r="K37" i="22"/>
  <c r="I34" i="22"/>
  <c r="G34" i="22"/>
  <c r="E34" i="22"/>
  <c r="K33" i="22"/>
  <c r="K32" i="22"/>
  <c r="K31" i="22"/>
  <c r="I28" i="22"/>
  <c r="G28" i="22"/>
  <c r="E28" i="22"/>
  <c r="K27" i="22"/>
  <c r="K26" i="22"/>
  <c r="K25" i="22"/>
  <c r="I22" i="22"/>
  <c r="G22" i="22"/>
  <c r="E22" i="22"/>
  <c r="K21" i="22"/>
  <c r="K20" i="22"/>
  <c r="K19" i="22"/>
  <c r="K18" i="22"/>
  <c r="K17" i="22"/>
  <c r="M857" i="21"/>
  <c r="K857" i="21"/>
  <c r="M844" i="21"/>
  <c r="O844" i="21" s="1"/>
  <c r="K844" i="21"/>
  <c r="M821" i="21"/>
  <c r="K821" i="21"/>
  <c r="M802" i="21"/>
  <c r="O802" i="21" s="1"/>
  <c r="K802" i="21"/>
  <c r="M793" i="21"/>
  <c r="K793" i="21"/>
  <c r="M787" i="21"/>
  <c r="K787" i="21"/>
  <c r="M782" i="21"/>
  <c r="K782" i="21"/>
  <c r="M776" i="21"/>
  <c r="K776" i="21"/>
  <c r="M770" i="21"/>
  <c r="K770" i="21"/>
  <c r="M764" i="21"/>
  <c r="K764" i="21"/>
  <c r="M758" i="21"/>
  <c r="K758" i="21"/>
  <c r="M752" i="21"/>
  <c r="K752" i="21"/>
  <c r="M746" i="21"/>
  <c r="K746" i="21"/>
  <c r="M740" i="21"/>
  <c r="K740" i="21"/>
  <c r="M734" i="21"/>
  <c r="O734" i="21" s="1"/>
  <c r="K734" i="21"/>
  <c r="M728" i="21"/>
  <c r="K728" i="21"/>
  <c r="M722" i="21"/>
  <c r="K722" i="21"/>
  <c r="M716" i="21"/>
  <c r="K716" i="21"/>
  <c r="M710" i="21"/>
  <c r="O710" i="21" s="1"/>
  <c r="K710" i="21"/>
  <c r="M704" i="21"/>
  <c r="K704" i="21"/>
  <c r="M698" i="21"/>
  <c r="K698" i="21"/>
  <c r="M692" i="21"/>
  <c r="K692" i="21"/>
  <c r="O686" i="21"/>
  <c r="M686" i="21"/>
  <c r="K686" i="21"/>
  <c r="M680" i="21"/>
  <c r="K680" i="21"/>
  <c r="M674" i="21"/>
  <c r="K674" i="21"/>
  <c r="M668" i="21"/>
  <c r="K668" i="21"/>
  <c r="M662" i="21"/>
  <c r="K662" i="21"/>
  <c r="M656" i="21"/>
  <c r="K656" i="21"/>
  <c r="M650" i="21"/>
  <c r="K650" i="21"/>
  <c r="M644" i="21"/>
  <c r="K644" i="21"/>
  <c r="M638" i="21"/>
  <c r="K638" i="21"/>
  <c r="M632" i="21"/>
  <c r="K632" i="21"/>
  <c r="M626" i="21"/>
  <c r="K626" i="21"/>
  <c r="M620" i="21"/>
  <c r="K620" i="21"/>
  <c r="M614" i="21"/>
  <c r="O614" i="21" s="1"/>
  <c r="K614" i="21"/>
  <c r="M608" i="21"/>
  <c r="K608" i="21"/>
  <c r="M602" i="21"/>
  <c r="K602" i="21"/>
  <c r="M596" i="21"/>
  <c r="K596" i="21"/>
  <c r="M590" i="21"/>
  <c r="K590" i="21"/>
  <c r="M584" i="21"/>
  <c r="K584" i="21"/>
  <c r="M578" i="21"/>
  <c r="K578" i="21"/>
  <c r="M572" i="21"/>
  <c r="K572" i="21"/>
  <c r="M566" i="21"/>
  <c r="K566" i="21"/>
  <c r="M560" i="21"/>
  <c r="K560" i="21"/>
  <c r="M554" i="21"/>
  <c r="K554" i="21"/>
  <c r="M548" i="21"/>
  <c r="K548" i="21"/>
  <c r="M542" i="21"/>
  <c r="K542" i="21"/>
  <c r="M536" i="21"/>
  <c r="K536" i="21"/>
  <c r="M530" i="21"/>
  <c r="K530" i="21"/>
  <c r="M524" i="21"/>
  <c r="O524" i="21" s="1"/>
  <c r="K524" i="21"/>
  <c r="M517" i="21"/>
  <c r="K517" i="21"/>
  <c r="M511" i="21"/>
  <c r="K511" i="21"/>
  <c r="M500" i="21"/>
  <c r="K500" i="21"/>
  <c r="M492" i="21"/>
  <c r="K492" i="21"/>
  <c r="M486" i="21"/>
  <c r="K486" i="21"/>
  <c r="M482" i="21"/>
  <c r="K482" i="21"/>
  <c r="M472" i="21"/>
  <c r="K472" i="21"/>
  <c r="M463" i="21"/>
  <c r="K463" i="21"/>
  <c r="M453" i="21"/>
  <c r="K453" i="21"/>
  <c r="M443" i="21"/>
  <c r="K443" i="21"/>
  <c r="M434" i="21"/>
  <c r="K434" i="21"/>
  <c r="K418" i="21"/>
  <c r="K420" i="21" s="1"/>
  <c r="O417" i="21"/>
  <c r="M417" i="21" s="1"/>
  <c r="O416" i="21"/>
  <c r="M416" i="21" s="1"/>
  <c r="O415" i="21"/>
  <c r="M415" i="21" s="1"/>
  <c r="O414" i="21"/>
  <c r="M414" i="21" s="1"/>
  <c r="O413" i="21"/>
  <c r="M413" i="21" s="1"/>
  <c r="O412" i="21"/>
  <c r="M412" i="21" s="1"/>
  <c r="M405" i="21"/>
  <c r="M407" i="21" s="1"/>
  <c r="K405" i="21"/>
  <c r="O405" i="21" s="1"/>
  <c r="M395" i="21"/>
  <c r="K395" i="21"/>
  <c r="M381" i="21"/>
  <c r="M383" i="21" s="1"/>
  <c r="K381" i="21"/>
  <c r="K383" i="21" s="1"/>
  <c r="M366" i="21"/>
  <c r="M368" i="21" s="1"/>
  <c r="K366" i="21"/>
  <c r="K368" i="21" s="1"/>
  <c r="M351" i="21"/>
  <c r="K351" i="21"/>
  <c r="K353" i="21" s="1"/>
  <c r="M336" i="21"/>
  <c r="K336" i="21"/>
  <c r="K338" i="21" s="1"/>
  <c r="M321" i="21"/>
  <c r="K321" i="21"/>
  <c r="M311" i="21"/>
  <c r="K311" i="21"/>
  <c r="M301" i="21"/>
  <c r="K301" i="21"/>
  <c r="M291" i="21"/>
  <c r="K291" i="21"/>
  <c r="M277" i="21"/>
  <c r="M279" i="21" s="1"/>
  <c r="K277" i="21"/>
  <c r="K279" i="21" s="1"/>
  <c r="M262" i="21"/>
  <c r="K262" i="21"/>
  <c r="M252" i="21"/>
  <c r="K252" i="21"/>
  <c r="M242" i="21"/>
  <c r="K242" i="21"/>
  <c r="M227" i="21"/>
  <c r="K227" i="21"/>
  <c r="M217" i="21"/>
  <c r="K217" i="21"/>
  <c r="M207" i="21"/>
  <c r="K207" i="21"/>
  <c r="M197" i="21"/>
  <c r="K197" i="21"/>
  <c r="M183" i="21"/>
  <c r="K183" i="21"/>
  <c r="K185" i="21" s="1"/>
  <c r="M168" i="21"/>
  <c r="O168" i="21" s="1"/>
  <c r="K168" i="21"/>
  <c r="M158" i="21"/>
  <c r="K158" i="21"/>
  <c r="M148" i="21"/>
  <c r="K148" i="21"/>
  <c r="M129" i="21"/>
  <c r="K129" i="21"/>
  <c r="M121" i="21"/>
  <c r="K121" i="21"/>
  <c r="M113" i="21"/>
  <c r="K113" i="21"/>
  <c r="M100" i="21"/>
  <c r="K100" i="21"/>
  <c r="M92" i="21"/>
  <c r="K92" i="21"/>
  <c r="M84" i="21"/>
  <c r="K84" i="21"/>
  <c r="M67" i="21"/>
  <c r="M69" i="21" s="1"/>
  <c r="K67" i="21"/>
  <c r="M59" i="21"/>
  <c r="K59" i="21"/>
  <c r="K69" i="21" s="1"/>
  <c r="M46" i="21"/>
  <c r="K46" i="21"/>
  <c r="M40" i="21"/>
  <c r="K40" i="21"/>
  <c r="M34" i="21"/>
  <c r="O34" i="21" s="1"/>
  <c r="K34" i="21"/>
  <c r="M28" i="21"/>
  <c r="K28" i="21"/>
  <c r="M22" i="21"/>
  <c r="K22" i="21"/>
  <c r="O158" i="21" l="1"/>
  <c r="O351" i="21"/>
  <c r="O620" i="21"/>
  <c r="O656" i="21"/>
  <c r="O680" i="21"/>
  <c r="O782" i="21"/>
  <c r="O821" i="21"/>
  <c r="O59" i="21"/>
  <c r="K407" i="21"/>
  <c r="O453" i="21"/>
  <c r="O472" i="21"/>
  <c r="O486" i="21"/>
  <c r="O517" i="21"/>
  <c r="O554" i="21"/>
  <c r="O566" i="21"/>
  <c r="O716" i="21"/>
  <c r="O776" i="21"/>
  <c r="O113" i="21"/>
  <c r="O632" i="21"/>
  <c r="O668" i="21"/>
  <c r="O262" i="21"/>
  <c r="O291" i="21"/>
  <c r="O311" i="21"/>
  <c r="O584" i="21"/>
  <c r="I858" i="22"/>
  <c r="K28" i="22"/>
  <c r="K535" i="22"/>
  <c r="K559" i="22"/>
  <c r="K583" i="22"/>
  <c r="K607" i="22"/>
  <c r="K631" i="22"/>
  <c r="K655" i="22"/>
  <c r="K679" i="22"/>
  <c r="K703" i="22"/>
  <c r="M229" i="21"/>
  <c r="O746" i="21"/>
  <c r="K131" i="21"/>
  <c r="O383" i="21"/>
  <c r="O492" i="21"/>
  <c r="O590" i="21"/>
  <c r="O728" i="21"/>
  <c r="O638" i="21"/>
  <c r="O69" i="21"/>
  <c r="K102" i="21"/>
  <c r="K133" i="21" s="1"/>
  <c r="O395" i="21"/>
  <c r="O758" i="21"/>
  <c r="O511" i="21"/>
  <c r="O560" i="21"/>
  <c r="K859" i="21"/>
  <c r="O28" i="21"/>
  <c r="O92" i="21"/>
  <c r="O277" i="21"/>
  <c r="O542" i="21"/>
  <c r="O698" i="21"/>
  <c r="K310" i="22"/>
  <c r="G405" i="22"/>
  <c r="K46" i="22"/>
  <c r="K261" i="22"/>
  <c r="K462" i="22"/>
  <c r="E48" i="22"/>
  <c r="E71" i="22" s="1"/>
  <c r="K529" i="22"/>
  <c r="K553" i="22"/>
  <c r="K571" i="22"/>
  <c r="K577" i="22"/>
  <c r="K601" i="22"/>
  <c r="K625" i="22"/>
  <c r="K649" i="22"/>
  <c r="K673" i="22"/>
  <c r="K697" i="22"/>
  <c r="K715" i="22"/>
  <c r="I321" i="22"/>
  <c r="K379" i="22"/>
  <c r="K381" i="22" s="1"/>
  <c r="I405" i="22"/>
  <c r="E405" i="22"/>
  <c r="K452" i="22"/>
  <c r="K763" i="22"/>
  <c r="I228" i="22"/>
  <c r="O46" i="21"/>
  <c r="O84" i="21"/>
  <c r="M131" i="21"/>
  <c r="O131" i="21" s="1"/>
  <c r="O183" i="21"/>
  <c r="O368" i="21"/>
  <c r="M418" i="21"/>
  <c r="O418" i="21" s="1"/>
  <c r="O443" i="21"/>
  <c r="O463" i="21"/>
  <c r="O608" i="21"/>
  <c r="O650" i="21"/>
  <c r="O662" i="21"/>
  <c r="G101" i="22"/>
  <c r="G132" i="22" s="1"/>
  <c r="K491" i="22"/>
  <c r="K516" i="22"/>
  <c r="E794" i="22"/>
  <c r="K547" i="22"/>
  <c r="O67" i="21"/>
  <c r="M102" i="21"/>
  <c r="O121" i="21"/>
  <c r="O207" i="21"/>
  <c r="K323" i="21"/>
  <c r="M795" i="21"/>
  <c r="K733" i="22"/>
  <c r="K757" i="22"/>
  <c r="K781" i="22"/>
  <c r="M338" i="21"/>
  <c r="O338" i="21" s="1"/>
  <c r="O336" i="21"/>
  <c r="K119" i="22"/>
  <c r="K157" i="22"/>
  <c r="K167" i="22"/>
  <c r="G169" i="22"/>
  <c r="I263" i="22"/>
  <c r="K300" i="22"/>
  <c r="K320" i="22"/>
  <c r="K856" i="22"/>
  <c r="O752" i="21"/>
  <c r="G129" i="22"/>
  <c r="K241" i="22"/>
  <c r="G263" i="22"/>
  <c r="E321" i="22"/>
  <c r="K364" i="22"/>
  <c r="K366" i="22" s="1"/>
  <c r="E501" i="22"/>
  <c r="K481" i="22"/>
  <c r="G794" i="22"/>
  <c r="K523" i="22"/>
  <c r="K541" i="22"/>
  <c r="K565" i="22"/>
  <c r="K595" i="22"/>
  <c r="K643" i="22"/>
  <c r="K691" i="22"/>
  <c r="K721" i="22"/>
  <c r="K727" i="22"/>
  <c r="K745" i="22"/>
  <c r="K751" i="22"/>
  <c r="K769" i="22"/>
  <c r="K775" i="22"/>
  <c r="O40" i="21"/>
  <c r="O100" i="21"/>
  <c r="O129" i="21"/>
  <c r="K229" i="21"/>
  <c r="O227" i="21"/>
  <c r="M264" i="21"/>
  <c r="O301" i="21"/>
  <c r="K502" i="21"/>
  <c r="K795" i="21"/>
  <c r="O572" i="21"/>
  <c r="O602" i="21"/>
  <c r="O704" i="21"/>
  <c r="K34" i="22"/>
  <c r="K40" i="22"/>
  <c r="K59" i="22"/>
  <c r="K67" i="22"/>
  <c r="I129" i="22"/>
  <c r="K216" i="22"/>
  <c r="K226" i="22"/>
  <c r="K276" i="22"/>
  <c r="K278" i="22" s="1"/>
  <c r="G321" i="22"/>
  <c r="K403" i="22"/>
  <c r="I501" i="22"/>
  <c r="G501" i="22"/>
  <c r="I794" i="22"/>
  <c r="K589" i="22"/>
  <c r="K613" i="22"/>
  <c r="K619" i="22"/>
  <c r="K637" i="22"/>
  <c r="K661" i="22"/>
  <c r="K667" i="22"/>
  <c r="K685" i="22"/>
  <c r="K709" i="22"/>
  <c r="K739" i="22"/>
  <c r="K786" i="22"/>
  <c r="K792" i="22"/>
  <c r="K843" i="22"/>
  <c r="G858" i="22"/>
  <c r="E858" i="22"/>
  <c r="M48" i="21"/>
  <c r="M323" i="21"/>
  <c r="K264" i="21"/>
  <c r="O264" i="21" s="1"/>
  <c r="O536" i="21"/>
  <c r="K111" i="22"/>
  <c r="K147" i="22"/>
  <c r="K182" i="22"/>
  <c r="K184" i="22" s="1"/>
  <c r="K334" i="22"/>
  <c r="K336" i="22" s="1"/>
  <c r="K349" i="22"/>
  <c r="K351" i="22" s="1"/>
  <c r="M170" i="21"/>
  <c r="O148" i="21"/>
  <c r="M185" i="21"/>
  <c r="O185" i="21" s="1"/>
  <c r="O197" i="21"/>
  <c r="O321" i="21"/>
  <c r="O381" i="21"/>
  <c r="O548" i="21"/>
  <c r="O578" i="21"/>
  <c r="O596" i="21"/>
  <c r="O644" i="21"/>
  <c r="O674" i="21"/>
  <c r="O770" i="21"/>
  <c r="O787" i="21"/>
  <c r="I132" i="22"/>
  <c r="K196" i="22"/>
  <c r="K290" i="22"/>
  <c r="M502" i="21"/>
  <c r="K170" i="21"/>
  <c r="K422" i="21" s="1"/>
  <c r="O252" i="21"/>
  <c r="O407" i="21"/>
  <c r="K510" i="22"/>
  <c r="O22" i="21"/>
  <c r="M353" i="21"/>
  <c r="O353" i="21" s="1"/>
  <c r="O366" i="21"/>
  <c r="O434" i="21"/>
  <c r="O482" i="21"/>
  <c r="O500" i="21"/>
  <c r="O530" i="21"/>
  <c r="O626" i="21"/>
  <c r="O692" i="21"/>
  <c r="O722" i="21"/>
  <c r="O740" i="21"/>
  <c r="M859" i="21"/>
  <c r="O859" i="21" s="1"/>
  <c r="K83" i="22"/>
  <c r="K471" i="22"/>
  <c r="K48" i="21"/>
  <c r="K71" i="21"/>
  <c r="O217" i="21"/>
  <c r="O242" i="21"/>
  <c r="O279" i="21"/>
  <c r="G48" i="22"/>
  <c r="G71" i="22" s="1"/>
  <c r="E132" i="22"/>
  <c r="K91" i="22"/>
  <c r="K99" i="22"/>
  <c r="K127" i="22"/>
  <c r="E169" i="22"/>
  <c r="E228" i="22"/>
  <c r="K206" i="22"/>
  <c r="E263" i="22"/>
  <c r="K251" i="22"/>
  <c r="K393" i="22"/>
  <c r="K433" i="22"/>
  <c r="K499" i="22"/>
  <c r="O764" i="21"/>
  <c r="O793" i="21"/>
  <c r="O857" i="21"/>
  <c r="I48" i="22"/>
  <c r="I71" i="22" s="1"/>
  <c r="I169" i="22"/>
  <c r="G228" i="22"/>
  <c r="K442" i="22"/>
  <c r="K820" i="22"/>
  <c r="K22" i="22"/>
  <c r="K417" i="22"/>
  <c r="K419" i="22" s="1"/>
  <c r="O795" i="21" l="1"/>
  <c r="O102" i="21"/>
  <c r="O229" i="21"/>
  <c r="O48" i="21"/>
  <c r="K405" i="22"/>
  <c r="K169" i="22"/>
  <c r="K858" i="22"/>
  <c r="K321" i="22"/>
  <c r="G421" i="22"/>
  <c r="G803" i="22" s="1"/>
  <c r="I421" i="22"/>
  <c r="I803" i="22" s="1"/>
  <c r="K263" i="22"/>
  <c r="K501" i="22"/>
  <c r="K48" i="22"/>
  <c r="K69" i="22"/>
  <c r="K129" i="22"/>
  <c r="K794" i="22"/>
  <c r="O502" i="21"/>
  <c r="M133" i="21"/>
  <c r="O133" i="21" s="1"/>
  <c r="E421" i="22"/>
  <c r="E803" i="22" s="1"/>
  <c r="M420" i="21"/>
  <c r="O420" i="21" s="1"/>
  <c r="K101" i="22"/>
  <c r="K132" i="22" s="1"/>
  <c r="K228" i="22"/>
  <c r="O323" i="21"/>
  <c r="K804" i="21"/>
  <c r="K806" i="21"/>
  <c r="G805" i="22"/>
  <c r="G860" i="22" s="1"/>
  <c r="O170" i="21"/>
  <c r="M71" i="21"/>
  <c r="O71" i="21" s="1"/>
  <c r="M422" i="21" l="1"/>
  <c r="K861" i="21"/>
  <c r="I805" i="22"/>
  <c r="I860" i="22" s="1"/>
  <c r="K71" i="22"/>
  <c r="E805" i="22"/>
  <c r="E860" i="22" s="1"/>
  <c r="K421" i="22"/>
  <c r="K803" i="22" s="1"/>
  <c r="M806" i="21"/>
  <c r="O422" i="21" l="1"/>
  <c r="M804" i="21"/>
  <c r="O804" i="21" s="1"/>
  <c r="K805" i="22"/>
  <c r="K860" i="22"/>
  <c r="O806" i="21"/>
  <c r="M861" i="21"/>
  <c r="O861" i="21" s="1"/>
  <c r="P18" i="15" l="1"/>
</calcChain>
</file>

<file path=xl/sharedStrings.xml><?xml version="1.0" encoding="utf-8"?>
<sst xmlns="http://schemas.openxmlformats.org/spreadsheetml/2006/main" count="4248" uniqueCount="955">
  <si>
    <t>($000)</t>
  </si>
  <si>
    <t>Based on Current Approved Depreciation Rates</t>
  </si>
  <si>
    <t>Based on Proposed RSAM-Adjusted Depreciation Rates</t>
  </si>
  <si>
    <t>Depreciation</t>
  </si>
  <si>
    <t>Forecasted</t>
  </si>
  <si>
    <t>Expense</t>
  </si>
  <si>
    <t>Calculated</t>
  </si>
  <si>
    <t>Related to</t>
  </si>
  <si>
    <t>Transfer to Base</t>
  </si>
  <si>
    <t>Base</t>
  </si>
  <si>
    <t>Company</t>
  </si>
  <si>
    <t>Line</t>
  </si>
  <si>
    <t>Clauses</t>
  </si>
  <si>
    <t>Co Adj</t>
  </si>
  <si>
    <t>Adjustment</t>
  </si>
  <si>
    <t>No.</t>
  </si>
  <si>
    <t>Function</t>
  </si>
  <si>
    <t>(1)</t>
  </si>
  <si>
    <t>(2)</t>
  </si>
  <si>
    <t>(3)</t>
  </si>
  <si>
    <t>(1)+(2)+(3)=(4)</t>
  </si>
  <si>
    <t>(5)</t>
  </si>
  <si>
    <t>(6)</t>
  </si>
  <si>
    <t>(7)</t>
  </si>
  <si>
    <t>(5)+(6)+(7)=(8)</t>
  </si>
  <si>
    <t>(8)-(4)=(9)</t>
  </si>
  <si>
    <t>Distribution</t>
  </si>
  <si>
    <t>SAFE Program</t>
  </si>
  <si>
    <t xml:space="preserve">     Total Distribution</t>
  </si>
  <si>
    <t>General</t>
  </si>
  <si>
    <t xml:space="preserve">     Total </t>
  </si>
  <si>
    <t>(B)</t>
  </si>
  <si>
    <t>(C)</t>
  </si>
  <si>
    <t>(D)</t>
  </si>
  <si>
    <t>(E)</t>
  </si>
  <si>
    <t>CHANGE IN FORECASTED ACCUMULATED DEPRECIATION</t>
  </si>
  <si>
    <t>RESULTING FROM THE APPLICATION OF THE PROPOSED RSAM-ADJUSTED DEPRECIATION RATES</t>
  </si>
  <si>
    <t xml:space="preserve">Ending </t>
  </si>
  <si>
    <t>13-Month</t>
  </si>
  <si>
    <t>Balance</t>
  </si>
  <si>
    <t>Average</t>
  </si>
  <si>
    <t>TOTAL</t>
  </si>
  <si>
    <t>(A)</t>
  </si>
  <si>
    <t>SUMMARY OF PROBABLE RETIREMENT DATE, ESTIMATED SURVIVOR CURVES, NET SALVAGE PERCENTS, ORIGINAL COST, BOOK DEPRECIATION RESERVE</t>
  </si>
  <si>
    <t>AND CALCULATED ANNUAL DEPRECIATION ACCRUAL RATES RELATED TO GAS PLANT AS OF DECEMBER 31, 2022 BASED ON RSAM PARAMETERS</t>
  </si>
  <si>
    <t>PROBABLE</t>
  </si>
  <si>
    <t>NET</t>
  </si>
  <si>
    <t>ORIGINAL COST</t>
  </si>
  <si>
    <t>BOOK</t>
  </si>
  <si>
    <t>CALCULATED</t>
  </si>
  <si>
    <t>COMPOSITE</t>
  </si>
  <si>
    <t xml:space="preserve"> </t>
  </si>
  <si>
    <t>RETIREMENT</t>
  </si>
  <si>
    <t>SURVIVOR</t>
  </si>
  <si>
    <t>SALVAGE</t>
  </si>
  <si>
    <t>AS OF</t>
  </si>
  <si>
    <t>DEPRECIATION</t>
  </si>
  <si>
    <t>FUTURE</t>
  </si>
  <si>
    <t>ANNUAL ACCRUAL</t>
  </si>
  <si>
    <t>REMAINING</t>
  </si>
  <si>
    <t>DEPRECIABLE GROUP</t>
  </si>
  <si>
    <t>DATE</t>
  </si>
  <si>
    <t>CURVE</t>
  </si>
  <si>
    <t>PERCENT</t>
  </si>
  <si>
    <t>DECEMBER 31, 2022</t>
  </si>
  <si>
    <t>RESERVE</t>
  </si>
  <si>
    <t>ACCRUALS</t>
  </si>
  <si>
    <t>AMOUNT</t>
  </si>
  <si>
    <t>RATE</t>
  </si>
  <si>
    <t>LIFE</t>
  </si>
  <si>
    <t>(7)=(100%-(4))x(5)-(6)</t>
  </si>
  <si>
    <t>(8)=(7)/(10)</t>
  </si>
  <si>
    <t>(9)=(8)/(5)</t>
  </si>
  <si>
    <t>GAS PLANT</t>
  </si>
  <si>
    <t>DISTRIBUTION PLANT</t>
  </si>
  <si>
    <t>STRUCTURES AND IMPROVEMENTS</t>
  </si>
  <si>
    <t xml:space="preserve">          </t>
  </si>
  <si>
    <t>33-L0</t>
  </si>
  <si>
    <t>MAINS - STEEL</t>
  </si>
  <si>
    <t>65-R1.5</t>
  </si>
  <si>
    <t>MAINS - PLASTIC</t>
  </si>
  <si>
    <t>75-R2</t>
  </si>
  <si>
    <t>MEASURING AND REGULATING STATION EQUIPMENT - GENERAL</t>
  </si>
  <si>
    <t>40-R1.5</t>
  </si>
  <si>
    <t>MEASURING AND REGULATING STATION EQUIPMENT - CITY GATE</t>
  </si>
  <si>
    <t>50-R2.5</t>
  </si>
  <si>
    <t>SERVICES - STEEL</t>
  </si>
  <si>
    <t>52-R0.5</t>
  </si>
  <si>
    <t>SERVICES - PLASTIC</t>
  </si>
  <si>
    <t>55-R1.5</t>
  </si>
  <si>
    <t>METERS</t>
  </si>
  <si>
    <t>19-R2</t>
  </si>
  <si>
    <t>METERS - ERT</t>
  </si>
  <si>
    <t>METER INSTALLATIONS</t>
  </si>
  <si>
    <t>44-R1</t>
  </si>
  <si>
    <t>METER INSTALLATIONS - ERT</t>
  </si>
  <si>
    <t>HOUSE REGULATORS</t>
  </si>
  <si>
    <t>42-S1</t>
  </si>
  <si>
    <t>HOUSE REGULATOR INSTALLATIONS</t>
  </si>
  <si>
    <t>47-R1</t>
  </si>
  <si>
    <t>INDUSTRIAL MEASURING AND REGULATING STATION EQUIPMENT</t>
  </si>
  <si>
    <t>37-R3</t>
  </si>
  <si>
    <t>OTHER EQUIPMENT</t>
  </si>
  <si>
    <t>24-L2</t>
  </si>
  <si>
    <t>TOTAL DISTRIBUTION PLANT</t>
  </si>
  <si>
    <t>GENERAL PLANT</t>
  </si>
  <si>
    <t>25-L0</t>
  </si>
  <si>
    <t>TRANSPORTATION EQUIPMENT</t>
  </si>
  <si>
    <t>12-L2</t>
  </si>
  <si>
    <t>TRANSPORTATION EQUIPMENT - AUTOS AND LIGHT TRUCKS</t>
  </si>
  <si>
    <t>9-L2.5</t>
  </si>
  <si>
    <t>TRANSPORTATION EQUIPMENT - SERVICE TRUCKS</t>
  </si>
  <si>
    <t>10-L3</t>
  </si>
  <si>
    <t>TRANSPORTATION EQUIPMENT - HEAVY TRUCKS</t>
  </si>
  <si>
    <t>NATURAL GAS VEHICLE EQUIPMENT</t>
  </si>
  <si>
    <t>20-S4</t>
  </si>
  <si>
    <t>TOTAL GENERAL PLANT</t>
  </si>
  <si>
    <t>TOTAL DEPRECIABLE PLANT</t>
  </si>
  <si>
    <t>NONDEPRECIABLE PLANT AND ACCOUNTS NOT STUDIED</t>
  </si>
  <si>
    <t>FRANCHISE AND CONSENTS</t>
  </si>
  <si>
    <t>MISCELLANEOUS INTANGIBLE PLANT</t>
  </si>
  <si>
    <t>COMPUTER SOFTWARE</t>
  </si>
  <si>
    <t>SOFTWARE AS A SERVICE - 20 YEARS</t>
  </si>
  <si>
    <t>LAND AND LAND RIGHTS</t>
  </si>
  <si>
    <t>LAND</t>
  </si>
  <si>
    <t>RIGHT-OF-WAY</t>
  </si>
  <si>
    <t>UNREGULATED MISC ASSETS</t>
  </si>
  <si>
    <t>LAND RIGHTS</t>
  </si>
  <si>
    <t>OFFICE FURNITURE</t>
  </si>
  <si>
    <t>COMPUTER HARDWARE</t>
  </si>
  <si>
    <t>INDIVIDUAL EQUIPMENT</t>
  </si>
  <si>
    <t>TOOLS, SHOP AND GARAGE EQUIPMENT</t>
  </si>
  <si>
    <t>POWER OPERATED EQUIPMENT</t>
  </si>
  <si>
    <t>COMMUNICATION EQUIPMENT</t>
  </si>
  <si>
    <t>MISCELLANEOUS EQUIPMENT</t>
  </si>
  <si>
    <t>TOTAL NONDEPRECIABLE PLANT AND ACCOUNTS NOT STUDIED</t>
  </si>
  <si>
    <t>TOTAL GAS PLANT</t>
  </si>
  <si>
    <t>COMPARISON OF THEORETICAL RESERVE AND BOOK RESERVE FOR GAS PLANT AS OF DECEMBER 31, 2022</t>
  </si>
  <si>
    <t>BASED ON RSAM PARAMETERS</t>
  </si>
  <si>
    <t>THEORETICAL</t>
  </si>
  <si>
    <t>IMBALANCE</t>
  </si>
  <si>
    <t>(5)=(3)-(4)</t>
  </si>
  <si>
    <t>Business Area</t>
  </si>
  <si>
    <t>A25: SAFE</t>
  </si>
  <si>
    <t>Cap - Component</t>
  </si>
  <si>
    <t>BookDepr: Book Depreciation</t>
  </si>
  <si>
    <t>Row Labels</t>
  </si>
  <si>
    <t>Sum of CDR: 2022 FCG Rate Case - RIM Depr Rates3</t>
  </si>
  <si>
    <t>Sum of CDR: 2022 FCG Rate Case - RIM Depr Rates4</t>
  </si>
  <si>
    <t>Sum of CDR: 2022 FCG Rate Case - RIM Depr Rates5</t>
  </si>
  <si>
    <t>Sum of CDR: 2022 FCG Rate Case - RIM Depr Rates6</t>
  </si>
  <si>
    <t>Sum of CDR: 2022 FCG Rate Case - RIM Depr Rates7</t>
  </si>
  <si>
    <t>Sum of CDR: 2022 FCG Rate Case - RIM Depr Rates8</t>
  </si>
  <si>
    <t>Sum of CDR: 2022 FCG Rate Case - RIM Depr Rates9</t>
  </si>
  <si>
    <t>Sum of CDR: 2022 FCG Rate Case - RIM Depr Rates10</t>
  </si>
  <si>
    <t>Sum of CDR: 2022 FCG Rate Case - RIM Depr Rates11</t>
  </si>
  <si>
    <t>Sum of CDR: 2022 FCG Rate Case - RIM Depr Rates12</t>
  </si>
  <si>
    <t>Sum of CDR: 2022 FCG Rate Case - RIM Depr Rates13</t>
  </si>
  <si>
    <t>Sum of CDR: 2022 FCG Rate Case - RIM Depr Rates14</t>
  </si>
  <si>
    <t>010: Distribution - Gas</t>
  </si>
  <si>
    <t>37610: 37610 - Mains - Steel</t>
  </si>
  <si>
    <t>37620: 37620 - Mains - Plastic</t>
  </si>
  <si>
    <t>38010: 38010 - Services - Steel</t>
  </si>
  <si>
    <t>38020: 38020 - Services - Plastic</t>
  </si>
  <si>
    <t>38100: 38100 - Meters</t>
  </si>
  <si>
    <t>38200: 38200 - Meter Installations</t>
  </si>
  <si>
    <t>Grand Total</t>
  </si>
  <si>
    <t>FPLM: 2022 FCG Rate Case - RIM</t>
  </si>
  <si>
    <t>PE_FCG - RAF: 37 Detailed Juris COS ID NOI</t>
  </si>
  <si>
    <t>a-Dec - 2021</t>
  </si>
  <si>
    <t>Dec - 2022</t>
  </si>
  <si>
    <t>Dec - 2023</t>
  </si>
  <si>
    <t>1: Company per Book</t>
  </si>
  <si>
    <t>3: Utility per Book</t>
  </si>
  <si>
    <t>4: Commission Adj per Book</t>
  </si>
  <si>
    <t>5: Company Adj per Book</t>
  </si>
  <si>
    <t>6: Adj Utility per Book</t>
  </si>
  <si>
    <t>6.5: Non-Retail</t>
  </si>
  <si>
    <t>7: Juris Utility</t>
  </si>
  <si>
    <t>8: Juris Commission Adj</t>
  </si>
  <si>
    <t>9: Juris Company Adj</t>
  </si>
  <si>
    <t>10: Juris Adj Utility</t>
  </si>
  <si>
    <t>11: Separation Factor</t>
  </si>
  <si>
    <t>NET OPERATING INCOME</t>
  </si>
  <si>
    <t>TOTAL OPERATING REVENUE</t>
  </si>
  <si>
    <t>REVENUE FROM SALES</t>
  </si>
  <si>
    <t>G-INC048000: RETAIL SALES - RESIDENTIAL REVENUES - BASE</t>
  </si>
  <si>
    <t>G-INC048013: RETAIL SALES - RESIDENTIAL REVENUES - FUEL</t>
  </si>
  <si>
    <t>G-INC048100: RETAIL SALES - COMMERCIAL AND INDUSTRIAL REVENUES - BASE</t>
  </si>
  <si>
    <t>G-INC048111: RETAIL SALES - COMMERCIAL AND INDUSTRIAL REVENUES - FUEL</t>
  </si>
  <si>
    <t>G-INC048920: REVENUES FROM TRANSMISSION OF GAS</t>
  </si>
  <si>
    <t/>
  </si>
  <si>
    <t>OTHER OPERATING REVENUES</t>
  </si>
  <si>
    <t>G-INC048011: GROSS RECEIPTS TAX REVENUES</t>
  </si>
  <si>
    <t>G-INC048012: RETAIL SALES - FRANCHISE REVENUES</t>
  </si>
  <si>
    <t>G-INC048800: OTHER OPERATING REVENUES - MISC SERVICE REVENUES</t>
  </si>
  <si>
    <t>G-INC048801: OTHER OPERATING REVENUES - MISC SERVICE REVENUES - AEP</t>
  </si>
  <si>
    <t>G-INC048802: OTHER OPERATING REVENUES - DEFERRED SAFE REVENUES</t>
  </si>
  <si>
    <t>G-INC048803: OTHER OPERATING REVENUES - MISC SERVICE REVENUES - SAFE</t>
  </si>
  <si>
    <t>G-INC048940: REVENUES FROM TRANSMISSION OF GAS - ECP</t>
  </si>
  <si>
    <t>G-INC049500: OTHER GAS REVENUES</t>
  </si>
  <si>
    <t>G-INC049501: OTHER GAS REVENUES - ECP</t>
  </si>
  <si>
    <t>G-INC049510: OTHER GAS REVENUES - AEP</t>
  </si>
  <si>
    <t>G-INC0495X1: OTHER GAS REVENUES - DEFERRED ECP REVENUES</t>
  </si>
  <si>
    <t>G-INC0495X2: OTHER GAS REVENUES - DEFERRED FUEL REVENUES</t>
  </si>
  <si>
    <t>TOTAL O&amp;M EXPENSE</t>
  </si>
  <si>
    <t>TRANSMISSION EXPENSES</t>
  </si>
  <si>
    <t>G-INC257000: TRANS EXP - MEASURING AND REGULATING STATION</t>
  </si>
  <si>
    <t>G-INC263000: TRANS EXP - MAINTENANCE OF MAINS</t>
  </si>
  <si>
    <t>DISTRIBUTION EXPENSES</t>
  </si>
  <si>
    <t>G-INC371000: DIST EXP - OPERATION LOAD DISPATCHING</t>
  </si>
  <si>
    <t>G-INC374000: DIST EXP - OPERATION MAINS AND SERVICE</t>
  </si>
  <si>
    <t>G-INC378000: DIST EXP - OPERATION METER AND HOUSE REGULATORS</t>
  </si>
  <si>
    <t>G-INC379000: DIST EXP - OPERATION CUSTOMER INSTALL</t>
  </si>
  <si>
    <t>G-INC380000: DIST EXP - OPERATION OTHER</t>
  </si>
  <si>
    <t>G-INC387000: DIST EXP - MAINTENANCE OF MAINS</t>
  </si>
  <si>
    <t>G-INC388000: DIST EXP - MAINTENANCE OF COMPRESSOR STATION EQUIPMENT</t>
  </si>
  <si>
    <t>G-INC389000: DIST EXP - MAINTENANCE OF MEASURING AND REGULATING STATION</t>
  </si>
  <si>
    <t>G-INC392000: DIST EXP - MAINTENANCE OF SERVICES</t>
  </si>
  <si>
    <t>G-INC393000: DIST EXP - MAINTENANCE OF METERS AND HOUSE REGULATORS</t>
  </si>
  <si>
    <t>G-INC394000: DIST EXP - MAINTENANCE OF OTHER GAS EQUIPMENT</t>
  </si>
  <si>
    <t>CUSTOMER ACCOUNTS EXPENSES</t>
  </si>
  <si>
    <t>G-INC403000: CUST ACCT EXP - CUSTOMER RECORDS AND COLLECTION EXP</t>
  </si>
  <si>
    <t>G-INC404000: CUST ACCT EXP - UNCOLLECTIBLE ACCOUNTS</t>
  </si>
  <si>
    <t>G-INC405000: CUST ACCT EXP - MISC CUSTOMER ACCOUNTS EXPENSES</t>
  </si>
  <si>
    <t>CUSTOMER SERVICE &amp; INFO EXPENSE</t>
  </si>
  <si>
    <t>G-INC409100: CUST SERV &amp; INFO - INFO &amp; INST ADV -ECCR RECOV</t>
  </si>
  <si>
    <t>DEMONSTRATING &amp; SELLING EXPENSES</t>
  </si>
  <si>
    <t>G-INC411000: SUPERVISION-SALES EXPENSES</t>
  </si>
  <si>
    <t>G-INC512000: DEMONSTRATING AND SELLING EXPENSES</t>
  </si>
  <si>
    <t>ADMINISTRATIVE &amp; GENERAL EXPENSES</t>
  </si>
  <si>
    <t>G-INC513000: ADVERTISING EXPENSES</t>
  </si>
  <si>
    <t>G-INC520000: A&amp;G EXP - ADMINISTRATIVE &amp; GENERAL SALARIES</t>
  </si>
  <si>
    <t>G-INC521000: A&amp;G EXP - OFFICE SUPPLIES AND EXPENSES</t>
  </si>
  <si>
    <t>G-INC522000: A&amp;G EXP - ADMINISTRATIVE EXPENSES TRANSFERRED CR.</t>
  </si>
  <si>
    <t>G-INC522601: A&amp;G EXP - ADMINISTRATIVE EXPENSES TRANSFERRED CR. - FUEL</t>
  </si>
  <si>
    <t>G-INC523000: A&amp;G EXP - OUTSIDE SERVICES EMPLOYED</t>
  </si>
  <si>
    <t>G-INC524000: A&amp;G EXP - PROPERTY INSURANCE</t>
  </si>
  <si>
    <t>G-INC525000: A&amp;G EXP - INJURIES AND DAMAGES</t>
  </si>
  <si>
    <t>G-INC525121: A&amp;G EXP - INJURIES &amp; DAMAGES - ECP</t>
  </si>
  <si>
    <t>G-INC525122: A&amp;G EXP - INJURIES &amp; DAMAGES - FUEL</t>
  </si>
  <si>
    <t>G-INC526600: A&amp;G EXP - EMP PENSIONS &amp; BENEFITS</t>
  </si>
  <si>
    <t>G-INC526605: A&amp;G EXP - EMP PENSIONS &amp; BENEFITS - ECP</t>
  </si>
  <si>
    <t>G-INC526606: A&amp;G EXP - EMP PENSIONS &amp; BENEFITS - FUEL</t>
  </si>
  <si>
    <t>G-INC528700: A&amp;G EXP - REGULATORY COMMISSION EXPENSE - FPSC</t>
  </si>
  <si>
    <t>G-INC528701: A&amp;G EXP - REGULATORY COMMISSION EXPENSE - RAF - RETAIL BASE</t>
  </si>
  <si>
    <t>G-INC528702: A&amp;G EXP - REGULATORY COMMISSION EXPENSE - RAF - FRANCHISE</t>
  </si>
  <si>
    <t>G-INC528703: A&amp;G EXP - REGULATORY COMMISSION EXPENSE - RAF - FUEL</t>
  </si>
  <si>
    <t>G-INC528704: A&amp;G EXP - REGULATORY COMMISSION EXPENSE - RAF - SAFE</t>
  </si>
  <si>
    <t>G-INC528705: A&amp;G EXP - REGULATORY COMMISSION EXPENSE - RAF - ECP</t>
  </si>
  <si>
    <t>G-INC528706: A&amp;G EXP - REGULATORY COMMISSION EXPENSE - RAF - AEP</t>
  </si>
  <si>
    <t>G-INC530000: A&amp;G EXP - MISC GENERAL EXPENSES</t>
  </si>
  <si>
    <t>G-INC531000: A&amp;G EXP - RENTS</t>
  </si>
  <si>
    <t>G-INC532000: A&amp;G EXP - MAINTENANCE OF GENERAL PLANT</t>
  </si>
  <si>
    <t>COST OF SALES</t>
  </si>
  <si>
    <t>G-INC104000: PURCHASED GAS - NATURAL GAS CITY GATE PURCHASES - FUEL</t>
  </si>
  <si>
    <t>G-INC104001: PURCHASED GAS - NATURAL GAS CITY GATE PURCHASES</t>
  </si>
  <si>
    <t>G-INC105000: PURCHASED GAS - NATURAL GAS OTHER PURCHASED - FUEL</t>
  </si>
  <si>
    <t>G-INC112001: PURCHASED GAS - NATURAL GAS USED-OTHER UTIL OPERATIONS-CREDIT - FUEL</t>
  </si>
  <si>
    <t>LNG EXPENSE</t>
  </si>
  <si>
    <t>G-INC541000: LNG EXPENSE - OTHER STORAGE EXPENSE - OPERATIONS LABOR AND EXPENSE</t>
  </si>
  <si>
    <t>G-INC546000: LNG EXPENSE - OTHER EXPENSE</t>
  </si>
  <si>
    <t>TOTAL DEPRECIATION EXPENSE</t>
  </si>
  <si>
    <t>INTANG DEPRECIATION</t>
  </si>
  <si>
    <t>G-INC603000: DEPR &amp; AMORT EXP - INTANGIBLE</t>
  </si>
  <si>
    <t>DISTRIBUTION DEPRECIATION EXPENSE</t>
  </si>
  <si>
    <t>G-INC603051: DEPR &amp; AMORT EXP - DISTRIBUTION ACCT 375</t>
  </si>
  <si>
    <t>G-INC603052: DEPR &amp; AMORT EXP - DISTRIBUTION ACCT 376</t>
  </si>
  <si>
    <t>G-INC603053: DEPR &amp; AMORT EXP - DISTRIBUTION ACCT 378</t>
  </si>
  <si>
    <t>G-INC603054: DEPR &amp; AMORT EXP - DISTRIBUTION ACCT 379</t>
  </si>
  <si>
    <t>G-INC603055: DEPR &amp; AMORT EXP - DISTRIBUTION ACCT 380</t>
  </si>
  <si>
    <t>G-INC603056: DEPR &amp; AMORT EXP - DISTRIBUTION ACCT 381</t>
  </si>
  <si>
    <t>G-INC603057: DEPR &amp; AMORT EXP - DISTRIBUTION ACCT 382</t>
  </si>
  <si>
    <t>G-INC603058: DEPR &amp; AMORT EXP - DISTRIBUTION ACCT 383</t>
  </si>
  <si>
    <t>G-INC603059: DEPR &amp; AMORT EXP - DISTRIBUTION ACCT 384</t>
  </si>
  <si>
    <t>G-INC603060: DEPR &amp; AMORT EXP - DISTRIBUTION ACCT 385</t>
  </si>
  <si>
    <t>G-INC603061: DEPR &amp; AMORT EXP - DISTRIBUTION ACCT 387</t>
  </si>
  <si>
    <t>G-INC603072: DEPR &amp; AMORT EXP - DISTRIBUTION ACCT 376 - SAFE</t>
  </si>
  <si>
    <t>G-INC603074: DEPR &amp; AMORT EXP - DISTRIBUTION ACCT 380 - SAFE</t>
  </si>
  <si>
    <t>G-INC603079: DEPR &amp; AMORT EXP - DISTRIBUTION ACCT 381 - SAFE</t>
  </si>
  <si>
    <t>G-INC603080: DEPR &amp; AMORT EXP - DISTRIBUTION ACCT 382 - SAFE</t>
  </si>
  <si>
    <t>G-INC603100: DEPR &amp; AMORT EXP - STORAGE</t>
  </si>
  <si>
    <t>GENERAL DEPRECIATION EXPENSE</t>
  </si>
  <si>
    <t>G-INC603091: DEPR &amp; AMORT EXP - GENERAL STRUCTURES</t>
  </si>
  <si>
    <t>G-INC603093: DEPR &amp; AMORT EXP - GENERAL OTHER</t>
  </si>
  <si>
    <t>G-INC603980: DEPR EXP - AMORT GAS PLT  - ACQUI ADJ</t>
  </si>
  <si>
    <t>AMORT REGULATORY ASSET &amp; LIABILITY</t>
  </si>
  <si>
    <t>G-INC607201: AMORT OF CONVERSION EXPENSE</t>
  </si>
  <si>
    <t>G-INC607380: AMORT OF AEP EXCESS COSTS</t>
  </si>
  <si>
    <t>G-INC607460: REG CREDITS - JURISDICTIONAL GAIN</t>
  </si>
  <si>
    <t>TAXES OTHER THAN INCOME TAXES</t>
  </si>
  <si>
    <t>G-INC608106: TAX OTH TH INC TAX - REAL &amp; PERS PROPERTY TAX</t>
  </si>
  <si>
    <t>G-INC608111: TAX OTH TH INC TAX - FRANCHISE TAX</t>
  </si>
  <si>
    <t>G-INC608151: TAX OTH TH INC TAX - GROSS RECEIPTS TAX - RETAIL BASE</t>
  </si>
  <si>
    <t>G-INC608193: TAX OTH TH INC TAX - PAYROLL - ECP</t>
  </si>
  <si>
    <t>G-INC608194: TAX OTH TH INC TAX - PAYROLL - FUEL</t>
  </si>
  <si>
    <t>G-INC608195: TAX OTH TH INC TAX - PAYROLL AND OTHER</t>
  </si>
  <si>
    <t>G-INC608198: TAX OTH TH INC TAX - SAFE</t>
  </si>
  <si>
    <t>TOTAL OPERATING INCOME TAX</t>
  </si>
  <si>
    <t>INCOME TAXES CURRENT</t>
  </si>
  <si>
    <t>G-INC609100: INCOME TAXES - UTILITY OPER INCOME - CURRENT FEDERAL</t>
  </si>
  <si>
    <t>G-INC609110: INCOME TAXES - UTILITY OPER INCOME - CURRENT STATE</t>
  </si>
  <si>
    <t>DEFERRED TAXES</t>
  </si>
  <si>
    <t>G-INC610000: INCOME TAXES - DEFERRED FEDERAL</t>
  </si>
  <si>
    <t>G-INC611000: INCOME TAXES - DEFERRED STATE</t>
  </si>
  <si>
    <t>PE_FCG - RAF: NOI &amp; Rate Base Adjustment Trend</t>
  </si>
  <si>
    <t>Florida City Gas</t>
  </si>
  <si>
    <t>RATE BASE COMPANY ADJUSTMENTS</t>
  </si>
  <si>
    <t>G-RB_AD_RIM_DEPRECIATION: DEPRECIATION ADJUSTMENT</t>
  </si>
  <si>
    <t>G-ADC008510: ACC PROV DEPR &amp; AMORT - DISTRIBUTION ACCT 375 - RIM</t>
  </si>
  <si>
    <t>G-ADC008511: ACC PROV DEPR &amp; AMORT - DISTRIBUTION ACCT 376 - RIM</t>
  </si>
  <si>
    <t>G-ADC008512: ACC PROV DEPR &amp; AMORT - DISTRIBUTION ACCT 378 - RIM</t>
  </si>
  <si>
    <t>G-ADC008513: ACC PROV DEPR &amp; AMORT - DISTRIBUTION ACCT 379 - RIM</t>
  </si>
  <si>
    <t>G-ADC008514: ACC PROV DEPR &amp; AMORT - DISTRIBUTION ACCT 380 - RIM</t>
  </si>
  <si>
    <t>G-ADC008515: ACC PROV DEPR &amp; AMORT - DISTRIBUTION ACCT 381 - RIM</t>
  </si>
  <si>
    <t>G-ADC008516: ACC PROV DEPR &amp; AMORT - DISTRIBUTION ACCT 382 - RIM</t>
  </si>
  <si>
    <t>G-ADC008517: ACC PROV DEPR &amp; AMORT - DISTRIBUTION ACCT 383 - RIM</t>
  </si>
  <si>
    <t>G-ADC008518: ACC PROV DEPR &amp; AMORT - DISTRIBUTION ACCT 384 - RIM</t>
  </si>
  <si>
    <t>G-ADC008519: ACC PROV DEPR &amp; AMORT - DISTRIBUTION ACCT 385 - RIM</t>
  </si>
  <si>
    <t>G-ADC008520: ACC PROV DEPR &amp; AMORT - DISTRIBUTION ACCT 387 - RIM</t>
  </si>
  <si>
    <t>G-ADC008566: ACC PROV DEPR &amp; AMORT - DISTRIBUTION ACCT 376 - SAFE - RIM</t>
  </si>
  <si>
    <t>G-ADC008567: ACC PROV DEPR &amp; AMORT - DISTRIBUTION ACCT 380 - SAFE - RIM</t>
  </si>
  <si>
    <t>G-ADC008568: ACC PROV DEPR &amp; AMORT - DISTRIBUTION ACCT 381 - SAFE - RIM</t>
  </si>
  <si>
    <t>G-ADC008569: ACC PROV DEPR &amp; AMORT - DISTRIBUTION ACCT 382 - SAFE - RIM</t>
  </si>
  <si>
    <t>G-ADC008600: ACC PROV DEPR &amp; AMORT - GENERAL PLANT TRANSPORTATION EQUIP - RIM</t>
  </si>
  <si>
    <t>G-ADC008710: ACC PROV DEPR &amp; AMORT - GENERAL PLANT STRUCTURES - RIM</t>
  </si>
  <si>
    <t>G-ADC008720: ACC PROV DEPR &amp; AMORT - GENERAL PLANT OTHER - RIM</t>
  </si>
  <si>
    <t>G-ADC411000: MISCELLANEOUS PAID-IN CAPITAL - RIM</t>
  </si>
  <si>
    <t>G-ADC523000: ADVANCES FROM ASSOCIATED COMPANIES - RIM</t>
  </si>
  <si>
    <t>G-ADC733000: NOTES PAYABLE - ASSOCIATED COMPANIES - RIM</t>
  </si>
  <si>
    <t>G-ADC735000: CUSTOMER DEPOSITS - ACTIVE - RIM</t>
  </si>
  <si>
    <t>G-ADC882000: ACCUM DEFERRED INCOME TAXES - OTHER PROPERTY - RIM</t>
  </si>
  <si>
    <t>See Workpaper 7</t>
  </si>
  <si>
    <t>G-RB_AD_SAFE BASE: SAFE</t>
  </si>
  <si>
    <t>G-ADC008562: ACC PROV DEPR &amp; AMORT - DISTRIBUTION ACCT 376 - SAFE BASE</t>
  </si>
  <si>
    <t>G-ADC008563: ACC PROV DEPR &amp; AMORT - DISTRIBUTION ACCT 380 - SAFE BASE</t>
  </si>
  <si>
    <t>G-ADC008564: ACC PROV DEPR &amp; AMORT - DISTRIBUTION ACCT 381 - SAFE BASE</t>
  </si>
  <si>
    <t>G-ADC008565: ACC PROV DEPR &amp; AMORT - DISTRIBUTION ACCT 382 - SAFE BASE</t>
  </si>
  <si>
    <t>See Workpaper 8</t>
  </si>
  <si>
    <t>G-RB_CWIP_SAFE BASE: SAFE</t>
  </si>
  <si>
    <t>G-ADC007701: CWIP - SAFE BASE</t>
  </si>
  <si>
    <t>G-RB_PIS_SAFE BASE: SAFE</t>
  </si>
  <si>
    <t>G-ADC001562: PLT IN SERV - DISTRIBUTION ACCT 376 - SAFE BASE</t>
  </si>
  <si>
    <t>G-ADC001563: PLT IN SERV - DISTRIBUTION ACCT 380 - SAFE BASE</t>
  </si>
  <si>
    <t>G-ADC001564: PLT IN SERV - DISTRIBUTION ACCT 381 - SAFE BASE</t>
  </si>
  <si>
    <t>G-ADC001565: PLT IN SERV - DISTRIBUTION ACCT 382 - SAFE BASE</t>
  </si>
  <si>
    <t>G-ADC001711: PLT IN SERV - GENERAL PLANT STRUCTURES - SAFE BASE</t>
  </si>
  <si>
    <t>G-RB_WC_A_RATE CASE EXPENSE: RATE CASE EXPENSE</t>
  </si>
  <si>
    <t>G-ADC386932: RATE CASE EXPENSE</t>
  </si>
  <si>
    <t>See Workpaper 6</t>
  </si>
  <si>
    <t>PE_FCG - RAF: 38 Detailed Juris COS ID Rate Base</t>
  </si>
  <si>
    <t>Company per Book</t>
  </si>
  <si>
    <t>Utility per Book</t>
  </si>
  <si>
    <t>Commission Adj per Book</t>
  </si>
  <si>
    <t>Company Adj per Book</t>
  </si>
  <si>
    <t>Adj Utility per Book</t>
  </si>
  <si>
    <t>Juris Utility</t>
  </si>
  <si>
    <t>Juris Commission Adj</t>
  </si>
  <si>
    <t>Juris Company Adj</t>
  </si>
  <si>
    <t>Juris Adj Utility</t>
  </si>
  <si>
    <t>Separation Factor</t>
  </si>
  <si>
    <t>RATE BASE</t>
  </si>
  <si>
    <t>NET UTILITY PLANT</t>
  </si>
  <si>
    <t>TOTAL PLANT IN SERVICE</t>
  </si>
  <si>
    <t>INTANGIBLE</t>
  </si>
  <si>
    <t>G-BAL001000: PLT IN SERV - INTANGIBLE</t>
  </si>
  <si>
    <t>DISTRIBUTION EXCL ECCR</t>
  </si>
  <si>
    <t>G-BAL001509: PLT IN SERV - DISTRIBUTION ACCT 374</t>
  </si>
  <si>
    <t>G-BAL001510: PLT IN SERV - DISTRIBUTION ACCT 375</t>
  </si>
  <si>
    <t>G-BAL001511: PLT IN SERV - DISTRIBUTION ACCT 376</t>
  </si>
  <si>
    <t>G-BAL001512: PLT IN SERV - DISTRIBUTION ACCT 378</t>
  </si>
  <si>
    <t>G-BAL001513: PLT IN SERV - DISTRIBUTION ACCT 379</t>
  </si>
  <si>
    <t>G-BAL001514: PLT IN SERV - DISTRIBUTION ACCT 380</t>
  </si>
  <si>
    <t>G-BAL001515: PLT IN SERV - DISTRIBUTION ACCT 381</t>
  </si>
  <si>
    <t>G-BAL001516: PLT IN SERV - DISTRIBUTION ACCT 382</t>
  </si>
  <si>
    <t>G-BAL001517: PLT IN SERV - DISTRIBUTION ACCT 383</t>
  </si>
  <si>
    <t>G-BAL001518: PLT IN SERV - DISTRIBUTION ACCT 384</t>
  </si>
  <si>
    <t>G-BAL001519: PLT IN SERV - DISTRIBUTION ACCT 385</t>
  </si>
  <si>
    <t>G-BAL001520: PLT IN SERV - DISTRIBUTION ACCT 387</t>
  </si>
  <si>
    <t>G-BAL001562: PLT IN SERV - DISTRIBUTION ACCT 376 - SAFE</t>
  </si>
  <si>
    <t>G-BAL001563: PLT IN SERV - DISTRIBUTION ACCT 380 - SAFE</t>
  </si>
  <si>
    <t>G-BAL001564: PLT IN SERV - DISTRIBUTION ACCT 381 - SAFE</t>
  </si>
  <si>
    <t>G-BAL001565: PLT IN SERV - DISTRIBUTION ACCT 382 - SAFE</t>
  </si>
  <si>
    <t>G-BAL001580: PLT IN SERV - STORAGE</t>
  </si>
  <si>
    <t>G-BAL001600: PLT IN SERV - GENERAL PLANT TRANSPORTATION EQUIP</t>
  </si>
  <si>
    <t>G-BAL001710: PLT IN SERV - GENERAL PLANT STRUCTURES</t>
  </si>
  <si>
    <t>G-BAL001711: PLT IN SERV - GENERAL PLANT STRUCTURES - SAFE</t>
  </si>
  <si>
    <t>G-BAL001720: PLT IN SERV - GENERAL PLANT OTHER</t>
  </si>
  <si>
    <t>G-BAL001800: PLANT ACQUISITION ADJUSTMENT AGL</t>
  </si>
  <si>
    <t>G-BAL001900: PROPERTY UNDER CAPITAL LEASES</t>
  </si>
  <si>
    <t>CONSTRUCTION WORK IN PROGRESS</t>
  </si>
  <si>
    <t>G-BAL007000: CWIP - INTANGIBLE PLANT</t>
  </si>
  <si>
    <t>G-BAL007300: CWIP - STORAGE PLANT</t>
  </si>
  <si>
    <t>G-BAL007500: CWIP - DISTRIBUTION</t>
  </si>
  <si>
    <t>G-BAL007600: CWIP - GENERAL</t>
  </si>
  <si>
    <t>G-BAL007701: CWIP - SAFE CLAUSE</t>
  </si>
  <si>
    <t>TOTAL ACCUM DEPRECIATION</t>
  </si>
  <si>
    <t>ACCUM DEPR INTANGIBLE</t>
  </si>
  <si>
    <t>G-BAL008000: ACC PROV DEPR &amp; AMORT - INTANGIBLE</t>
  </si>
  <si>
    <t>ACCUM DEPR DISTRIB EXCL ECCR</t>
  </si>
  <si>
    <t>G-BAL008509: ACC PROV DEPR &amp; AMORT - DISTRIBUTION ACCT 374</t>
  </si>
  <si>
    <t>G-BAL008510: ACC PROV DEPR &amp; AMORT - DISTRIBUTION ACCT 375</t>
  </si>
  <si>
    <t>G-BAL008511: ACC PROV DEPR &amp; AMORT - DISTRIBUTION ACCT 376</t>
  </si>
  <si>
    <t>G-BAL008512: ACC PROV DEPR &amp; AMORT - DISTRIBUTION ACCT 378</t>
  </si>
  <si>
    <t>G-BAL008513: ACC PROV DEPR &amp; AMORT - DISTRIBUTION ACCT 379</t>
  </si>
  <si>
    <t>G-BAL008514: ACC PROV DEPR &amp; AMORT - DISTRIBUTION ACCT 380</t>
  </si>
  <si>
    <t>G-BAL008515: ACC PROV DEPR &amp; AMORT - DISTRIBUTION ACCT 381</t>
  </si>
  <si>
    <t>G-BAL008516: ACC PROV DEPR &amp; AMORT - DISTRIBUTION ACCT 382</t>
  </si>
  <si>
    <t>G-BAL008517: ACC PROV DEPR &amp; AMORT - DISTRIBUTION ACCT 383</t>
  </si>
  <si>
    <t>G-BAL008518: ACC PROV DEPR &amp; AMORT - DISTRIBUTION ACCT 384</t>
  </si>
  <si>
    <t>G-BAL008519: ACC PROV DEPR &amp; AMORT - DISTRIBUTION ACCT 385</t>
  </si>
  <si>
    <t>G-BAL008520: ACC PROV DEPR &amp; AMORT - DISTRIBUTION ACCT 387</t>
  </si>
  <si>
    <t>G-BAL008562: ACC PROV DEPR &amp; AMORT - DISTRIBUTION ACCT 376 - SAFE</t>
  </si>
  <si>
    <t>G-BAL008563: ACC PROV DEPR &amp; AMORT - DISTRIBUTION ACCT 380 - SAFE</t>
  </si>
  <si>
    <t>G-BAL008564: ACC PROV DEPR &amp; AMORT - DISTRIBUTION ACCT 381 - SAFE</t>
  </si>
  <si>
    <t>G-BAL008565: ACC PROV DEPR &amp; AMORT - DISTRIBUTION ACCT 382 - SAFE</t>
  </si>
  <si>
    <t>G-BAL008580: ACC PROV DEPR &amp; AMORT - STORAGE</t>
  </si>
  <si>
    <t>ACCUM DEPR GENERAL PLANT</t>
  </si>
  <si>
    <t>G-BAL008600: ACC PROV DEPR &amp; AMORT - GENERAL PLANT TRANSPORTATION EQUIP</t>
  </si>
  <si>
    <t>G-BAL008710: ACC PROV DEPR &amp; AMORT - GENERAL PLANT STRUCTURES</t>
  </si>
  <si>
    <t>G-BAL008720: ACC PROV DEPR &amp; AMORT - GENERAL PLANT OTHER</t>
  </si>
  <si>
    <t>G-BAL008800: ACCM PROV AMORT - PLANT ACQ ADJUSTMENT AGL</t>
  </si>
  <si>
    <t>G-BAL008900: ACC PROV DEPR &amp; AMORT - PROPERTY UNDER CAPITAL LEASES</t>
  </si>
  <si>
    <t>TOTAL WORKING CAPITAL ASSETS</t>
  </si>
  <si>
    <t>CURRENT ASSETS</t>
  </si>
  <si>
    <t>CASH</t>
  </si>
  <si>
    <t>G-BAL231000: CASH</t>
  </si>
  <si>
    <t>TEMPORARY CASH INVESTMENTS</t>
  </si>
  <si>
    <t>G-BAL236000: TEMPORARY CASH INVESTMENTS</t>
  </si>
  <si>
    <t>ACCOUNTS RECEIVABLE</t>
  </si>
  <si>
    <t>G-BAL242000: CUSTOMER ACCOUNTS RECEIVABLE</t>
  </si>
  <si>
    <t>OTHER ACCTS RECEIVABLE</t>
  </si>
  <si>
    <t>G-BAL243000: OTH ACCTS REC - MISCELLANEOUS</t>
  </si>
  <si>
    <t>ACCUM PROV FR UNCOLLECT ACCTS</t>
  </si>
  <si>
    <t>G-BAL244000: ACCUM PROVISION FR UNCOLLECTIBLE ACCTS</t>
  </si>
  <si>
    <t>ACCTS RECEIV ASSOC COMPANIES</t>
  </si>
  <si>
    <t>G-BAL246000: ACCTS RECEIV FROM ASSOCIATED COMPANIES</t>
  </si>
  <si>
    <t>PLT MAT &amp; OPER SUPPLIES</t>
  </si>
  <si>
    <t>G-BAL254000: PLANT MATERIALS &amp; OPERATING SUPPLIES</t>
  </si>
  <si>
    <t>STORES EXPENSE</t>
  </si>
  <si>
    <t>G-BAL264000: STORES EXPENSE</t>
  </si>
  <si>
    <t>PREPAYMENTS</t>
  </si>
  <si>
    <t>G-BAL265000: PREPAYMENTS - GENERAL</t>
  </si>
  <si>
    <t>ACCRUED REVENUES</t>
  </si>
  <si>
    <t>G-BAL273000: ACCRUED REVENUE - DEFERRED CLAUSE REVENUE</t>
  </si>
  <si>
    <t>G-BAL273100: ACCRUED REVENUE - UNBILLED-FPSC-GAS</t>
  </si>
  <si>
    <t>OTHER DEFERRED DEBITS</t>
  </si>
  <si>
    <t>OTHER REG ASSETS</t>
  </si>
  <si>
    <t>G-BAL382300: OTHER REG ASSETS - OTHER</t>
  </si>
  <si>
    <t>G-BAL382339: OTHER REG ASSETS - FAS 158 PENSION</t>
  </si>
  <si>
    <t>G-BAL382601: OTHER REG ASSETS - RATE CASE</t>
  </si>
  <si>
    <t>G-BAL382611: OTHER REG ASSETS - SAFE CLAUSE</t>
  </si>
  <si>
    <t>G-BAL382612: OTHER REG ASSETS - AEP CLAUSE</t>
  </si>
  <si>
    <t>G-BAL382613: OTHER REG ASSETS - CRA CLAUSE</t>
  </si>
  <si>
    <t>G-BAL382614: OTHER REG ASSETS - ECP CLAUSE</t>
  </si>
  <si>
    <t>G-BAL382615: OTHER REG ASSETS - PGA CLAUSE</t>
  </si>
  <si>
    <t>MISC DEFERRED DEBITS</t>
  </si>
  <si>
    <t>G-BAL386700: MISC DEF DEBITS - OTHER</t>
  </si>
  <si>
    <t>G-BAL386701: MISC DEF DEBITS - DEFERRED PENSION DEBIT</t>
  </si>
  <si>
    <t>G-BAL386932: MISC DEF DEBITS - 2022 FCG RATE CASE</t>
  </si>
  <si>
    <t>TOTAL WORKING CAPITAL LIABILITIES</t>
  </si>
  <si>
    <t>NON CURRENT LIABILITIES</t>
  </si>
  <si>
    <t>ACCUM PROVISION LIABILITY</t>
  </si>
  <si>
    <t>G-BAL628100: ACCUM PROVISION FOR PROPERTY INSURANCE</t>
  </si>
  <si>
    <t>G-BAL628200: ACCUM PROV INJURIES &amp; DAMAGES - WORKERS COMPENSATION</t>
  </si>
  <si>
    <t>G-BAL628300: ACC PROV PENS &amp; BENEFITS - SERP</t>
  </si>
  <si>
    <t>G-BAL628301: ACC PROV PENS &amp; BENEFITS</t>
  </si>
  <si>
    <t>CURRENT LIABILITIES</t>
  </si>
  <si>
    <t>ACCOUNTS PAYABLE</t>
  </si>
  <si>
    <t>G-BAL732000: ACCTS PAY - GENERAL</t>
  </si>
  <si>
    <t>ACCTS PAYABLE ASSOC COMPANIES</t>
  </si>
  <si>
    <t>G-BAL734000: ACCTS PAYABLE - ASSOCIATED COMPANIES</t>
  </si>
  <si>
    <t>TAXES ACCRUED</t>
  </si>
  <si>
    <t>G-BAL736600: TAXES ACCRUED - FEDERAL INCOME TAXES</t>
  </si>
  <si>
    <t>G-BAL736610: TAXES ACCRUED - STATE INCOME TAXES</t>
  </si>
  <si>
    <t>G-BAL736611: TAXES ACCRUED - OTHER</t>
  </si>
  <si>
    <t>G-BAL736615: TAXES ACCRUED - REVENUE TAXES</t>
  </si>
  <si>
    <t>G-BAL736705: TAXES ACCRUED - CITY &amp; COUNTY REAL &amp; PERSONAL PROPERTY</t>
  </si>
  <si>
    <t>INTEREST ACCRUED</t>
  </si>
  <si>
    <t>G-BAL737000: INTEREST ACCRUED ON LONG - TERM DEBT</t>
  </si>
  <si>
    <t>TAX COLLECTIONS PAYABLE</t>
  </si>
  <si>
    <t>G-BAL741000: TAX COLLECTIONS PAYABLE</t>
  </si>
  <si>
    <t>MISC CURR &amp; ACC LIABILITIES</t>
  </si>
  <si>
    <t>G-BAL742000: MISC CURR &amp; ACC LIAB - OTHER</t>
  </si>
  <si>
    <t>TOTAL DEFERRED CREDITS</t>
  </si>
  <si>
    <t>OTHER DEFERRED CREDITS</t>
  </si>
  <si>
    <t>G-BAL853000: OTHER DEFD CREDITS - OTHER</t>
  </si>
  <si>
    <t>OTHER REGULATORY LIABILITY</t>
  </si>
  <si>
    <t>G-BAL854660: OTHER REG LIAB - OTHER</t>
  </si>
  <si>
    <t>G-BAL854662: OTHER REG LIAB - ECP</t>
  </si>
  <si>
    <t>G-BAL854663: OTHER REG LIAB - PGA</t>
  </si>
  <si>
    <t>G-BAL854664: OTHER REG LIAB - SAFE</t>
  </si>
  <si>
    <t>NOI COMPANY ADJUSTMENTS</t>
  </si>
  <si>
    <t>G-NOI_CLAUSE_SUPPORT: CLAUSE SUPPORT</t>
  </si>
  <si>
    <t>G-AJC523000: CLAUSE SUPPORT</t>
  </si>
  <si>
    <t>See Workpaper 5</t>
  </si>
  <si>
    <t>G-AJC523001: CLAUSE SUPPORT - FIT</t>
  </si>
  <si>
    <t>G-AJC523002: CLAUSE SUPPORT - SIT</t>
  </si>
  <si>
    <t>G-NOI_RATE_CASE_EXPENSE: RATE CASE EXPENSE</t>
  </si>
  <si>
    <t>G-AJC528700: RATE CASE EXPENSE</t>
  </si>
  <si>
    <t>G-AJC528701: RATE CASE EXPENSE - FIT</t>
  </si>
  <si>
    <t>G-AJC528702: RATE CASE EXPENSE - SIT</t>
  </si>
  <si>
    <t>G-NOI_RIM_DEPRECIATION: DEPRECIATION ADJUSTMENT</t>
  </si>
  <si>
    <t>G-AJC603051: DEPR &amp; AMORT EXP - DISTRIBUTION ACCT 375 - RIM</t>
  </si>
  <si>
    <t>G-AJC603052: DEPR &amp; AMORT EXP - DISTRIBUTION ACCT 376 - RIM</t>
  </si>
  <si>
    <t>G-AJC603053: DEPR &amp; AMORT EXP - DISTRIBUTION ACCT 378 - RIM</t>
  </si>
  <si>
    <t>G-AJC603054: DEPR &amp; AMORT EXP - DISTRIBUTION ACCT 379 - RIM</t>
  </si>
  <si>
    <t>G-AJC603055: DEPR &amp; AMORT EXP - DISTRIBUTION ACCT 380 - RIM</t>
  </si>
  <si>
    <t>G-AJC603056: DEPR &amp; AMORT EXP - DISTRIBUTION ACCT 381 - RIM</t>
  </si>
  <si>
    <t>G-AJC603057: DEPR &amp; AMORT EXP - DISTRIBUTION ACCT 382 - RIM</t>
  </si>
  <si>
    <t>G-AJC603058: DEPR &amp; AMORT EXP - DISTRIBUTION ACCT 383 - RIM</t>
  </si>
  <si>
    <t>G-AJC603059: DEPR &amp; AMORT EXP - DISTRIBUTION ACCT 384 - RIM</t>
  </si>
  <si>
    <t>G-AJC603060: DEPR &amp; AMORT EXP - DISTRIBUTION ACCT 385 - RIM</t>
  </si>
  <si>
    <t>G-AJC603061: DEPR &amp; AMORT EXP - DISTRIBUTION ACCT 387 - RIM</t>
  </si>
  <si>
    <t>G-AJC603062: RIM DEPRECIATION - FIT</t>
  </si>
  <si>
    <t>G-AJC603063: RIM DEPRECIATION - SIT</t>
  </si>
  <si>
    <t>G-AJC603064: EADIT AMORTIZATION - RIM DEPRECIATION - FEDERAL</t>
  </si>
  <si>
    <t>G-AJC603091: DEPR &amp; AMORT EXP - GENERAL STRUCTURES - RIM</t>
  </si>
  <si>
    <t>G-AJC603093: DEPR &amp; AMORT EXP - GENERAL OTHER - RIM</t>
  </si>
  <si>
    <t>G-AJC603094: DEPR &amp; AMORT EXP - DISTRIBUTION ACCT 376 - SAFE - RIM</t>
  </si>
  <si>
    <t>G-AJC603095: DEPR &amp; AMORT EXP - DISTRIBUTION ACCT 380 - SAFE - RIM</t>
  </si>
  <si>
    <t>G-AJC603096: DEPR &amp; AMORT EXP - DISTRIBUTION ACCT 381 - SAFE - RIM</t>
  </si>
  <si>
    <t>G-AJC603097: DEPR &amp; AMORT EXP - DISTRIBUTION ACCT 382 - SAFE - RIM</t>
  </si>
  <si>
    <t>G-NOI_SAFE BASE: SAFE</t>
  </si>
  <si>
    <t>G-AJC603072: DEPR &amp; AMORT EXP - DISTRIBUTION ACCT 376 - SAFE BASE</t>
  </si>
  <si>
    <t>G-AJC603074: DEPR &amp; AMORT EXP - DISTRIBUTION ACCT 380 - SAFE BASE</t>
  </si>
  <si>
    <t>G-AJC603079: DEPR &amp; AMORT EXP - DISTRIBUTION ACCT 381 - SAFE BASE</t>
  </si>
  <si>
    <t>G-AJC603080: DEPR &amp; AMORT EXP - DISTRIBUTION ACCT 382 - SAFE BASE</t>
  </si>
  <si>
    <t>G-AJC603081: SAFE BASE - FIT</t>
  </si>
  <si>
    <t>G-AJC603082: SAFE BASE - SIT</t>
  </si>
  <si>
    <t>G-AJC608198: TAX OTH TH INC TAX - SAFE BASE</t>
  </si>
  <si>
    <t>A01: Base</t>
  </si>
  <si>
    <t>000: Intangible</t>
  </si>
  <si>
    <t>30302: 30302</t>
  </si>
  <si>
    <t>30320: 30320</t>
  </si>
  <si>
    <t>007: Building, General Plant</t>
  </si>
  <si>
    <t>39000: 39000 - Structures &amp; Improvements</t>
  </si>
  <si>
    <t>008: General Plant Equipment</t>
  </si>
  <si>
    <t>39100: 39100 - Office Furniture &amp; Equipt</t>
  </si>
  <si>
    <t>39112: 39112 - Computer Equipment</t>
  </si>
  <si>
    <t>39150: 39150 - Personal Computer Equipment</t>
  </si>
  <si>
    <t>39400: 39400 - Tools, Shop &amp; Garage Equipt</t>
  </si>
  <si>
    <t>39410: 39410 - Tools/Shop Equipt-Fixed</t>
  </si>
  <si>
    <t>39700: 39700 - Communications Equipt</t>
  </si>
  <si>
    <t>39800: 39800 - Miscellaneous Equipt</t>
  </si>
  <si>
    <t>009: Transportation Equipment</t>
  </si>
  <si>
    <t>39200: 39200 - Transportation Equipt - Gas</t>
  </si>
  <si>
    <t>39210: 39210 - Automobile</t>
  </si>
  <si>
    <t>39220: 39220 - Light Trucks</t>
  </si>
  <si>
    <t>39230: 39230 - Heavy Trucks</t>
  </si>
  <si>
    <t>39600: 39600 - Power Operated Equipt</t>
  </si>
  <si>
    <t>37500: 37500 - Structures &amp; Improvements</t>
  </si>
  <si>
    <t>37800: 37800 - M&amp;R Station Equipt - Gen</t>
  </si>
  <si>
    <t>37900: 37900 - M&amp;R Station Equipt-CityGate</t>
  </si>
  <si>
    <t>38110: 38110 - Meters - ERTs</t>
  </si>
  <si>
    <t>38210: 38210 - Meter Install - ERTs</t>
  </si>
  <si>
    <t>38300: 38300 - House Regulators</t>
  </si>
  <si>
    <t>38400: 38400 - Communication Equipment</t>
  </si>
  <si>
    <t>38500: 38500 - Industrial M&amp;R Station Equi</t>
  </si>
  <si>
    <t>38700: 38700 - Other Equipment</t>
  </si>
  <si>
    <t>011: Storage Plant - Gas</t>
  </si>
  <si>
    <t>36400-G: 36400 - LNG Plant</t>
  </si>
  <si>
    <t>Check: Must = 0</t>
  </si>
  <si>
    <t>See Tab "Co Adjustments - Tax Entries"</t>
  </si>
  <si>
    <t>See Tab "Cap. Str. Adj"</t>
  </si>
  <si>
    <t xml:space="preserve">2022 FCG Rate Case </t>
  </si>
  <si>
    <t>Company Adjustment - SAFE</t>
  </si>
  <si>
    <t>Sum of Jan 2023 Change</t>
  </si>
  <si>
    <t>Sum of Feb 2023 Change</t>
  </si>
  <si>
    <t>Sum of Mar 2023 Change</t>
  </si>
  <si>
    <t>Sum of Apr 2023 Change</t>
  </si>
  <si>
    <t>Sum of May 2023 Change</t>
  </si>
  <si>
    <t>Sum of June 2023 Change</t>
  </si>
  <si>
    <t>Sum of July 2023 Change</t>
  </si>
  <si>
    <t>Sum of Aug 2023 Change</t>
  </si>
  <si>
    <t>Sum of Sep 2023 Change</t>
  </si>
  <si>
    <t>Sum of Oct 2023 Change</t>
  </si>
  <si>
    <t>Sum of Nov 2023 Change</t>
  </si>
  <si>
    <t>Sum of Dec 2023 Change</t>
  </si>
  <si>
    <t>Sum of 2023 Change</t>
  </si>
  <si>
    <t>Book Depreciation</t>
  </si>
  <si>
    <t>A25: SAFE Roll - In</t>
  </si>
  <si>
    <t>38920: 38920 - Land Rights</t>
  </si>
  <si>
    <t>Book Depreciation Adjustment (SAFE Roll-in  + A01)</t>
  </si>
  <si>
    <t>Total</t>
  </si>
  <si>
    <t>Reserve Adjustment</t>
  </si>
  <si>
    <t>(All)</t>
  </si>
  <si>
    <t>FLORIDA POWER &amp; LIGHT COMPANY (CONSOLIDATED WITH RSAM)</t>
  </si>
  <si>
    <t>SUMMARY OF PROBABLE RETIREMENT DATE, ESTIMATED SURVIVOR CURVES, NET SALVAGE PERCENTS, ORIGINAL COST</t>
  </si>
  <si>
    <t>AND CALCULATED WHOLE LIFE ANNUAL DEPRECIATION ACCRUAL RATES AS OF DECEMBER 31, 2021 BASED ON RSAM PARAMETERS</t>
  </si>
  <si>
    <t>ANNUAL</t>
  </si>
  <si>
    <t xml:space="preserve">Reference to  </t>
  </si>
  <si>
    <t>FPL Witness</t>
  </si>
  <si>
    <t>ACCOUNT</t>
  </si>
  <si>
    <t>DECEMBER 31, 2021</t>
  </si>
  <si>
    <t>Allis Exhibit</t>
  </si>
  <si>
    <t>STEAM PRODUCTION PLANT</t>
  </si>
  <si>
    <t>CRIST STEAM PLANT</t>
  </si>
  <si>
    <t>CRIST COMMON</t>
  </si>
  <si>
    <t>90-R1.5 *</t>
  </si>
  <si>
    <t>BOILER PLANT EQUIPMENT</t>
  </si>
  <si>
    <t>70-L0 *</t>
  </si>
  <si>
    <t>TURBOGENERATOR UNITS</t>
  </si>
  <si>
    <t>65-R0.5 *</t>
  </si>
  <si>
    <t>ACCESSORY ELECTRIC EQUIPMENT</t>
  </si>
  <si>
    <t>70-S0 *</t>
  </si>
  <si>
    <t>MISCELLANEOUS POWER PLANT EQUIPMENT</t>
  </si>
  <si>
    <t>70-R0.5 *</t>
  </si>
  <si>
    <t>TOTAL CRIST COMMON</t>
  </si>
  <si>
    <t>CRIST UNIT 4</t>
  </si>
  <si>
    <t>TOTAL CRIST UNIT 4</t>
  </si>
  <si>
    <t>CRIST UNIT 5</t>
  </si>
  <si>
    <t>TOTAL CRIST UNIT 5</t>
  </si>
  <si>
    <t>CRIST UNIT 6</t>
  </si>
  <si>
    <t>TOTAL CRIST UNIT 6</t>
  </si>
  <si>
    <t>CRIST UNIT 7</t>
  </si>
  <si>
    <t>TOTAL CRIST UNIT 7</t>
  </si>
  <si>
    <t>TOTAL CRIST STEAM PLANT</t>
  </si>
  <si>
    <t>SCHERER STEAM PLANT</t>
  </si>
  <si>
    <t>SCHERER COMMON</t>
  </si>
  <si>
    <t>TOTAL SCHERER COMMON</t>
  </si>
  <si>
    <t>SCHERER UNIT 3</t>
  </si>
  <si>
    <t>TOTAL SCHERER UNIT 3</t>
  </si>
  <si>
    <t>TOTAL SCHERER STEAM PLANT</t>
  </si>
  <si>
    <t>TOTAL STEAM PRODUCTION PLANT</t>
  </si>
  <si>
    <t>NUCLEAR PRODUCTION PLANT</t>
  </si>
  <si>
    <t>ST. LUCIE NUCLEAR PLANT</t>
  </si>
  <si>
    <t>ST. LUCIE COMMON</t>
  </si>
  <si>
    <t>110-R1 *</t>
  </si>
  <si>
    <t>REACTOR PLANT EQUIPMENT</t>
  </si>
  <si>
    <t>55-O1 *</t>
  </si>
  <si>
    <t>90-R2 *</t>
  </si>
  <si>
    <t>50-R0.5 *</t>
  </si>
  <si>
    <t>TOTAL ST. LUCIE COMMON</t>
  </si>
  <si>
    <t>ST. LUCIE UNIT 1</t>
  </si>
  <si>
    <t>TOTAL ST. LUCIE UNIT 1</t>
  </si>
  <si>
    <t>ST. LUCIE UNIT 2</t>
  </si>
  <si>
    <t>TOTAL ST. LUCIE UNIT 2</t>
  </si>
  <si>
    <t>TOTAL ST. LUCIE NUCLEAR PLANT</t>
  </si>
  <si>
    <t>TURKEY POINT NUCLEAR PLANT</t>
  </si>
  <si>
    <t>TURKEY POINT COMMON</t>
  </si>
  <si>
    <t>TOTAL TURKEY POINT COMMON</t>
  </si>
  <si>
    <t>TURKEY POINT UNIT 3</t>
  </si>
  <si>
    <t>TOTAL TURKEY POINT UNIT 3</t>
  </si>
  <si>
    <t>TURKEY POINT UNIT 4</t>
  </si>
  <si>
    <t>TOTAL TURKEY POINT UNIT 4</t>
  </si>
  <si>
    <t>TOTAL TURKEY POINT NUCLEAR PLANT</t>
  </si>
  <si>
    <t>TOTAL NUCLEAR PLANT</t>
  </si>
  <si>
    <t>COMBINED CYCLE PRODUCTION PLANT</t>
  </si>
  <si>
    <t>FT. MYERS COMBINED CYCLE PLANT</t>
  </si>
  <si>
    <t>FT. MYERS COMMON</t>
  </si>
  <si>
    <t>80-S0 *</t>
  </si>
  <si>
    <t>FUEL HOLDERS, PRODUCERS AND ACCESSORIES</t>
  </si>
  <si>
    <t>60-R0.5 *</t>
  </si>
  <si>
    <t>PRIME MOVERS - GENERAL</t>
  </si>
  <si>
    <t>50-O1 *</t>
  </si>
  <si>
    <t>PRIME MOVERS - CAPITAL SPARE PARTS</t>
  </si>
  <si>
    <t>9-L0 *</t>
  </si>
  <si>
    <t>GENERATORS</t>
  </si>
  <si>
    <t>65-R1 *</t>
  </si>
  <si>
    <t>65-S0 *</t>
  </si>
  <si>
    <t>60-R1 *</t>
  </si>
  <si>
    <t>TOTAL FT. MYERS COMMON</t>
  </si>
  <si>
    <t>FT. MYERS UNIT 2</t>
  </si>
  <si>
    <t>TOTAL FT. MYERS UNIT 2</t>
  </si>
  <si>
    <t>FT. MYERS UNIT 3</t>
  </si>
  <si>
    <t>25-R1 *</t>
  </si>
  <si>
    <t>TOTAL FT. MYERS UNIT 3</t>
  </si>
  <si>
    <t>TOTAL FT. MYERS COMBINED CYCLE PLANT</t>
  </si>
  <si>
    <t>MANATEE COMBINED CYCLE PLANT</t>
  </si>
  <si>
    <t>MANATEE UNIT 3</t>
  </si>
  <si>
    <t>TOTAL MANATEE UNIT 3</t>
  </si>
  <si>
    <t>TOTAL MANATEE COMBINED CYCLE PLANT</t>
  </si>
  <si>
    <t>MARTIN COMBINED CYCLE PLANT</t>
  </si>
  <si>
    <t>MARTIN COMMON</t>
  </si>
  <si>
    <t>TOTAL MARTIN COMMON</t>
  </si>
  <si>
    <t>MARTIN UNIT 3</t>
  </si>
  <si>
    <t>TOTAL MARTIN UNIT 3</t>
  </si>
  <si>
    <t>MARTIN UNIT 4</t>
  </si>
  <si>
    <t>TOTAL MARTIN UNIT 4</t>
  </si>
  <si>
    <t>MARTIN UNIT 8</t>
  </si>
  <si>
    <t>TOTAL MARTIN UNIT 8</t>
  </si>
  <si>
    <t>TOTAL MARTIN COMBINED CYCLE PLANT</t>
  </si>
  <si>
    <t>SANFORD COMBINED CYCLE PLANT</t>
  </si>
  <si>
    <t>SANFORD COMMON</t>
  </si>
  <si>
    <t>TOTAL SANFORD COMMON</t>
  </si>
  <si>
    <t>SANFORD UNIT 4</t>
  </si>
  <si>
    <t>TOTAL SANFORD UNIT 4</t>
  </si>
  <si>
    <t>SANFORD UNIT 5</t>
  </si>
  <si>
    <t>TOTAL SANFORD UNIT 5</t>
  </si>
  <si>
    <t>TOTAL SANFORD COMBINED CYCLE PLANT</t>
  </si>
  <si>
    <t>TURKEY POINT COMBINED CYCLE PLANT</t>
  </si>
  <si>
    <t>TURKEY POINT UNIT 5</t>
  </si>
  <si>
    <t>TOTAL TURKEY POINT UNIT 5</t>
  </si>
  <si>
    <t>TOTAL TURKEY POINT COMBINED CYCLE PLANT</t>
  </si>
  <si>
    <t>WEST COUNTY COMBINED CYCLE PLANT</t>
  </si>
  <si>
    <t>WEST COUNTY COMMON</t>
  </si>
  <si>
    <t>TOTAL WEST COUNTY COMMON</t>
  </si>
  <si>
    <t>WEST COUNTY UNIT 1</t>
  </si>
  <si>
    <t>TOTAL WEST COUNTY UNIT 1</t>
  </si>
  <si>
    <t>WEST COUNTY UNIT 2</t>
  </si>
  <si>
    <t>TOTAL WEST COUNTY UNIT 2</t>
  </si>
  <si>
    <t>WEST COUNTY UNIT 3</t>
  </si>
  <si>
    <t>TOTAL WEST COUNTY UNIT 3</t>
  </si>
  <si>
    <t>TOTAL WEST COUNTY COMBINED CYCLE PLANT</t>
  </si>
  <si>
    <t>CAPE CANAVERAL COMBINED CYCLE PLANT</t>
  </si>
  <si>
    <t>CAPE CANAVERAL COMBINED CYCLE</t>
  </si>
  <si>
    <t>TOTAL CAPE CANAVERAL COMBINED CYCLE</t>
  </si>
  <si>
    <t>TOTAL CAPE CANAVERAL COMBINED CYCLE PLANT</t>
  </si>
  <si>
    <t>RIVIERA COMBINED CYCLE PLANT</t>
  </si>
  <si>
    <t>RIVIERA COMBINED CYCLE</t>
  </si>
  <si>
    <t>TOTAL RIVIERA COMBINED CYCLE</t>
  </si>
  <si>
    <t>TOTAL RIVIERA COMBINED CYCLE PLANT</t>
  </si>
  <si>
    <t>PT. EVERGLADES COMBINED CYCLE PLANT</t>
  </si>
  <si>
    <t>PT. EVERGLADES COMBINED CYCLE</t>
  </si>
  <si>
    <t>TOTAL PT. EVERGLADES COMBINED CYCLE</t>
  </si>
  <si>
    <t>TOTAL PT. EVERGLADES COMBINED CYCLE PLANT</t>
  </si>
  <si>
    <t>OKEECHOBEE COMBINED CYCLE PLANT</t>
  </si>
  <si>
    <t>OKEECHOBEE CLEAN ENERGY CENTER</t>
  </si>
  <si>
    <t>TOTAL OKEECHOBEE CLEAN ENERGY CENTER</t>
  </si>
  <si>
    <t>TOTAL OKEECHOBEE COMBINED CYCLE PLANT</t>
  </si>
  <si>
    <t>LANSING SMITH COMBINED CYCLE PLANT</t>
  </si>
  <si>
    <t>LANSING SMITH COMMON</t>
  </si>
  <si>
    <t>TOTAL LANSING SMITH COMMON</t>
  </si>
  <si>
    <t>LANSING SMITH UNIT 3</t>
  </si>
  <si>
    <t>TOTAL LANSING SMITH UNIT 3</t>
  </si>
  <si>
    <t>TOTAL LANSING SMITH COMBINED CYCLE PLANT</t>
  </si>
  <si>
    <t>LAUDERDALE COMBINED CYCLE PLANT</t>
  </si>
  <si>
    <t>LAUDERDALE COMMON</t>
  </si>
  <si>
    <t>(B)**</t>
  </si>
  <si>
    <t>TOTAL LAUDERDALE COMMON</t>
  </si>
  <si>
    <t>TOTAL LAUDERDALE COMBINED CYCLE PLANT</t>
  </si>
  <si>
    <t>TOTAL COMBINED CYCLE PRODUCTION PLANT</t>
  </si>
  <si>
    <t>PEAKER PLANTS</t>
  </si>
  <si>
    <t>LAUDERDALE GTS</t>
  </si>
  <si>
    <t>TOTAL LAUDERDALE GTS</t>
  </si>
  <si>
    <t>FT. MYERS GTS</t>
  </si>
  <si>
    <t>TOTAL FT. MYERS GTS</t>
  </si>
  <si>
    <t>LAUDERDALE PEAKERS</t>
  </si>
  <si>
    <t>TOTAL LAUDERDALE PEAKERS</t>
  </si>
  <si>
    <t>FT. MYERS PEAKERS</t>
  </si>
  <si>
    <t>TOTAL FT. MYERS PEAKERS</t>
  </si>
  <si>
    <t>LANSING SMITH UNIT A</t>
  </si>
  <si>
    <t>TOTAL LANSING SMITH UNIT A</t>
  </si>
  <si>
    <t>CRIST COMBUSTION TURBINE</t>
  </si>
  <si>
    <t>TOTAL CRIST COMBUSTION TURBINE</t>
  </si>
  <si>
    <t>CRIST PIPELINE</t>
  </si>
  <si>
    <t>TOTAL CRIST PIPELINE</t>
  </si>
  <si>
    <t>PEA RIDGE UNITS 1 THROUGH 3</t>
  </si>
  <si>
    <t>TOTAL PEA RIDGE UNITS 1 THROUGH 3</t>
  </si>
  <si>
    <t>PERDIDO LFG UNITS 1 AND 2</t>
  </si>
  <si>
    <t>TOTAL PERDIDO LFG UNITS 1 AND 2</t>
  </si>
  <si>
    <t>TOTAL PEAKER PLANTS</t>
  </si>
  <si>
    <t>SOLAR PRODUCTION PLANT</t>
  </si>
  <si>
    <t>DESOTO SOLAR</t>
  </si>
  <si>
    <t>SQUARE *</t>
  </si>
  <si>
    <t>50-R2.5 *</t>
  </si>
  <si>
    <t>TOTAL DESOTO SOLAR</t>
  </si>
  <si>
    <t>SPACE COAST SOLAR</t>
  </si>
  <si>
    <t>TOTAL SPACE COAST SOLAR</t>
  </si>
  <si>
    <t>MARTIN SOLAR</t>
  </si>
  <si>
    <t>TOTAL MARTIN SOLAR</t>
  </si>
  <si>
    <t>BABCOCK RANCH SOLAR</t>
  </si>
  <si>
    <t>TOTAL BABCOCK RANCH SOLAR</t>
  </si>
  <si>
    <t>BABCOCK PRESERVE SOLAR</t>
  </si>
  <si>
    <t>TOTAL BABCOCK PRESERVE SOLAR</t>
  </si>
  <si>
    <t>MANATEE SOLAR</t>
  </si>
  <si>
    <t>TOTAL MANATEE SOLAR</t>
  </si>
  <si>
    <t>CITRUS SOLAR</t>
  </si>
  <si>
    <t>TOTAL CITRUS SOLAR</t>
  </si>
  <si>
    <t>CORAL FARMS SOLAR</t>
  </si>
  <si>
    <t>TOTAL CORAL FARMS SOLAR</t>
  </si>
  <si>
    <t>HORIZON SOLAR</t>
  </si>
  <si>
    <t>TOTAL HORIZON SOLAR</t>
  </si>
  <si>
    <t>HAMMOCK SOLAR</t>
  </si>
  <si>
    <t>TOTAL HAMMOCK SOLAR</t>
  </si>
  <si>
    <t>INTERSTATE SOLAR</t>
  </si>
  <si>
    <t>TOTAL INTERSTATE SOLAR</t>
  </si>
  <si>
    <t>BLUE CYPRESS SOLAR</t>
  </si>
  <si>
    <t>TOTAL BLUE CYPRESS SOLAR</t>
  </si>
  <si>
    <t>LOGGERHEAD SOLAR</t>
  </si>
  <si>
    <t>TOTAL LOGGERHEAD SOLAR</t>
  </si>
  <si>
    <t>BAREFOOT BAY SOLAR</t>
  </si>
  <si>
    <t>TOTAL BAREFOOT BAY SOLAR</t>
  </si>
  <si>
    <t>INDIAN RIVER SOLAR</t>
  </si>
  <si>
    <t>TOTAL INDIAN RIVER SOLAR</t>
  </si>
  <si>
    <t>NORTHERN PRESERVE SOLAR</t>
  </si>
  <si>
    <t>TOTAL NORTHERN PRESERVE SOLAR</t>
  </si>
  <si>
    <t>ECHO RIVER SOLAR</t>
  </si>
  <si>
    <t>TOTAL ECHO RIVER SOLAR</t>
  </si>
  <si>
    <t>HIBISCUS SOLAR</t>
  </si>
  <si>
    <t>TOTAL HIBISCUS SOLAR</t>
  </si>
  <si>
    <t>OSPREY SOLAR</t>
  </si>
  <si>
    <t>TOTAL OSPREY SOLAR</t>
  </si>
  <si>
    <t>SOUTHFORK SOLAR</t>
  </si>
  <si>
    <t>TOTAL SOUTHFORK SOLAR</t>
  </si>
  <si>
    <t>TWIN LAKES SOLAR</t>
  </si>
  <si>
    <t>TOTAL TWIN LAKES SOLAR</t>
  </si>
  <si>
    <t>BLUE HERON SOLAR</t>
  </si>
  <si>
    <t>TOTAL BLUE HERON SOLAR</t>
  </si>
  <si>
    <t>BLUE INDIGO SOLAR</t>
  </si>
  <si>
    <t>TOTAL BLUE INDIGO SOLAR</t>
  </si>
  <si>
    <t>BLUE SPRINGS SOLAR</t>
  </si>
  <si>
    <t>TOTAL BLUE SPRINGS SOLAR</t>
  </si>
  <si>
    <t>COTTON CREEK SOLAR</t>
  </si>
  <si>
    <t>TOTAL COTTON CREEK SOLAR</t>
  </si>
  <si>
    <t>CATTLE RANCH SOLAR</t>
  </si>
  <si>
    <t>TOTAL CATTLE RANCH SOLAR</t>
  </si>
  <si>
    <t>OKEECHOBEE SOLAR</t>
  </si>
  <si>
    <t>TOTAL OKEECHOBEE SOLAR</t>
  </si>
  <si>
    <t>NASSAU SOLAR</t>
  </si>
  <si>
    <t>TOTAL NASSAU SOLAR</t>
  </si>
  <si>
    <t>UNION SPRINGS SOLAR</t>
  </si>
  <si>
    <t>TOTAL UNION SPRINGS SOLAR</t>
  </si>
  <si>
    <t>SUNSHINE GATEWAY SOLAR</t>
  </si>
  <si>
    <t>TOTAL SUNSHINE GATEWAY SOLAR</t>
  </si>
  <si>
    <t>IBIS SOLAR</t>
  </si>
  <si>
    <t>TOTAL IBIS SOLAR</t>
  </si>
  <si>
    <t>SWEETBAY SOLAR</t>
  </si>
  <si>
    <t>TOTAL SWEETBAY SOLAR</t>
  </si>
  <si>
    <t>TRAILSIDE SOLAR</t>
  </si>
  <si>
    <t>TOTAL TRAILSIDE SOLAR</t>
  </si>
  <si>
    <t>KROME SOLAR</t>
  </si>
  <si>
    <t>TOTAL KROME SOLAR</t>
  </si>
  <si>
    <t>SABAL PALM SOLAR</t>
  </si>
  <si>
    <t>TOTAL SABAL PALM SOLAR</t>
  </si>
  <si>
    <t>DISCOVERY SOLAR ENERGY CENTER</t>
  </si>
  <si>
    <t>TOTAL DISCOVERY SOLAR ENERGY CENTER</t>
  </si>
  <si>
    <t>RODEO SOLAR ENERGY CENTER</t>
  </si>
  <si>
    <t>TOTAL RODEO SOLAR ENERGY CENTER</t>
  </si>
  <si>
    <t>MAGNOLIA SPRINGS SOLAR</t>
  </si>
  <si>
    <t>TOTAL MAGNOLIA SPRINGS SOLAR</t>
  </si>
  <si>
    <t>EGRET SOLAR</t>
  </si>
  <si>
    <t>TOTAL EGRET SOLAR</t>
  </si>
  <si>
    <t>PELICAN SOLAR</t>
  </si>
  <si>
    <t>TOTAL PELICAN SOLAR</t>
  </si>
  <si>
    <t>LAKESIDE SOLAR</t>
  </si>
  <si>
    <t>TOTAL LAKESIDE SOLAR</t>
  </si>
  <si>
    <t>PALM BAY SOLAR</t>
  </si>
  <si>
    <t>TOTAL PALM BAY SOLAR</t>
  </si>
  <si>
    <t>WILLOW SOLAR</t>
  </si>
  <si>
    <t>TOTAL WILLOW SOLAR</t>
  </si>
  <si>
    <t>ORANGE BLOSSOM</t>
  </si>
  <si>
    <t>TOTAL ORANGE BLOSSOM</t>
  </si>
  <si>
    <t>FORT DRUM SOLAR</t>
  </si>
  <si>
    <t>TOTAL FORT DRUM SOLAR</t>
  </si>
  <si>
    <t>VOLUNTARY SOLAR PARTNERSHIP</t>
  </si>
  <si>
    <t>TOTAL VOLUNTARY SOLAR PARTNERSHIP</t>
  </si>
  <si>
    <t>C &amp; I SOLAR PARTNERSHIP</t>
  </si>
  <si>
    <t>TOTAL C &amp; I SOLAR PARTNERSHIP</t>
  </si>
  <si>
    <t>NEW SOLAR 2021</t>
  </si>
  <si>
    <t>TOTAL NEW SOLAR 2021</t>
  </si>
  <si>
    <t>TOTAL SOLAR PRODUCTION PLANT</t>
  </si>
  <si>
    <t>ENERGY STORAGE</t>
  </si>
  <si>
    <t>ENERGY STORAGE EQUIPMENT</t>
  </si>
  <si>
    <t>20-S3</t>
  </si>
  <si>
    <t>TOTAL ENERGY STORAGE</t>
  </si>
  <si>
    <t>TOTAL OTHER PRODUCTION PLANT</t>
  </si>
  <si>
    <t>TOTAL PRODUCTION PLANT</t>
  </si>
  <si>
    <t>TRANSMISSION PLANT</t>
  </si>
  <si>
    <t>EASEMENTS</t>
  </si>
  <si>
    <t>100-R4</t>
  </si>
  <si>
    <t>70-R1.5</t>
  </si>
  <si>
    <t>STATION EQUIPMENT</t>
  </si>
  <si>
    <t>44-L1</t>
  </si>
  <si>
    <t>STATION EQUIPMENT - STEP-UP TRANSFORMERS</t>
  </si>
  <si>
    <t>38-R1</t>
  </si>
  <si>
    <t>TOWERS AND FIXTURES</t>
  </si>
  <si>
    <t>70-R4</t>
  </si>
  <si>
    <t>POLES AND FIXTURES</t>
  </si>
  <si>
    <t>60-R1</t>
  </si>
  <si>
    <t>OVERHEAD CONDUCTORS AND DEVICES</t>
  </si>
  <si>
    <t>60-R0.5</t>
  </si>
  <si>
    <t>UNDERGROUND CONDUIT</t>
  </si>
  <si>
    <t>65-R4</t>
  </si>
  <si>
    <t>UNDERGROUND CONDUCTORS AND DEVICES</t>
  </si>
  <si>
    <t>65-R3</t>
  </si>
  <si>
    <t>ROADS AND TRAILS</t>
  </si>
  <si>
    <t>75-R4</t>
  </si>
  <si>
    <t>TOTAL TRANSMISSION PLANT</t>
  </si>
  <si>
    <t>70-R2.5</t>
  </si>
  <si>
    <t>51-S0.5</t>
  </si>
  <si>
    <t>POLES, TOWERS AND FIXTURES - WOOD</t>
  </si>
  <si>
    <t>44-R2.5</t>
  </si>
  <si>
    <t>POLES, TOWERS AND FIXTURES - CONCRETE</t>
  </si>
  <si>
    <t>56-S0</t>
  </si>
  <si>
    <t>55-R0.5</t>
  </si>
  <si>
    <t>UNDERGROUND CONDUIT - DUCT SYSTEM</t>
  </si>
  <si>
    <t>70-R3</t>
  </si>
  <si>
    <t>UNDERGROUND CONDUIT - DIRECT BURIED</t>
  </si>
  <si>
    <t>55-R4</t>
  </si>
  <si>
    <t>UNDERGROUND CONDUCTORS AND DEVICES - DUCT SYSTEM</t>
  </si>
  <si>
    <t>46-L0.5</t>
  </si>
  <si>
    <t>UNDERGROUND CONDUCTORS AND DEVICES - DIRECT BURIED</t>
  </si>
  <si>
    <t>45-L1</t>
  </si>
  <si>
    <t>LINE TRANSFORMERS</t>
  </si>
  <si>
    <t>40-R0.5</t>
  </si>
  <si>
    <t>SERVICES - OVERHEAD</t>
  </si>
  <si>
    <t>56-R1</t>
  </si>
  <si>
    <t>SERVICES - UNDERGROUND</t>
  </si>
  <si>
    <t>55-R2</t>
  </si>
  <si>
    <t>40-R2</t>
  </si>
  <si>
    <t>METERS - AMI</t>
  </si>
  <si>
    <t>20-R2.5</t>
  </si>
  <si>
    <t>INSTALLATIONS ON CUSTOMER'S PREMISES</t>
  </si>
  <si>
    <t>30-L0</t>
  </si>
  <si>
    <t>ELECTRIC VEHICLE CHARGERS</t>
  </si>
  <si>
    <t>15-S3</t>
  </si>
  <si>
    <t>STREET LIGHTING AND SIGNAL SYSTEMS</t>
  </si>
  <si>
    <t>39-L0</t>
  </si>
  <si>
    <t>AUTOMOBILES</t>
  </si>
  <si>
    <t>7-L2.5</t>
  </si>
  <si>
    <t>LIGHT TRUCKS</t>
  </si>
  <si>
    <t>9-L3</t>
  </si>
  <si>
    <t>HEAVY TRUCKS</t>
  </si>
  <si>
    <t>13-L3</t>
  </si>
  <si>
    <t>TRACTOR TRAILERS</t>
  </si>
  <si>
    <t>TRAILERS</t>
  </si>
  <si>
    <t>20-S0.5</t>
  </si>
  <si>
    <t>13-L1.5</t>
  </si>
  <si>
    <t>COMMUNICATION EQUIPMENT - FIBER OPTICS</t>
  </si>
  <si>
    <t>25-S2</t>
  </si>
  <si>
    <t>TOTAL TRANSMISSION, DISTRIBUTION AND GENERAL PLANT</t>
  </si>
  <si>
    <t>*</t>
  </si>
  <si>
    <t>CURVE SHOWN IS INTERIM SURVIVOR CURVE.  LIFE SPAN METHOD IS USED.</t>
  </si>
  <si>
    <t>**</t>
  </si>
  <si>
    <t>COMMON ASSETS FOR RETIRED LAUDERDALE COMBINED CYCLE WILL RECEIVE SAME DEPRECIATION RATE AS DANIA BEACH ENERGY CENTER WHEN PLACED IN-SERVICE</t>
  </si>
  <si>
    <t>SOURCE</t>
  </si>
  <si>
    <t>SCHEDULE 1B OF EXHIBIT NWA-3</t>
  </si>
  <si>
    <t>EXHIBIT NWA-4</t>
  </si>
  <si>
    <t>EXHIBIT NWA-5</t>
  </si>
  <si>
    <t>EXHIBIT NWA-6</t>
  </si>
  <si>
    <t>EXHIBIT NWA-7</t>
  </si>
  <si>
    <t>COMPARISON OF THEORETICAL RESERVE AND BOOK RESERVE FOR ELECTRIC PLANT AS OF DECEMBER 31, 2021</t>
  </si>
  <si>
    <t>(4)=(2)-(3)</t>
  </si>
  <si>
    <t>(B)*</t>
  </si>
  <si>
    <t>COMMON ASSETS FOR RETIRED LAUDERDALE COMBINED CYCLE WILL GET RECEIVE SAME DEPRECIATION RATE AS DANIA BEACH ENERGY CENTER WHEN PLACED IN-SERVICE</t>
  </si>
  <si>
    <t>TABLE 3 OF EXHIBIT NWA-1</t>
  </si>
  <si>
    <t>FLORIDA CITY GAS (WITH RSAM)</t>
  </si>
  <si>
    <t>PROPOSED DEPRECIATION COMPANY ADJUSTMENT FOR BASE VS. CLAUSE FOR 2023 USING PROPOSED RSAM-ADJUSTED DEPRECIATION RATES</t>
  </si>
  <si>
    <t>20220069-GU</t>
  </si>
  <si>
    <t>FCG 000592</t>
  </si>
  <si>
    <t>FCG 000593</t>
  </si>
  <si>
    <t>FCG 000594</t>
  </si>
  <si>
    <t>FCG 000595</t>
  </si>
  <si>
    <t>FCG 000596</t>
  </si>
  <si>
    <t>FCG 000597</t>
  </si>
  <si>
    <t>FCG 000598</t>
  </si>
  <si>
    <t>FCG 000599</t>
  </si>
  <si>
    <t>FCG 000600</t>
  </si>
  <si>
    <t>FCG 000601</t>
  </si>
  <si>
    <t>FCG 000602</t>
  </si>
  <si>
    <t>FCG 000603</t>
  </si>
  <si>
    <t>FCG 000604</t>
  </si>
  <si>
    <t>FCG 000605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</si>
</sst>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_);\(0\)"/>
    <numFmt numFmtId="167" formatCode="\(0\)"/>
    <numFmt numFmtId="168" formatCode="0.00_);\(0.00\)"/>
    <numFmt numFmtId="169" formatCode="mm\-yyyy"/>
    <numFmt numFmtId="170" formatCode="#,##0.00_);[Red]\(#,##0.00\);&quot; &quot;"/>
    <numFmt numFmtId="171" formatCode="#,##0_);[Red]\(#,##0\);&quot; &quot;"/>
    <numFmt numFmtId="172" formatCode="#,##0.000000_);[Red]\(#,##0.000000\);&quot; &quot;"/>
    <numFmt numFmtId="173" formatCode="_(&quot;$&quot;* #,##0,;\ _(&quot;$&quot;* \(#,##0,\)"/>
    <numFmt numFmtId="174" formatCode="_(* #,##0,;\ _(&quot;$&quot;* \(#,##0,\)"/>
    <numFmt numFmtId="175" formatCode="_(&quot;$&quot;* #,##0.00000,;\ _(&quot;$&quot;* \(#,##0.00000,\)"/>
    <numFmt numFmtId="176" formatCode="_(&quot;$&quot;* #,##0.000_);_(&quot;$&quot;* \(#,##0.000\);_(&quot;$&quot;* &quot;-&quot;??_);_(@_)"/>
    <numFmt numFmtId="177" formatCode="#,##0_)"/>
    <numFmt numFmtId="178" formatCode="_(* #,##0.00_);_(* \(#,##0.00\);_(* &quot;-&quot;?_);_(@_)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u/>
      <sz val="10"/>
      <name val="Arial"/>
      <family val="2"/>
    </font>
    <font>
      <sz val="16"/>
      <name val="Times New Roman"/>
      <family val="1"/>
    </font>
    <font>
      <sz val="14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indexed="8"/>
      <name val="Arial"/>
      <family val="2"/>
    </font>
    <font>
      <u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SWISS"/>
    </font>
    <font>
      <b/>
      <sz val="11"/>
      <color rgb="FFFF0000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0"/>
      <color rgb="FFFFFFFE"/>
      <name val="Arial"/>
      <family val="2"/>
    </font>
    <font>
      <b/>
      <sz val="11"/>
      <color indexed="8"/>
      <name val="Calibri"/>
      <family val="2"/>
      <scheme val="minor"/>
    </font>
    <font>
      <u/>
      <sz val="10"/>
      <name val="Arial"/>
      <family val="2"/>
    </font>
    <font>
      <sz val="11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" fillId="0" borderId="0"/>
    <xf numFmtId="0" fontId="29" fillId="0" borderId="0"/>
    <xf numFmtId="0" fontId="29" fillId="0" borderId="0"/>
    <xf numFmtId="0" fontId="29" fillId="0" borderId="0"/>
    <xf numFmtId="0" fontId="30" fillId="3" borderId="0"/>
    <xf numFmtId="43" fontId="30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9" fillId="0" borderId="0" xfId="0" applyFont="1"/>
    <xf numFmtId="165" fontId="11" fillId="0" borderId="0" xfId="0" applyNumberFormat="1" applyFont="1"/>
    <xf numFmtId="165" fontId="0" fillId="0" borderId="0" xfId="0" applyNumberFormat="1"/>
    <xf numFmtId="0" fontId="3" fillId="0" borderId="0" xfId="0" applyFont="1"/>
    <xf numFmtId="0" fontId="13" fillId="0" borderId="0" xfId="3" applyFont="1" applyAlignment="1">
      <alignment horizontal="centerContinuous"/>
    </xf>
    <xf numFmtId="0" fontId="14" fillId="0" borderId="0" xfId="3" applyFont="1" applyAlignment="1">
      <alignment horizontal="centerContinuous"/>
    </xf>
    <xf numFmtId="0" fontId="12" fillId="0" borderId="0" xfId="3" applyFont="1" applyAlignment="1">
      <alignment horizontal="centerContinuous"/>
    </xf>
    <xf numFmtId="0" fontId="12" fillId="0" borderId="0" xfId="3" applyFont="1" applyAlignment="1">
      <alignment horizontal="center"/>
    </xf>
    <xf numFmtId="0" fontId="12" fillId="0" borderId="0" xfId="3" applyFont="1"/>
    <xf numFmtId="0" fontId="4" fillId="0" borderId="0" xfId="3" applyFont="1" applyAlignment="1">
      <alignment horizontal="centerContinuous"/>
    </xf>
    <xf numFmtId="0" fontId="4" fillId="0" borderId="0" xfId="3" applyFont="1"/>
    <xf numFmtId="0" fontId="4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39" fontId="4" fillId="0" borderId="0" xfId="3" applyNumberFormat="1" applyFont="1" applyAlignment="1">
      <alignment horizontal="center"/>
    </xf>
    <xf numFmtId="0" fontId="15" fillId="0" borderId="0" xfId="3" applyFont="1" applyAlignment="1">
      <alignment horizontal="center"/>
    </xf>
    <xf numFmtId="0" fontId="15" fillId="0" borderId="0" xfId="3" applyFont="1" applyAlignment="1">
      <alignment horizontal="centerContinuous"/>
    </xf>
    <xf numFmtId="0" fontId="4" fillId="0" borderId="1" xfId="3" applyFont="1" applyBorder="1" applyAlignment="1">
      <alignment horizontal="centerContinuous"/>
    </xf>
    <xf numFmtId="0" fontId="4" fillId="0" borderId="1" xfId="3" applyFont="1" applyBorder="1" applyAlignment="1">
      <alignment horizontal="center"/>
    </xf>
    <xf numFmtId="0" fontId="7" fillId="0" borderId="0" xfId="3" applyFont="1"/>
    <xf numFmtId="39" fontId="4" fillId="0" borderId="1" xfId="3" quotePrefix="1" applyNumberFormat="1" applyFont="1" applyBorder="1" applyAlignment="1">
      <alignment horizontal="center"/>
    </xf>
    <xf numFmtId="0" fontId="15" fillId="0" borderId="1" xfId="3" applyFont="1" applyBorder="1" applyAlignment="1">
      <alignment horizontal="center"/>
    </xf>
    <xf numFmtId="166" fontId="4" fillId="0" borderId="0" xfId="3" applyNumberFormat="1" applyFont="1" applyAlignment="1">
      <alignment horizontal="centerContinuous"/>
    </xf>
    <xf numFmtId="166" fontId="4" fillId="0" borderId="0" xfId="3" applyNumberFormat="1" applyFont="1"/>
    <xf numFmtId="167" fontId="4" fillId="0" borderId="0" xfId="3" applyNumberFormat="1" applyFont="1" applyAlignment="1">
      <alignment horizontal="center"/>
    </xf>
    <xf numFmtId="166" fontId="7" fillId="0" borderId="0" xfId="3" applyNumberFormat="1" applyFont="1" applyAlignment="1">
      <alignment horizontal="center"/>
    </xf>
    <xf numFmtId="166" fontId="7" fillId="0" borderId="0" xfId="3" applyNumberFormat="1" applyFont="1"/>
    <xf numFmtId="167" fontId="4" fillId="0" borderId="0" xfId="3" quotePrefix="1" applyNumberFormat="1" applyFont="1" applyAlignment="1">
      <alignment horizontal="center"/>
    </xf>
    <xf numFmtId="166" fontId="15" fillId="0" borderId="0" xfId="3" applyNumberFormat="1" applyFont="1" applyAlignment="1">
      <alignment horizontal="center"/>
    </xf>
    <xf numFmtId="166" fontId="4" fillId="0" borderId="0" xfId="3" applyNumberFormat="1" applyFont="1" applyAlignment="1">
      <alignment horizontal="center"/>
    </xf>
    <xf numFmtId="166" fontId="4" fillId="0" borderId="0" xfId="3" applyNumberFormat="1" applyFont="1" applyAlignment="1">
      <alignment horizontal="left"/>
    </xf>
    <xf numFmtId="168" fontId="3" fillId="0" borderId="0" xfId="3" applyNumberFormat="1" applyFont="1" applyAlignment="1">
      <alignment horizontal="right"/>
    </xf>
    <xf numFmtId="166" fontId="16" fillId="0" borderId="0" xfId="3" applyNumberFormat="1" applyFont="1" applyAlignment="1">
      <alignment horizontal="left"/>
    </xf>
    <xf numFmtId="168" fontId="17" fillId="0" borderId="0" xfId="3" applyNumberFormat="1" applyFont="1" applyAlignment="1">
      <alignment horizontal="left"/>
    </xf>
    <xf numFmtId="166" fontId="17" fillId="0" borderId="0" xfId="3" applyNumberFormat="1" applyFont="1" applyAlignment="1">
      <alignment horizontal="left"/>
    </xf>
    <xf numFmtId="166" fontId="16" fillId="0" borderId="0" xfId="3" applyNumberFormat="1" applyFont="1"/>
    <xf numFmtId="0" fontId="18" fillId="0" borderId="0" xfId="3" applyFont="1" applyAlignment="1">
      <alignment horizontal="center"/>
    </xf>
    <xf numFmtId="0" fontId="18" fillId="0" borderId="0" xfId="3" applyFont="1"/>
    <xf numFmtId="166" fontId="18" fillId="0" borderId="0" xfId="3" applyNumberFormat="1" applyFont="1" applyAlignment="1">
      <alignment horizontal="center"/>
    </xf>
    <xf numFmtId="43" fontId="18" fillId="0" borderId="0" xfId="4" applyFont="1" applyFill="1"/>
    <xf numFmtId="164" fontId="18" fillId="0" borderId="0" xfId="4" applyNumberFormat="1" applyFont="1" applyFill="1"/>
    <xf numFmtId="43" fontId="18" fillId="0" borderId="0" xfId="3" applyNumberFormat="1" applyFont="1" applyAlignment="1">
      <alignment horizontal="center"/>
    </xf>
    <xf numFmtId="166" fontId="3" fillId="0" borderId="0" xfId="3" applyNumberFormat="1" applyFont="1" applyAlignment="1">
      <alignment horizontal="left"/>
    </xf>
    <xf numFmtId="166" fontId="12" fillId="0" borderId="0" xfId="3" applyNumberFormat="1" applyFont="1" applyAlignment="1">
      <alignment horizontal="center"/>
    </xf>
    <xf numFmtId="43" fontId="12" fillId="0" borderId="0" xfId="4" applyFont="1" applyFill="1"/>
    <xf numFmtId="164" fontId="12" fillId="0" borderId="0" xfId="4" applyNumberFormat="1" applyFont="1" applyFill="1"/>
    <xf numFmtId="43" fontId="12" fillId="0" borderId="0" xfId="3" applyNumberFormat="1" applyFont="1" applyAlignment="1">
      <alignment horizontal="center"/>
    </xf>
    <xf numFmtId="169" fontId="12" fillId="0" borderId="0" xfId="3" applyNumberFormat="1" applyFont="1" applyAlignment="1">
      <alignment horizontal="center"/>
    </xf>
    <xf numFmtId="164" fontId="20" fillId="0" borderId="0" xfId="5" applyNumberFormat="1" applyFont="1" applyFill="1"/>
    <xf numFmtId="39" fontId="12" fillId="0" borderId="0" xfId="3" applyNumberFormat="1" applyFont="1" applyAlignment="1">
      <alignment horizontal="center"/>
    </xf>
    <xf numFmtId="164" fontId="12" fillId="0" borderId="1" xfId="4" applyNumberFormat="1" applyFont="1" applyFill="1" applyBorder="1"/>
    <xf numFmtId="39" fontId="18" fillId="0" borderId="0" xfId="3" applyNumberFormat="1" applyFont="1" applyAlignment="1">
      <alignment horizontal="center"/>
    </xf>
    <xf numFmtId="164" fontId="18" fillId="0" borderId="0" xfId="4" applyNumberFormat="1" applyFont="1" applyFill="1" applyBorder="1"/>
    <xf numFmtId="164" fontId="12" fillId="0" borderId="0" xfId="4" applyNumberFormat="1" applyFont="1" applyFill="1" applyBorder="1"/>
    <xf numFmtId="164" fontId="18" fillId="0" borderId="1" xfId="4" applyNumberFormat="1" applyFont="1" applyFill="1" applyBorder="1"/>
    <xf numFmtId="0" fontId="21" fillId="0" borderId="0" xfId="3" applyFont="1"/>
    <xf numFmtId="164" fontId="21" fillId="0" borderId="0" xfId="4" applyNumberFormat="1" applyFont="1" applyFill="1" applyBorder="1"/>
    <xf numFmtId="39" fontId="21" fillId="0" borderId="0" xfId="3" applyNumberFormat="1" applyFont="1" applyAlignment="1">
      <alignment horizontal="center"/>
    </xf>
    <xf numFmtId="164" fontId="18" fillId="0" borderId="3" xfId="4" applyNumberFormat="1" applyFont="1" applyFill="1" applyBorder="1"/>
    <xf numFmtId="164" fontId="21" fillId="0" borderId="1" xfId="4" applyNumberFormat="1" applyFont="1" applyFill="1" applyBorder="1"/>
    <xf numFmtId="164" fontId="22" fillId="0" borderId="0" xfId="4" applyNumberFormat="1" applyFont="1" applyFill="1" applyBorder="1"/>
    <xf numFmtId="39" fontId="22" fillId="0" borderId="0" xfId="3" applyNumberFormat="1" applyFont="1" applyAlignment="1">
      <alignment horizontal="center"/>
    </xf>
    <xf numFmtId="168" fontId="4" fillId="0" borderId="0" xfId="3" applyNumberFormat="1" applyFont="1" applyAlignment="1">
      <alignment horizontal="left"/>
    </xf>
    <xf numFmtId="164" fontId="22" fillId="0" borderId="0" xfId="4" applyNumberFormat="1" applyFont="1" applyFill="1"/>
    <xf numFmtId="168" fontId="16" fillId="0" borderId="0" xfId="3" applyNumberFormat="1" applyFont="1" applyAlignment="1">
      <alignment horizontal="left"/>
    </xf>
    <xf numFmtId="39" fontId="16" fillId="0" borderId="0" xfId="3" applyNumberFormat="1" applyFont="1" applyAlignment="1">
      <alignment horizontal="center"/>
    </xf>
    <xf numFmtId="0" fontId="23" fillId="0" borderId="0" xfId="3" applyFont="1"/>
    <xf numFmtId="0" fontId="3" fillId="0" borderId="0" xfId="3" applyFont="1"/>
    <xf numFmtId="164" fontId="3" fillId="0" borderId="1" xfId="4" applyNumberFormat="1" applyFont="1" applyFill="1" applyBorder="1"/>
    <xf numFmtId="39" fontId="3" fillId="0" borderId="0" xfId="3" applyNumberFormat="1" applyFont="1" applyAlignment="1">
      <alignment horizontal="center"/>
    </xf>
    <xf numFmtId="0" fontId="17" fillId="0" borderId="0" xfId="3" applyFont="1"/>
    <xf numFmtId="164" fontId="17" fillId="0" borderId="4" xfId="4" applyNumberFormat="1" applyFont="1" applyFill="1" applyBorder="1"/>
    <xf numFmtId="39" fontId="17" fillId="0" borderId="0" xfId="3" applyNumberFormat="1" applyFont="1" applyAlignment="1">
      <alignment horizontal="center"/>
    </xf>
    <xf numFmtId="164" fontId="12" fillId="0" borderId="0" xfId="4" applyNumberFormat="1" applyFont="1" applyFill="1" applyAlignment="1">
      <alignment horizontal="right"/>
    </xf>
    <xf numFmtId="0" fontId="22" fillId="0" borderId="0" xfId="3" applyFont="1"/>
    <xf numFmtId="164" fontId="22" fillId="0" borderId="0" xfId="4" applyNumberFormat="1" applyFont="1" applyFill="1" applyBorder="1" applyAlignment="1"/>
    <xf numFmtId="169" fontId="3" fillId="0" borderId="0" xfId="3" applyNumberFormat="1" applyFont="1" applyAlignment="1">
      <alignment horizontal="center"/>
    </xf>
    <xf numFmtId="0" fontId="3" fillId="0" borderId="0" xfId="3" applyFont="1" applyAlignment="1">
      <alignment horizontal="center"/>
    </xf>
    <xf numFmtId="166" fontId="3" fillId="0" borderId="0" xfId="3" applyNumberFormat="1" applyFont="1" applyAlignment="1">
      <alignment horizontal="center"/>
    </xf>
    <xf numFmtId="164" fontId="3" fillId="0" borderId="0" xfId="4" applyNumberFormat="1" applyFont="1" applyFill="1"/>
    <xf numFmtId="0" fontId="17" fillId="0" borderId="0" xfId="3" applyFont="1" applyAlignment="1">
      <alignment horizontal="center"/>
    </xf>
    <xf numFmtId="166" fontId="17" fillId="0" borderId="0" xfId="3" applyNumberFormat="1" applyFont="1" applyAlignment="1">
      <alignment horizontal="center"/>
    </xf>
    <xf numFmtId="164" fontId="3" fillId="0" borderId="0" xfId="4" applyNumberFormat="1" applyFont="1" applyFill="1" applyBorder="1"/>
    <xf numFmtId="164" fontId="18" fillId="0" borderId="4" xfId="4" applyNumberFormat="1" applyFont="1" applyFill="1" applyBorder="1"/>
    <xf numFmtId="164" fontId="22" fillId="0" borderId="1" xfId="4" applyNumberFormat="1" applyFont="1" applyFill="1" applyBorder="1"/>
    <xf numFmtId="0" fontId="12" fillId="0" borderId="0" xfId="3" quotePrefix="1" applyFont="1" applyAlignment="1">
      <alignment horizontal="center"/>
    </xf>
    <xf numFmtId="164" fontId="22" fillId="0" borderId="2" xfId="4" applyNumberFormat="1" applyFont="1" applyFill="1" applyBorder="1"/>
    <xf numFmtId="0" fontId="20" fillId="0" borderId="0" xfId="3" applyFont="1" applyAlignment="1">
      <alignment horizontal="right"/>
    </xf>
    <xf numFmtId="0" fontId="20" fillId="0" borderId="0" xfId="3" applyFont="1"/>
    <xf numFmtId="0" fontId="12" fillId="0" borderId="0" xfId="3" applyFont="1" applyAlignment="1">
      <alignment horizontal="right"/>
    </xf>
    <xf numFmtId="0" fontId="24" fillId="0" borderId="0" xfId="3" applyFont="1"/>
    <xf numFmtId="0" fontId="25" fillId="0" borderId="0" xfId="3" applyFont="1"/>
    <xf numFmtId="43" fontId="12" fillId="0" borderId="0" xfId="3" applyNumberFormat="1" applyFont="1"/>
    <xf numFmtId="164" fontId="18" fillId="0" borderId="0" xfId="3" applyNumberFormat="1" applyFont="1"/>
    <xf numFmtId="164" fontId="12" fillId="0" borderId="0" xfId="3" applyNumberFormat="1" applyFont="1"/>
    <xf numFmtId="164" fontId="21" fillId="0" borderId="0" xfId="3" applyNumberFormat="1" applyFont="1"/>
    <xf numFmtId="164" fontId="22" fillId="0" borderId="0" xfId="3" applyNumberFormat="1" applyFont="1"/>
    <xf numFmtId="164" fontId="12" fillId="0" borderId="1" xfId="4" applyNumberFormat="1" applyFont="1" applyFill="1" applyBorder="1" applyAlignment="1">
      <alignment horizontal="right"/>
    </xf>
    <xf numFmtId="164" fontId="17" fillId="0" borderId="0" xfId="4" applyNumberFormat="1" applyFont="1" applyFill="1" applyBorder="1"/>
    <xf numFmtId="164" fontId="17" fillId="0" borderId="0" xfId="3" applyNumberFormat="1" applyFont="1"/>
    <xf numFmtId="164" fontId="12" fillId="0" borderId="0" xfId="4" applyNumberFormat="1" applyFont="1" applyFill="1" applyBorder="1" applyAlignment="1">
      <alignment horizontal="right"/>
    </xf>
    <xf numFmtId="164" fontId="16" fillId="0" borderId="0" xfId="3" applyNumberFormat="1" applyFont="1" applyAlignment="1">
      <alignment horizontal="left"/>
    </xf>
    <xf numFmtId="164" fontId="3" fillId="0" borderId="0" xfId="3" applyNumberFormat="1" applyFont="1"/>
    <xf numFmtId="0" fontId="12" fillId="2" borderId="0" xfId="3" applyFont="1" applyFill="1"/>
    <xf numFmtId="168" fontId="3" fillId="2" borderId="0" xfId="3" applyNumberFormat="1" applyFont="1" applyFill="1" applyAlignment="1">
      <alignment horizontal="right"/>
    </xf>
    <xf numFmtId="166" fontId="3" fillId="2" borderId="0" xfId="3" applyNumberFormat="1" applyFont="1" applyFill="1" applyAlignment="1">
      <alignment horizontal="left"/>
    </xf>
    <xf numFmtId="166" fontId="4" fillId="2" borderId="0" xfId="3" applyNumberFormat="1" applyFont="1" applyFill="1"/>
    <xf numFmtId="169" fontId="12" fillId="2" borderId="0" xfId="3" applyNumberFormat="1" applyFont="1" applyFill="1" applyAlignment="1">
      <alignment horizontal="center"/>
    </xf>
    <xf numFmtId="0" fontId="12" fillId="2" borderId="0" xfId="3" applyFont="1" applyFill="1" applyAlignment="1">
      <alignment horizontal="center"/>
    </xf>
    <xf numFmtId="166" fontId="12" fillId="2" borderId="0" xfId="3" applyNumberFormat="1" applyFont="1" applyFill="1" applyAlignment="1">
      <alignment horizontal="center"/>
    </xf>
    <xf numFmtId="164" fontId="12" fillId="2" borderId="0" xfId="4" applyNumberFormat="1" applyFont="1" applyFill="1"/>
    <xf numFmtId="164" fontId="12" fillId="2" borderId="0" xfId="3" applyNumberFormat="1" applyFont="1" applyFill="1"/>
    <xf numFmtId="39" fontId="12" fillId="2" borderId="0" xfId="3" applyNumberFormat="1" applyFont="1" applyFill="1" applyAlignment="1">
      <alignment horizontal="center"/>
    </xf>
    <xf numFmtId="0" fontId="12" fillId="2" borderId="0" xfId="3" quotePrefix="1" applyFont="1" applyFill="1" applyAlignment="1">
      <alignment horizontal="center"/>
    </xf>
    <xf numFmtId="0" fontId="0" fillId="0" borderId="5" xfId="0" applyBorder="1"/>
    <xf numFmtId="0" fontId="4" fillId="0" borderId="0" xfId="9" applyFont="1"/>
    <xf numFmtId="0" fontId="29" fillId="0" borderId="0" xfId="10"/>
    <xf numFmtId="0" fontId="30" fillId="3" borderId="0" xfId="11"/>
    <xf numFmtId="0" fontId="29" fillId="0" borderId="5" xfId="10" applyBorder="1"/>
    <xf numFmtId="0" fontId="3" fillId="0" borderId="6" xfId="10" applyFont="1" applyBorder="1" applyAlignment="1">
      <alignment horizontal="center" vertical="center" wrapText="1"/>
    </xf>
    <xf numFmtId="0" fontId="7" fillId="0" borderId="0" xfId="10" applyFont="1" applyAlignment="1">
      <alignment horizontal="left" vertical="center"/>
    </xf>
    <xf numFmtId="171" fontId="3" fillId="0" borderId="0" xfId="10" applyNumberFormat="1" applyFont="1" applyAlignment="1">
      <alignment horizontal="right" vertical="center"/>
    </xf>
    <xf numFmtId="0" fontId="7" fillId="0" borderId="0" xfId="10" applyFont="1" applyAlignment="1">
      <alignment horizontal="left" vertical="center" indent="1"/>
    </xf>
    <xf numFmtId="0" fontId="4" fillId="0" borderId="0" xfId="10" applyFont="1" applyAlignment="1">
      <alignment horizontal="left" vertical="center" indent="2"/>
    </xf>
    <xf numFmtId="0" fontId="3" fillId="0" borderId="0" xfId="10" applyFont="1" applyAlignment="1">
      <alignment horizontal="left" vertical="center" indent="3"/>
    </xf>
    <xf numFmtId="171" fontId="3" fillId="0" borderId="8" xfId="1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70" fontId="3" fillId="0" borderId="0" xfId="0" applyNumberFormat="1" applyFont="1" applyAlignment="1">
      <alignment horizontal="right"/>
    </xf>
    <xf numFmtId="171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172" fontId="3" fillId="0" borderId="0" xfId="0" applyNumberFormat="1" applyFont="1" applyAlignment="1">
      <alignment horizontal="right"/>
    </xf>
    <xf numFmtId="171" fontId="4" fillId="0" borderId="7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71" fontId="0" fillId="0" borderId="0" xfId="0" applyNumberFormat="1"/>
    <xf numFmtId="0" fontId="4" fillId="4" borderId="0" xfId="0" applyFont="1" applyFill="1" applyAlignment="1">
      <alignment horizontal="left" indent="2"/>
    </xf>
    <xf numFmtId="171" fontId="4" fillId="4" borderId="7" xfId="0" applyNumberFormat="1" applyFont="1" applyFill="1" applyBorder="1" applyAlignment="1">
      <alignment horizontal="right"/>
    </xf>
    <xf numFmtId="0" fontId="3" fillId="4" borderId="0" xfId="0" applyFont="1" applyFill="1" applyAlignment="1">
      <alignment horizontal="right"/>
    </xf>
    <xf numFmtId="0" fontId="0" fillId="4" borderId="0" xfId="0" applyFill="1"/>
    <xf numFmtId="0" fontId="4" fillId="4" borderId="0" xfId="0" applyFont="1" applyFill="1" applyAlignment="1">
      <alignment horizontal="left" indent="1"/>
    </xf>
    <xf numFmtId="0" fontId="29" fillId="5" borderId="0" xfId="10" applyFill="1"/>
    <xf numFmtId="0" fontId="29" fillId="0" borderId="0" xfId="10" applyAlignment="1">
      <alignment horizontal="left"/>
    </xf>
    <xf numFmtId="164" fontId="29" fillId="0" borderId="0" xfId="10" applyNumberFormat="1"/>
    <xf numFmtId="164" fontId="29" fillId="5" borderId="0" xfId="10" applyNumberFormat="1" applyFill="1"/>
    <xf numFmtId="0" fontId="29" fillId="0" borderId="0" xfId="10" applyAlignment="1">
      <alignment horizontal="left" indent="1"/>
    </xf>
    <xf numFmtId="0" fontId="27" fillId="0" borderId="0" xfId="10" applyFont="1"/>
    <xf numFmtId="164" fontId="27" fillId="0" borderId="0" xfId="10" applyNumberFormat="1" applyFont="1"/>
    <xf numFmtId="0" fontId="29" fillId="2" borderId="0" xfId="10" applyFill="1"/>
    <xf numFmtId="164" fontId="0" fillId="0" borderId="0" xfId="14" applyNumberFormat="1" applyFont="1"/>
    <xf numFmtId="43" fontId="27" fillId="0" borderId="0" xfId="10" applyNumberFormat="1" applyFont="1"/>
    <xf numFmtId="0" fontId="28" fillId="0" borderId="9" xfId="10" applyFont="1" applyBorder="1" applyAlignment="1">
      <alignment horizontal="left"/>
    </xf>
    <xf numFmtId="43" fontId="0" fillId="0" borderId="0" xfId="14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0" fillId="5" borderId="0" xfId="0" applyFill="1"/>
    <xf numFmtId="164" fontId="0" fillId="5" borderId="0" xfId="0" applyNumberFormat="1" applyFill="1"/>
    <xf numFmtId="0" fontId="3" fillId="0" borderId="0" xfId="10" applyFont="1"/>
    <xf numFmtId="0" fontId="31" fillId="0" borderId="0" xfId="10" applyFont="1"/>
    <xf numFmtId="0" fontId="4" fillId="0" borderId="0" xfId="10" applyFont="1" applyAlignment="1">
      <alignment horizontal="left" vertical="center" indent="1"/>
    </xf>
    <xf numFmtId="171" fontId="3" fillId="0" borderId="10" xfId="10" applyNumberFormat="1" applyFont="1" applyBorder="1" applyAlignment="1">
      <alignment horizontal="right" vertical="center"/>
    </xf>
    <xf numFmtId="164" fontId="0" fillId="4" borderId="0" xfId="0" applyNumberFormat="1" applyFill="1"/>
    <xf numFmtId="17" fontId="0" fillId="0" borderId="0" xfId="0" applyNumberFormat="1"/>
    <xf numFmtId="0" fontId="32" fillId="0" borderId="0" xfId="10" applyFont="1"/>
    <xf numFmtId="171" fontId="29" fillId="6" borderId="0" xfId="10" applyNumberFormat="1" applyFill="1"/>
    <xf numFmtId="171" fontId="29" fillId="0" borderId="0" xfId="10" applyNumberFormat="1"/>
    <xf numFmtId="0" fontId="3" fillId="7" borderId="0" xfId="10" applyFont="1" applyFill="1" applyAlignment="1">
      <alignment horizontal="left" vertical="center" indent="3"/>
    </xf>
    <xf numFmtId="171" fontId="3" fillId="7" borderId="0" xfId="10" applyNumberFormat="1" applyFont="1" applyFill="1" applyAlignment="1">
      <alignment horizontal="right" vertical="center"/>
    </xf>
    <xf numFmtId="170" fontId="29" fillId="0" borderId="0" xfId="10" applyNumberFormat="1"/>
    <xf numFmtId="0" fontId="3" fillId="8" borderId="0" xfId="0" applyFont="1" applyFill="1"/>
    <xf numFmtId="165" fontId="0" fillId="8" borderId="0" xfId="2" applyNumberFormat="1" applyFont="1" applyFill="1" applyBorder="1"/>
    <xf numFmtId="164" fontId="0" fillId="8" borderId="1" xfId="1" applyNumberFormat="1" applyFont="1" applyFill="1" applyBorder="1"/>
    <xf numFmtId="164" fontId="0" fillId="8" borderId="0" xfId="1" applyNumberFormat="1" applyFont="1" applyFill="1"/>
    <xf numFmtId="165" fontId="0" fillId="8" borderId="1" xfId="2" applyNumberFormat="1" applyFont="1" applyFill="1" applyBorder="1"/>
    <xf numFmtId="164" fontId="4" fillId="8" borderId="0" xfId="1" applyNumberFormat="1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164" fontId="0" fillId="8" borderId="0" xfId="1" applyNumberFormat="1" applyFont="1" applyFill="1" applyBorder="1"/>
    <xf numFmtId="176" fontId="4" fillId="8" borderId="2" xfId="2" applyNumberFormat="1" applyFont="1" applyFill="1" applyBorder="1" applyAlignment="1">
      <alignment horizontal="center"/>
    </xf>
    <xf numFmtId="165" fontId="4" fillId="8" borderId="2" xfId="2" applyNumberFormat="1" applyFont="1" applyFill="1" applyBorder="1" applyAlignment="1">
      <alignment horizontal="center"/>
    </xf>
    <xf numFmtId="177" fontId="3" fillId="0" borderId="0" xfId="10" applyNumberFormat="1" applyFont="1" applyAlignment="1">
      <alignment horizontal="right" vertical="center"/>
    </xf>
    <xf numFmtId="0" fontId="7" fillId="0" borderId="0" xfId="10" applyFont="1" applyAlignment="1">
      <alignment horizontal="left" vertical="center" indent="2"/>
    </xf>
    <xf numFmtId="0" fontId="7" fillId="0" borderId="0" xfId="10" applyFont="1" applyAlignment="1">
      <alignment horizontal="left" vertical="center" indent="3"/>
    </xf>
    <xf numFmtId="0" fontId="3" fillId="0" borderId="0" xfId="10" applyFont="1" applyAlignment="1">
      <alignment horizontal="left" vertical="center" indent="4"/>
    </xf>
    <xf numFmtId="172" fontId="3" fillId="0" borderId="0" xfId="10" applyNumberFormat="1" applyFont="1" applyAlignment="1">
      <alignment horizontal="right" vertical="center"/>
    </xf>
    <xf numFmtId="0" fontId="4" fillId="0" borderId="0" xfId="10" applyFont="1" applyAlignment="1">
      <alignment horizontal="left" vertical="center" indent="3"/>
    </xf>
    <xf numFmtId="171" fontId="3" fillId="0" borderId="7" xfId="10" applyNumberFormat="1" applyFont="1" applyBorder="1" applyAlignment="1">
      <alignment horizontal="right" vertical="center"/>
    </xf>
    <xf numFmtId="171" fontId="33" fillId="0" borderId="0" xfId="10" applyNumberFormat="1" applyFont="1" applyAlignment="1">
      <alignment horizontal="right" vertical="center"/>
    </xf>
    <xf numFmtId="171" fontId="4" fillId="0" borderId="7" xfId="10" applyNumberFormat="1" applyFont="1" applyBorder="1" applyAlignment="1">
      <alignment horizontal="right" vertical="center"/>
    </xf>
    <xf numFmtId="171" fontId="4" fillId="9" borderId="7" xfId="10" applyNumberFormat="1" applyFont="1" applyFill="1" applyBorder="1" applyAlignment="1">
      <alignment horizontal="right" vertical="center"/>
    </xf>
    <xf numFmtId="164" fontId="34" fillId="0" borderId="0" xfId="10" applyNumberFormat="1" applyFont="1"/>
    <xf numFmtId="164" fontId="31" fillId="0" borderId="0" xfId="10" applyNumberFormat="1" applyFont="1"/>
    <xf numFmtId="0" fontId="4" fillId="8" borderId="0" xfId="0" applyFont="1" applyFill="1" applyAlignment="1">
      <alignment horizontal="center"/>
    </xf>
    <xf numFmtId="0" fontId="4" fillId="8" borderId="0" xfId="0" applyFont="1" applyFill="1"/>
    <xf numFmtId="0" fontId="0" fillId="8" borderId="0" xfId="0" applyFill="1"/>
    <xf numFmtId="0" fontId="5" fillId="8" borderId="0" xfId="0" applyFont="1" applyFill="1"/>
    <xf numFmtId="9" fontId="0" fillId="8" borderId="0" xfId="6" applyFont="1" applyFill="1"/>
    <xf numFmtId="0" fontId="4" fillId="8" borderId="0" xfId="0" quotePrefix="1" applyFont="1" applyFill="1" applyAlignment="1">
      <alignment horizontal="center"/>
    </xf>
    <xf numFmtId="0" fontId="4" fillId="8" borderId="0" xfId="0" applyFont="1" applyFill="1" applyAlignment="1">
      <alignment horizontal="center" wrapText="1"/>
    </xf>
    <xf numFmtId="0" fontId="4" fillId="8" borderId="1" xfId="0" applyFont="1" applyFill="1" applyBorder="1" applyAlignment="1">
      <alignment horizontal="center"/>
    </xf>
    <xf numFmtId="0" fontId="4" fillId="8" borderId="1" xfId="0" quotePrefix="1" applyFont="1" applyFill="1" applyBorder="1" applyAlignment="1">
      <alignment horizontal="center"/>
    </xf>
    <xf numFmtId="173" fontId="0" fillId="8" borderId="0" xfId="2" applyNumberFormat="1" applyFont="1" applyFill="1"/>
    <xf numFmtId="173" fontId="0" fillId="8" borderId="0" xfId="0" applyNumberFormat="1" applyFill="1"/>
    <xf numFmtId="174" fontId="0" fillId="8" borderId="1" xfId="2" applyNumberFormat="1" applyFont="1" applyFill="1" applyBorder="1"/>
    <xf numFmtId="173" fontId="0" fillId="8" borderId="1" xfId="2" applyNumberFormat="1" applyFont="1" applyFill="1" applyBorder="1"/>
    <xf numFmtId="0" fontId="17" fillId="8" borderId="0" xfId="0" applyFont="1" applyFill="1" applyAlignment="1">
      <alignment horizontal="center"/>
    </xf>
    <xf numFmtId="173" fontId="3" fillId="8" borderId="0" xfId="2" applyNumberFormat="1" applyFont="1" applyFill="1" applyBorder="1" applyAlignment="1">
      <alignment horizontal="center"/>
    </xf>
    <xf numFmtId="43" fontId="0" fillId="8" borderId="0" xfId="1" applyFont="1" applyFill="1"/>
    <xf numFmtId="173" fontId="4" fillId="8" borderId="2" xfId="2" applyNumberFormat="1" applyFont="1" applyFill="1" applyBorder="1" applyAlignment="1">
      <alignment horizontal="center"/>
    </xf>
    <xf numFmtId="165" fontId="4" fillId="8" borderId="0" xfId="0" applyNumberFormat="1" applyFont="1" applyFill="1" applyAlignment="1">
      <alignment horizontal="center"/>
    </xf>
    <xf numFmtId="165" fontId="11" fillId="8" borderId="0" xfId="0" applyNumberFormat="1" applyFont="1" applyFill="1"/>
    <xf numFmtId="175" fontId="0" fillId="8" borderId="0" xfId="0" applyNumberFormat="1" applyFill="1"/>
    <xf numFmtId="43" fontId="0" fillId="8" borderId="0" xfId="0" applyNumberFormat="1" applyFill="1"/>
    <xf numFmtId="0" fontId="10" fillId="8" borderId="0" xfId="0" applyFont="1" applyFill="1" applyAlignment="1">
      <alignment horizontal="center" wrapText="1"/>
    </xf>
    <xf numFmtId="0" fontId="10" fillId="8" borderId="0" xfId="0" applyFont="1" applyFill="1" applyAlignment="1">
      <alignment horizontal="center"/>
    </xf>
    <xf numFmtId="0" fontId="4" fillId="8" borderId="1" xfId="0" applyFont="1" applyFill="1" applyBorder="1"/>
    <xf numFmtId="165" fontId="0" fillId="8" borderId="0" xfId="2" applyNumberFormat="1" applyFont="1" applyFill="1"/>
    <xf numFmtId="174" fontId="0" fillId="8" borderId="0" xfId="2" applyNumberFormat="1" applyFont="1" applyFill="1"/>
    <xf numFmtId="173" fontId="4" fillId="8" borderId="0" xfId="2" applyNumberFormat="1" applyFont="1" applyFill="1" applyAlignment="1">
      <alignment horizontal="center"/>
    </xf>
    <xf numFmtId="0" fontId="35" fillId="8" borderId="0" xfId="0" applyFont="1" applyFill="1"/>
    <xf numFmtId="0" fontId="3" fillId="0" borderId="0" xfId="0" applyFont="1" applyAlignment="1">
      <alignment horizontal="center"/>
    </xf>
    <xf numFmtId="0" fontId="13" fillId="0" borderId="0" xfId="15" applyFont="1" applyAlignment="1">
      <alignment horizontal="centerContinuous"/>
    </xf>
    <xf numFmtId="0" fontId="14" fillId="0" borderId="0" xfId="15" applyFont="1" applyAlignment="1">
      <alignment horizontal="centerContinuous"/>
    </xf>
    <xf numFmtId="0" fontId="12" fillId="0" borderId="0" xfId="15" applyFont="1" applyAlignment="1">
      <alignment horizontal="centerContinuous"/>
    </xf>
    <xf numFmtId="0" fontId="12" fillId="0" borderId="0" xfId="15" applyFont="1"/>
    <xf numFmtId="0" fontId="4" fillId="0" borderId="0" xfId="15" applyFont="1" applyAlignment="1">
      <alignment horizontal="centerContinuous"/>
    </xf>
    <xf numFmtId="0" fontId="4" fillId="0" borderId="0" xfId="15" applyFont="1"/>
    <xf numFmtId="0" fontId="4" fillId="0" borderId="0" xfId="15" applyFont="1" applyAlignment="1">
      <alignment horizontal="center"/>
    </xf>
    <xf numFmtId="0" fontId="7" fillId="0" borderId="0" xfId="15" applyFont="1"/>
    <xf numFmtId="0" fontId="7" fillId="0" borderId="0" xfId="15" applyFont="1" applyAlignment="1">
      <alignment horizontal="center"/>
    </xf>
    <xf numFmtId="39" fontId="4" fillId="0" borderId="0" xfId="15" applyNumberFormat="1" applyFont="1" applyAlignment="1">
      <alignment horizontal="center"/>
    </xf>
    <xf numFmtId="37" fontId="4" fillId="0" borderId="0" xfId="15" applyNumberFormat="1" applyFont="1" applyAlignment="1">
      <alignment horizontal="centerContinuous"/>
    </xf>
    <xf numFmtId="0" fontId="12" fillId="0" borderId="0" xfId="15" applyFont="1" applyAlignment="1">
      <alignment horizontal="center"/>
    </xf>
    <xf numFmtId="37" fontId="4" fillId="0" borderId="13" xfId="15" applyNumberFormat="1" applyFont="1" applyBorder="1" applyAlignment="1">
      <alignment horizontal="centerContinuous"/>
    </xf>
    <xf numFmtId="0" fontId="4" fillId="0" borderId="1" xfId="15" applyFont="1" applyBorder="1" applyAlignment="1">
      <alignment horizontal="centerContinuous"/>
    </xf>
    <xf numFmtId="0" fontId="4" fillId="0" borderId="1" xfId="15" applyFont="1" applyBorder="1" applyAlignment="1">
      <alignment horizontal="center"/>
    </xf>
    <xf numFmtId="39" fontId="4" fillId="0" borderId="1" xfId="15" quotePrefix="1" applyNumberFormat="1" applyFont="1" applyBorder="1" applyAlignment="1">
      <alignment horizontal="center"/>
    </xf>
    <xf numFmtId="37" fontId="4" fillId="0" borderId="14" xfId="15" applyNumberFormat="1" applyFont="1" applyBorder="1" applyAlignment="1">
      <alignment horizontal="center"/>
    </xf>
    <xf numFmtId="0" fontId="12" fillId="0" borderId="15" xfId="15" applyFont="1" applyBorder="1"/>
    <xf numFmtId="178" fontId="4" fillId="0" borderId="14" xfId="15" applyNumberFormat="1" applyFont="1" applyBorder="1" applyAlignment="1">
      <alignment horizontal="center"/>
    </xf>
    <xf numFmtId="167" fontId="4" fillId="0" borderId="0" xfId="15" applyNumberFormat="1" applyFont="1" applyAlignment="1">
      <alignment horizontal="centerContinuous"/>
    </xf>
    <xf numFmtId="166" fontId="4" fillId="0" borderId="0" xfId="15" applyNumberFormat="1" applyFont="1" applyAlignment="1">
      <alignment horizontal="centerContinuous"/>
    </xf>
    <xf numFmtId="166" fontId="7" fillId="0" borderId="0" xfId="15" applyNumberFormat="1" applyFont="1" applyAlignment="1">
      <alignment horizontal="center"/>
    </xf>
    <xf numFmtId="167" fontId="4" fillId="0" borderId="0" xfId="15" applyNumberFormat="1" applyFont="1" applyAlignment="1">
      <alignment horizontal="center"/>
    </xf>
    <xf numFmtId="166" fontId="7" fillId="0" borderId="0" xfId="15" applyNumberFormat="1" applyFont="1"/>
    <xf numFmtId="166" fontId="4" fillId="0" borderId="0" xfId="15" applyNumberFormat="1" applyFont="1"/>
    <xf numFmtId="167" fontId="4" fillId="0" borderId="0" xfId="15" quotePrefix="1" applyNumberFormat="1" applyFont="1" applyAlignment="1">
      <alignment horizontal="center"/>
    </xf>
    <xf numFmtId="166" fontId="15" fillId="0" borderId="0" xfId="15" applyNumberFormat="1" applyFont="1" applyAlignment="1">
      <alignment horizontal="center"/>
    </xf>
    <xf numFmtId="166" fontId="4" fillId="0" borderId="0" xfId="15" applyNumberFormat="1" applyFont="1" applyAlignment="1">
      <alignment horizontal="center"/>
    </xf>
    <xf numFmtId="0" fontId="22" fillId="0" borderId="0" xfId="15" applyFont="1"/>
    <xf numFmtId="39" fontId="12" fillId="0" borderId="0" xfId="15" applyNumberFormat="1" applyFont="1" applyAlignment="1">
      <alignment horizontal="center"/>
    </xf>
    <xf numFmtId="0" fontId="22" fillId="0" borderId="1" xfId="15" applyFont="1" applyBorder="1" applyAlignment="1">
      <alignment horizontal="centerContinuous"/>
    </xf>
    <xf numFmtId="0" fontId="12" fillId="0" borderId="1" xfId="15" applyFont="1" applyBorder="1" applyAlignment="1">
      <alignment horizontal="centerContinuous"/>
    </xf>
    <xf numFmtId="168" fontId="3" fillId="0" borderId="0" xfId="15" applyNumberFormat="1" applyFont="1" applyAlignment="1">
      <alignment horizontal="right"/>
    </xf>
    <xf numFmtId="166" fontId="3" fillId="0" borderId="0" xfId="15" applyNumberFormat="1" applyFont="1" applyAlignment="1">
      <alignment horizontal="left"/>
    </xf>
    <xf numFmtId="169" fontId="12" fillId="0" borderId="0" xfId="15" applyNumberFormat="1" applyFont="1" applyAlignment="1">
      <alignment horizontal="center"/>
    </xf>
    <xf numFmtId="166" fontId="12" fillId="0" borderId="0" xfId="15" applyNumberFormat="1" applyFont="1" applyAlignment="1">
      <alignment horizontal="center"/>
    </xf>
    <xf numFmtId="43" fontId="12" fillId="0" borderId="0" xfId="16" applyFont="1" applyFill="1"/>
    <xf numFmtId="164" fontId="12" fillId="0" borderId="0" xfId="16" applyNumberFormat="1" applyFont="1" applyFill="1"/>
    <xf numFmtId="43" fontId="12" fillId="0" borderId="1" xfId="16" applyFont="1" applyFill="1" applyBorder="1"/>
    <xf numFmtId="164" fontId="12" fillId="0" borderId="1" xfId="16" applyNumberFormat="1" applyFont="1" applyFill="1" applyBorder="1"/>
    <xf numFmtId="43" fontId="22" fillId="0" borderId="0" xfId="16" applyFont="1" applyFill="1"/>
    <xf numFmtId="164" fontId="22" fillId="0" borderId="0" xfId="16" applyNumberFormat="1" applyFont="1" applyFill="1"/>
    <xf numFmtId="39" fontId="22" fillId="0" borderId="0" xfId="15" applyNumberFormat="1" applyFont="1" applyAlignment="1">
      <alignment horizontal="center"/>
    </xf>
    <xf numFmtId="43" fontId="22" fillId="0" borderId="1" xfId="16" applyFont="1" applyFill="1" applyBorder="1"/>
    <xf numFmtId="164" fontId="22" fillId="0" borderId="1" xfId="16" applyNumberFormat="1" applyFont="1" applyFill="1" applyBorder="1"/>
    <xf numFmtId="43" fontId="22" fillId="0" borderId="2" xfId="16" applyFont="1" applyFill="1" applyBorder="1"/>
    <xf numFmtId="164" fontId="22" fillId="0" borderId="2" xfId="16" applyNumberFormat="1" applyFont="1" applyFill="1" applyBorder="1"/>
    <xf numFmtId="43" fontId="12" fillId="0" borderId="0" xfId="16" applyFont="1" applyFill="1" applyBorder="1"/>
    <xf numFmtId="164" fontId="12" fillId="0" borderId="0" xfId="16" applyNumberFormat="1" applyFont="1" applyFill="1" applyBorder="1"/>
    <xf numFmtId="43" fontId="22" fillId="0" borderId="0" xfId="16" applyFont="1" applyFill="1" applyBorder="1"/>
    <xf numFmtId="164" fontId="22" fillId="0" borderId="0" xfId="16" applyNumberFormat="1" applyFont="1" applyFill="1" applyBorder="1"/>
    <xf numFmtId="0" fontId="4" fillId="8" borderId="0" xfId="0" applyFont="1" applyFill="1" applyAlignment="1">
      <alignment horizontal="center" vertical="center"/>
    </xf>
    <xf numFmtId="173" fontId="0" fillId="8" borderId="0" xfId="0" quotePrefix="1" applyNumberFormat="1" applyFill="1" applyAlignment="1">
      <alignment horizontal="right" vertical="center"/>
    </xf>
    <xf numFmtId="0" fontId="0" fillId="8" borderId="0" xfId="0" applyFill="1" applyAlignment="1">
      <alignment vertical="center"/>
    </xf>
    <xf numFmtId="0" fontId="0" fillId="0" borderId="0" xfId="0" quotePrefix="1" applyAlignment="1">
      <alignment horizontal="right" vertical="center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8" borderId="0" xfId="0" applyFont="1" applyFill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0" fillId="8" borderId="0" xfId="0" applyFill="1" applyBorder="1" applyAlignment="1">
      <alignment vertical="top" wrapText="1"/>
    </xf>
    <xf numFmtId="0" fontId="0" fillId="8" borderId="0" xfId="0" applyFill="1" applyBorder="1" applyAlignment="1">
      <alignment horizontal="left" vertical="top" wrapText="1"/>
    </xf>
    <xf numFmtId="0" fontId="3" fillId="8" borderId="0" xfId="0" applyFont="1" applyFill="1" applyAlignment="1">
      <alignment horizontal="left" wrapText="1"/>
    </xf>
    <xf numFmtId="0" fontId="0" fillId="8" borderId="0" xfId="0" applyFill="1" applyAlignment="1">
      <alignment horizontal="left" wrapText="1"/>
    </xf>
    <xf numFmtId="0" fontId="4" fillId="8" borderId="0" xfId="0" applyFont="1" applyFill="1" applyAlignment="1">
      <alignment horizontal="center" vertical="center" wrapText="1"/>
    </xf>
    <xf numFmtId="0" fontId="4" fillId="8" borderId="0" xfId="0" quotePrefix="1" applyFont="1" applyFill="1" applyAlignment="1">
      <alignment horizontal="center"/>
    </xf>
    <xf numFmtId="0" fontId="8" fillId="0" borderId="0" xfId="0" applyFont="1" applyAlignment="1">
      <alignment horizontal="center" textRotation="180" wrapText="1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10" applyFont="1" applyBorder="1" applyAlignment="1">
      <alignment horizontal="center" vertical="center" wrapText="1"/>
    </xf>
    <xf numFmtId="0" fontId="7" fillId="0" borderId="0" xfId="3" applyFont="1" applyAlignment="1">
      <alignment horizontal="center"/>
    </xf>
    <xf numFmtId="49" fontId="37" fillId="8" borderId="0" xfId="0" applyNumberFormat="1" applyFont="1" applyFill="1" applyAlignment="1">
      <alignment horizontal="left"/>
    </xf>
    <xf numFmtId="0" fontId="37" fillId="8" borderId="0" xfId="0" applyFont="1" applyFill="1" applyAlignment="1">
      <alignment horizontal="left"/>
    </xf>
    <xf numFmtId="49" fontId="36" fillId="0" borderId="0" xfId="10" applyNumberFormat="1" applyFont="1" applyAlignment="1">
      <alignment horizontal="left"/>
    </xf>
    <xf numFmtId="0" fontId="36" fillId="0" borderId="0" xfId="10" applyFont="1" applyAlignment="1">
      <alignment horizontal="left"/>
    </xf>
    <xf numFmtId="49" fontId="5" fillId="3" borderId="0" xfId="11" applyNumberFormat="1" applyFont="1" applyAlignment="1">
      <alignment horizontal="left"/>
    </xf>
    <xf numFmtId="0" fontId="5" fillId="3" borderId="0" xfId="11" applyFont="1" applyAlignment="1">
      <alignment horizontal="left"/>
    </xf>
    <xf numFmtId="49" fontId="37" fillId="0" borderId="0" xfId="0" applyNumberFormat="1" applyFont="1" applyAlignment="1">
      <alignment horizontal="left"/>
    </xf>
    <xf numFmtId="0" fontId="37" fillId="0" borderId="0" xfId="0" applyFont="1" applyAlignment="1">
      <alignment horizontal="left"/>
    </xf>
    <xf numFmtId="49" fontId="38" fillId="0" borderId="0" xfId="15" applyNumberFormat="1" applyFont="1" applyAlignment="1">
      <alignment horizontal="left"/>
    </xf>
    <xf numFmtId="0" fontId="38" fillId="0" borderId="0" xfId="15" applyFont="1" applyAlignment="1">
      <alignment horizontal="left"/>
    </xf>
  </cellXfs>
  <cellStyles count="17">
    <cellStyle name="Comma" xfId="1" builtinId="3"/>
    <cellStyle name="Comma 2" xfId="4" xr:uid="{00000000-0005-0000-0000-000001000000}"/>
    <cellStyle name="Comma 2 2" xfId="5" xr:uid="{00000000-0005-0000-0000-000002000000}"/>
    <cellStyle name="Comma 2 3" xfId="12" xr:uid="{5CFB394C-5124-4B32-8D55-046FD62C3A31}"/>
    <cellStyle name="Comma 3" xfId="14" xr:uid="{355DF57F-8DE5-4D66-A322-5DB3AA72EB4F}"/>
    <cellStyle name="Comma 4" xfId="16" xr:uid="{B710AFA0-6CE1-4742-8DF5-652C1F4BADA8}"/>
    <cellStyle name="Currency" xfId="2" builtinId="4"/>
    <cellStyle name="Normal" xfId="0" builtinId="0"/>
    <cellStyle name="Normal 2" xfId="3" xr:uid="{00000000-0005-0000-0000-000005000000}"/>
    <cellStyle name="Normal 2 2" xfId="10" xr:uid="{EE885F27-234A-4D85-A4E3-837AF74812EA}"/>
    <cellStyle name="Normal 2 3" xfId="8" xr:uid="{07BF00E9-B563-49AB-AD80-6E8A3441C79F}"/>
    <cellStyle name="Normal 3" xfId="11" xr:uid="{C796DA7C-5D15-482F-B1F1-0DE1E2518BB2}"/>
    <cellStyle name="Normal 3 2" xfId="13" xr:uid="{18D5878B-7485-4A1D-BC5C-1859A26027B4}"/>
    <cellStyle name="Normal 4" xfId="9" xr:uid="{65FEDC85-346C-4D54-AB56-7869AD136494}"/>
    <cellStyle name="Normal 5" xfId="7" xr:uid="{1C910A7C-9249-4409-9E8A-BACD0FAC08BC}"/>
    <cellStyle name="Normal 6" xfId="15" xr:uid="{17ED2587-45D4-44BC-BCCC-7CE796A940B4}"/>
    <cellStyle name="Percent" xfId="6" builtinId="5"/>
  </cellStyles>
  <dxfs count="9">
    <dxf>
      <fill>
        <patternFill>
          <bgColor theme="2" tint="-9.9978637043366805E-2"/>
        </patternFill>
      </fill>
    </dxf>
    <dxf>
      <fill>
        <patternFill patternType="solid">
          <bgColor theme="1" tint="0.499984740745262"/>
        </patternFill>
      </fill>
    </dxf>
    <dxf>
      <numFmt numFmtId="164" formatCode="_(* #,##0_);_(* \(#,##0\);_(* &quot;-&quot;??_);_(@_)"/>
    </dxf>
    <dxf>
      <fill>
        <patternFill>
          <bgColor theme="2" tint="-9.9978637043366805E-2"/>
        </patternFill>
      </fill>
    </dxf>
    <dxf>
      <fill>
        <patternFill patternType="solid">
          <bgColor theme="1" tint="0.49998474074526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26.xml"/><Relationship Id="rId47" Type="http://schemas.openxmlformats.org/officeDocument/2006/relationships/pivotCacheDefinition" Target="pivotCache/pivotCacheDefinition1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25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27.xml"/><Relationship Id="rId48" Type="http://schemas.openxmlformats.org/officeDocument/2006/relationships/pivotCacheDefinition" Target="pivotCache/pivotCacheDefinition2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teams/FCGRatesandCOS/Shared%20Documents/COS/2023%20TY%20-%20FCG%20-%20Cost%20of%20Service%20Study%20-%20JGM%20WORK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acgreg$\TEMP\Revised%20Proformas\SCHERER%20PROFOR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vacation/hr%20vac%20liab%202005/Q2%20Vacation%20Liabilit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cation\hr%20vac%20liab%202005\Q2%20Vacation%20Liability%20Re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IS\RIS_Phase2\RIS_MFR_C_4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RIS/RIS_Phase2/RIS_MFR_C_4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C.Home.RemoteAccess.ttk0pjv\TEMP\RIS\RIS_Phase2\RIS_MFR_C_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Temp/C.Home.RemoteAccess.ttk0pjv/TEMP/RIS/RIS_Phase2/RIS_MFR_C_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RIS_MFR_C_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TEMP/RIS_MFR_C_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C.Home.RemoteAccess.ttk0pjv\TEMP\RIS\RIS_Phase2\RIS_MFR_C_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Temp/C.Home.RemoteAccess.ttk0pjv/TEMP/RIS/RIS_Phase2/RIS_MFR_C_2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RIS_MFR_C_4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TEMP/RIS_MFR_C_4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IS\RIS_Phase2\RIS_MFR_C_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RIS/RIS_Phase2/RIS_MFR_C_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C.Home.RemoteAccess.ttk0pjv\TEMP\RIS\RIS_Phase2\RIS_MFR_C_4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Temp/C.Home.RemoteAccess.ttk0pjv/TEMP/RIS/RIS_Phase2/RIS_MFR_C_4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IS\RIS_Phase2\RIS_MFR_C_2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RIS/RIS_Phase2/RIS_MFR_C_2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ST%20OF%20CAPITAL\2015%20May%20ESR\Capital%20Structure%20and%20Cost%20Rates%20per%20May%202015%20ESR%20(Cost%20Recovery%20Clauses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eam0bt1\Local%20Settings\Temporary%20Internet%20Files\Content.Outlook\71JH14OK\C.Program%20Files.notes.data\Documents\FPL_2006PlngProc_Sec3_Apndx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Documents%20and%20Settings/eam0bt1/Local%20Settings/Temporary%20Internet%20Files/Content.Outlook/71JH14OK/C.Program%20Files.notes.data/Documents/FPL_2006PlngProc_Sec3_Apnd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sites/reg/RCPlan/Witness%20Prep/Ned%20Allis%20Witness%20Prep/Exhibits%20and%20Report/FPL%20GULF%20Combined%20-%202021%20-%20Depr%20Summary%20-%20V2%20-%20Settlement%20Case%20(Nuc80,%20CC50,%20Sol35)%20-%20GF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owery\Desktop\Projects\--%20MISC%20WORK%20--\FPL%20&amp;%20Gulf\Depreciation\October%20Analysis\Combined%20Calculations\Schedules\FPL%20GULF%20Combined%20-%202021%20-%20Depr%20Summary%20-%20V1%20-%20Base%20Case%20-%20GF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2\VOL1\USERS\UPRSGM\EXCEL\96YEV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change%20of%20control/CIC%20Payout%20PSA%20&amp;%20SVA%20excluding%20Top%208%20for%20Payrol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hange%20of%20control\CIC%20Payout%20PSA%20&amp;%20SVA%20excluding%20Top%208%20for%20Payrol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sites/finance/regaccounting/REGULATORY%20ACCOUNTING%20LIBRARY/FCG/2022%20Base%20Rate%20Case/Review%20Package%203-14-2022/With%20RSAM/Adjs%20RSAM/WP%207%20-%20Company%20Adjustment%20-%20RSAM%20R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al COSH1"/>
      <sheetName val="IND H"/>
      <sheetName val="COSH1"/>
      <sheetName val="COSH1(A)"/>
      <sheetName val="COSH1(B)"/>
      <sheetName val="COSH1(C,PROPOSED)"/>
      <sheetName val="COSH1(D)"/>
      <sheetName val="COSH1(C, PRESENT)"/>
      <sheetName val="COSH1(SUMMARY)"/>
      <sheetName val="Scenarios"/>
      <sheetName val="COSH2"/>
      <sheetName val="COSH2(ALLOCATION)"/>
      <sheetName val="COSH2 ATT"/>
      <sheetName val="COSH2(F)"/>
      <sheetName val="COSH2(E-1)"/>
      <sheetName val="COSH2(E-2)"/>
      <sheetName val="COSH2(SUMMARY)"/>
      <sheetName val="Tax Law Revised E-6"/>
      <sheetName val="COSH3"/>
      <sheetName val="COSH3 (SUMMARY)"/>
      <sheetName val="COSH3 (H1)"/>
      <sheetName val="COSH3 (H2)"/>
      <sheetName val="COSH3 (I1)"/>
      <sheetName val="COSH3 (I2)"/>
      <sheetName val="Rate Design"/>
      <sheetName val="Output"/>
      <sheetName val="Misc Rev "/>
      <sheetName val="COSH1 Old Rates"/>
      <sheetName val="New Rates for Old Class"/>
      <sheetName val="Scenarios Old Rates"/>
      <sheetName val="COSH2 -Old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62">
          <cell r="C62">
            <v>2</v>
          </cell>
        </row>
      </sheetData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05 recon 242.420 "/>
      <sheetName val="Company Totals"/>
      <sheetName val="EE Detail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05 recon 242.420 "/>
      <sheetName val="Company Totals"/>
      <sheetName val="EE Detail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 May 2015"/>
      <sheetName val="~4600717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 '06"/>
      <sheetName val="Sched 2 '07"/>
      <sheetName val="Sched 2 '08"/>
      <sheetName val="Sched 3 OM"/>
      <sheetName val="Sched 3 Cap"/>
      <sheetName val="Sched 4"/>
      <sheetName val="Sched 5a '06"/>
      <sheetName val="Sched 5a '07"/>
      <sheetName val="Sched 5a '08"/>
      <sheetName val="Sched 5b '06"/>
      <sheetName val="Sched 5b '07"/>
      <sheetName val="Sched 5b '08"/>
      <sheetName val="Sched 6"/>
      <sheetName val="Pay Perio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 '06"/>
      <sheetName val="Sched 2 '07"/>
      <sheetName val="Sched 2 '08"/>
      <sheetName val="Sched 3 OM"/>
      <sheetName val="Sched 3 Cap"/>
      <sheetName val="Sched 4"/>
      <sheetName val="Sched 5a '06"/>
      <sheetName val="Sched 5a '07"/>
      <sheetName val="Sched 5a '08"/>
      <sheetName val="Sched 5b '06"/>
      <sheetName val="Sched 5b '07"/>
      <sheetName val="Sched 5b '08"/>
      <sheetName val="Sched 6"/>
      <sheetName val="Pay Perio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able 1"/>
      <sheetName val="Table 1A"/>
      <sheetName val="Table 2"/>
      <sheetName val="Table 3"/>
      <sheetName val="Schedule 1A"/>
      <sheetName val="Schedule 1B"/>
      <sheetName val="Controls"/>
      <sheetName val="Existing Rates"/>
      <sheetName val="PROD_Deprate"/>
      <sheetName val="TDG_Deprate"/>
      <sheetName val="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 t="str">
            <v xml:space="preserve">311.00 10801        </v>
          </cell>
          <cell r="B2">
            <v>50951</v>
          </cell>
          <cell r="C2">
            <v>90</v>
          </cell>
          <cell r="D2" t="str">
            <v xml:space="preserve"> R1.5</v>
          </cell>
          <cell r="E2">
            <v>-2</v>
          </cell>
          <cell r="F2">
            <v>41409578.469999999</v>
          </cell>
          <cell r="G2">
            <v>23695185</v>
          </cell>
          <cell r="H2">
            <v>18542585</v>
          </cell>
          <cell r="I2">
            <v>2496322</v>
          </cell>
          <cell r="J2">
            <v>6.03</v>
          </cell>
          <cell r="K2">
            <v>16.920000000000002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57.2</v>
          </cell>
          <cell r="P2">
            <v>25.1</v>
          </cell>
          <cell r="Q2">
            <v>23695185</v>
          </cell>
          <cell r="R2">
            <v>1095976</v>
          </cell>
          <cell r="S2">
            <v>2.65</v>
          </cell>
        </row>
        <row r="3">
          <cell r="A3" t="str">
            <v xml:space="preserve">311.00 10802        </v>
          </cell>
          <cell r="B3">
            <v>50951</v>
          </cell>
          <cell r="C3">
            <v>90</v>
          </cell>
          <cell r="D3" t="str">
            <v xml:space="preserve"> R1.5</v>
          </cell>
          <cell r="E3">
            <v>-2</v>
          </cell>
          <cell r="F3">
            <v>5651219.5300000003</v>
          </cell>
          <cell r="G3">
            <v>2493384</v>
          </cell>
          <cell r="H3">
            <v>3270860</v>
          </cell>
          <cell r="I3">
            <v>338675</v>
          </cell>
          <cell r="J3">
            <v>5.99</v>
          </cell>
          <cell r="K3">
            <v>17.02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44.1</v>
          </cell>
          <cell r="P3">
            <v>17</v>
          </cell>
          <cell r="Q3">
            <v>2493384</v>
          </cell>
          <cell r="R3">
            <v>192206</v>
          </cell>
          <cell r="S3">
            <v>3.4</v>
          </cell>
        </row>
        <row r="4">
          <cell r="A4" t="str">
            <v xml:space="preserve">311.00 10803        </v>
          </cell>
          <cell r="B4">
            <v>50951</v>
          </cell>
          <cell r="C4">
            <v>90</v>
          </cell>
          <cell r="D4" t="str">
            <v xml:space="preserve"> R1.5</v>
          </cell>
          <cell r="E4">
            <v>-2</v>
          </cell>
          <cell r="F4">
            <v>158607981.69</v>
          </cell>
          <cell r="G4">
            <v>69786507</v>
          </cell>
          <cell r="H4">
            <v>91993634</v>
          </cell>
          <cell r="I4">
            <v>9505296</v>
          </cell>
          <cell r="J4">
            <v>5.99</v>
          </cell>
          <cell r="K4">
            <v>17.02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44</v>
          </cell>
          <cell r="P4">
            <v>16.399999999999999</v>
          </cell>
          <cell r="Q4">
            <v>69786507</v>
          </cell>
          <cell r="R4">
            <v>5406350</v>
          </cell>
          <cell r="S4">
            <v>3.41</v>
          </cell>
        </row>
        <row r="5">
          <cell r="A5" t="str">
            <v xml:space="preserve">311.00 19010        </v>
          </cell>
          <cell r="B5">
            <v>50770</v>
          </cell>
          <cell r="C5">
            <v>90</v>
          </cell>
          <cell r="D5" t="str">
            <v xml:space="preserve"> R1.5</v>
          </cell>
          <cell r="E5">
            <v>-2</v>
          </cell>
          <cell r="F5">
            <v>157804657.49000001</v>
          </cell>
          <cell r="G5">
            <v>72170294</v>
          </cell>
          <cell r="H5">
            <v>88790457</v>
          </cell>
          <cell r="I5">
            <v>9731605</v>
          </cell>
          <cell r="J5">
            <v>6.17</v>
          </cell>
          <cell r="K5">
            <v>16.54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45.7</v>
          </cell>
          <cell r="P5">
            <v>20.399999999999999</v>
          </cell>
          <cell r="Q5">
            <v>72170294</v>
          </cell>
          <cell r="R5">
            <v>5367909</v>
          </cell>
          <cell r="S5">
            <v>3.4</v>
          </cell>
        </row>
        <row r="6">
          <cell r="A6" t="str">
            <v xml:space="preserve">311.00 19020        </v>
          </cell>
          <cell r="B6">
            <v>45657</v>
          </cell>
          <cell r="C6">
            <v>90</v>
          </cell>
          <cell r="D6" t="str">
            <v xml:space="preserve"> R1.5</v>
          </cell>
          <cell r="E6">
            <v>-2</v>
          </cell>
          <cell r="F6">
            <v>40678904.850000001</v>
          </cell>
          <cell r="G6">
            <v>30773178</v>
          </cell>
          <cell r="H6">
            <v>10719305</v>
          </cell>
          <cell r="I6">
            <v>13877085</v>
          </cell>
          <cell r="J6">
            <v>34.11</v>
          </cell>
          <cell r="K6">
            <v>2.99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75.599999999999994</v>
          </cell>
          <cell r="P6">
            <v>22.6</v>
          </cell>
          <cell r="Q6">
            <v>30773178</v>
          </cell>
          <cell r="R6">
            <v>3587105</v>
          </cell>
          <cell r="S6">
            <v>8.82</v>
          </cell>
        </row>
        <row r="7">
          <cell r="A7" t="str">
            <v xml:space="preserve">311.00 19021        </v>
          </cell>
          <cell r="B7">
            <v>45657</v>
          </cell>
          <cell r="C7">
            <v>90</v>
          </cell>
          <cell r="D7" t="str">
            <v xml:space="preserve"> R1.5</v>
          </cell>
          <cell r="E7">
            <v>-2</v>
          </cell>
          <cell r="F7">
            <v>8963592.1300000008</v>
          </cell>
          <cell r="G7">
            <v>8386937</v>
          </cell>
          <cell r="H7">
            <v>755927</v>
          </cell>
          <cell r="I7">
            <v>3068075</v>
          </cell>
          <cell r="J7">
            <v>34.229999999999997</v>
          </cell>
          <cell r="K7">
            <v>2.98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93.6</v>
          </cell>
          <cell r="P7">
            <v>42.1</v>
          </cell>
          <cell r="Q7">
            <v>8386937</v>
          </cell>
          <cell r="R7">
            <v>253374</v>
          </cell>
          <cell r="S7">
            <v>2.83</v>
          </cell>
        </row>
        <row r="8">
          <cell r="A8" t="str">
            <v xml:space="preserve">311.00 19022        </v>
          </cell>
          <cell r="B8">
            <v>45657</v>
          </cell>
          <cell r="C8">
            <v>90</v>
          </cell>
          <cell r="D8" t="str">
            <v xml:space="preserve"> R1.5</v>
          </cell>
          <cell r="E8">
            <v>-2</v>
          </cell>
          <cell r="F8">
            <v>9148875.7400000002</v>
          </cell>
          <cell r="G8">
            <v>8628709</v>
          </cell>
          <cell r="H8">
            <v>703144</v>
          </cell>
          <cell r="I8">
            <v>3131494</v>
          </cell>
          <cell r="J8">
            <v>34.229999999999997</v>
          </cell>
          <cell r="K8">
            <v>2.98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94.3</v>
          </cell>
          <cell r="P8">
            <v>40.200000000000003</v>
          </cell>
          <cell r="Q8">
            <v>8628709</v>
          </cell>
          <cell r="R8">
            <v>235898</v>
          </cell>
          <cell r="S8">
            <v>2.58</v>
          </cell>
        </row>
        <row r="9">
          <cell r="A9" t="str">
            <v xml:space="preserve">311.00 19029        </v>
          </cell>
          <cell r="B9">
            <v>45657</v>
          </cell>
          <cell r="C9">
            <v>90</v>
          </cell>
          <cell r="D9" t="str">
            <v xml:space="preserve"> R1.5</v>
          </cell>
          <cell r="E9">
            <v>-2</v>
          </cell>
          <cell r="F9">
            <v>2747734.45</v>
          </cell>
          <cell r="G9">
            <v>2603776</v>
          </cell>
          <cell r="H9">
            <v>198913</v>
          </cell>
          <cell r="I9">
            <v>940500</v>
          </cell>
          <cell r="J9">
            <v>34.229999999999997</v>
          </cell>
          <cell r="K9">
            <v>2.98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94.8</v>
          </cell>
          <cell r="P9">
            <v>43</v>
          </cell>
          <cell r="Q9">
            <v>2603776</v>
          </cell>
          <cell r="R9">
            <v>66704</v>
          </cell>
          <cell r="S9">
            <v>2.4300000000000002</v>
          </cell>
        </row>
        <row r="10">
          <cell r="A10" t="str">
            <v xml:space="preserve">311.00 19800        </v>
          </cell>
          <cell r="B10">
            <v>53873</v>
          </cell>
          <cell r="C10">
            <v>90</v>
          </cell>
          <cell r="D10" t="str">
            <v xml:space="preserve"> R1.5</v>
          </cell>
          <cell r="E10">
            <v>-2</v>
          </cell>
          <cell r="F10">
            <v>30228391.420000002</v>
          </cell>
          <cell r="G10">
            <v>7942286</v>
          </cell>
          <cell r="H10">
            <v>22890673</v>
          </cell>
          <cell r="I10">
            <v>1259002</v>
          </cell>
          <cell r="J10">
            <v>4.16</v>
          </cell>
          <cell r="K10">
            <v>24.49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26.3</v>
          </cell>
          <cell r="P10">
            <v>14.9</v>
          </cell>
          <cell r="Q10">
            <v>7942286</v>
          </cell>
          <cell r="R10">
            <v>934638</v>
          </cell>
          <cell r="S10">
            <v>3.09</v>
          </cell>
        </row>
        <row r="11">
          <cell r="A11" t="str">
            <v xml:space="preserve">311.00 19802        </v>
          </cell>
          <cell r="B11">
            <v>53873</v>
          </cell>
          <cell r="C11">
            <v>90</v>
          </cell>
          <cell r="D11" t="str">
            <v xml:space="preserve"> R1.5</v>
          </cell>
          <cell r="E11">
            <v>-2</v>
          </cell>
          <cell r="F11">
            <v>25329160.690000001</v>
          </cell>
          <cell r="G11">
            <v>12689168</v>
          </cell>
          <cell r="H11">
            <v>13146576</v>
          </cell>
          <cell r="I11">
            <v>1071134</v>
          </cell>
          <cell r="J11">
            <v>4.2300000000000004</v>
          </cell>
          <cell r="K11">
            <v>24.12</v>
          </cell>
          <cell r="L11" t="str">
            <v xml:space="preserve">               </v>
          </cell>
          <cell r="M11" t="str">
            <v xml:space="preserve">               </v>
          </cell>
          <cell r="N11" t="str">
            <v xml:space="preserve">               </v>
          </cell>
          <cell r="O11">
            <v>50.1</v>
          </cell>
          <cell r="P11">
            <v>28.7</v>
          </cell>
          <cell r="Q11">
            <v>12689168</v>
          </cell>
          <cell r="R11">
            <v>545042</v>
          </cell>
          <cell r="S11">
            <v>2.15</v>
          </cell>
        </row>
        <row r="12">
          <cell r="A12" t="str">
            <v xml:space="preserve">312.00 10800        </v>
          </cell>
          <cell r="B12">
            <v>50951</v>
          </cell>
          <cell r="C12">
            <v>70</v>
          </cell>
          <cell r="D12" t="str">
            <v xml:space="preserve">   L0</v>
          </cell>
          <cell r="E12">
            <v>-2</v>
          </cell>
          <cell r="F12">
            <v>32999196.670000002</v>
          </cell>
          <cell r="G12">
            <v>18501653</v>
          </cell>
          <cell r="H12">
            <v>15157528</v>
          </cell>
          <cell r="I12">
            <v>2111617</v>
          </cell>
          <cell r="J12">
            <v>6.4</v>
          </cell>
          <cell r="K12">
            <v>15.94</v>
          </cell>
          <cell r="L12" t="str">
            <v xml:space="preserve">               </v>
          </cell>
          <cell r="M12" t="str">
            <v xml:space="preserve">               </v>
          </cell>
          <cell r="N12" t="str">
            <v xml:space="preserve">               </v>
          </cell>
          <cell r="O12">
            <v>56.1</v>
          </cell>
          <cell r="P12">
            <v>24</v>
          </cell>
          <cell r="Q12">
            <v>18501653</v>
          </cell>
          <cell r="R12">
            <v>950752</v>
          </cell>
          <cell r="S12">
            <v>2.88</v>
          </cell>
        </row>
        <row r="13">
          <cell r="A13" t="str">
            <v xml:space="preserve">312.00 10801        </v>
          </cell>
          <cell r="B13">
            <v>50951</v>
          </cell>
          <cell r="C13">
            <v>70</v>
          </cell>
          <cell r="D13" t="str">
            <v xml:space="preserve">   L0</v>
          </cell>
          <cell r="E13">
            <v>-2</v>
          </cell>
          <cell r="F13">
            <v>33707454.350000001</v>
          </cell>
          <cell r="G13">
            <v>15928576</v>
          </cell>
          <cell r="H13">
            <v>18453027</v>
          </cell>
          <cell r="I13">
            <v>2130211</v>
          </cell>
          <cell r="J13">
            <v>6.32</v>
          </cell>
          <cell r="K13">
            <v>16.14</v>
          </cell>
          <cell r="L13" t="str">
            <v xml:space="preserve">               </v>
          </cell>
          <cell r="M13" t="str">
            <v xml:space="preserve">               </v>
          </cell>
          <cell r="N13" t="str">
            <v xml:space="preserve">               </v>
          </cell>
          <cell r="O13">
            <v>47.3</v>
          </cell>
          <cell r="P13">
            <v>19.2</v>
          </cell>
          <cell r="Q13">
            <v>15928576</v>
          </cell>
          <cell r="R13">
            <v>1143606</v>
          </cell>
          <cell r="S13">
            <v>3.39</v>
          </cell>
        </row>
        <row r="14">
          <cell r="A14" t="str">
            <v xml:space="preserve">312.00 10802        </v>
          </cell>
          <cell r="B14">
            <v>50951</v>
          </cell>
          <cell r="C14">
            <v>70</v>
          </cell>
          <cell r="D14" t="str">
            <v xml:space="preserve">   L0</v>
          </cell>
          <cell r="E14">
            <v>-2</v>
          </cell>
          <cell r="F14">
            <v>53252286.450000003</v>
          </cell>
          <cell r="G14">
            <v>17304956</v>
          </cell>
          <cell r="H14">
            <v>37012376</v>
          </cell>
          <cell r="I14">
            <v>3316076</v>
          </cell>
          <cell r="J14">
            <v>6.23</v>
          </cell>
          <cell r="K14">
            <v>16.38</v>
          </cell>
          <cell r="L14" t="str">
            <v xml:space="preserve">               </v>
          </cell>
          <cell r="M14" t="str">
            <v xml:space="preserve">               </v>
          </cell>
          <cell r="N14" t="str">
            <v xml:space="preserve">               </v>
          </cell>
          <cell r="O14">
            <v>32.5</v>
          </cell>
          <cell r="P14">
            <v>11.6</v>
          </cell>
          <cell r="Q14">
            <v>17304956</v>
          </cell>
          <cell r="R14">
            <v>2260283</v>
          </cell>
          <cell r="S14">
            <v>4.24</v>
          </cell>
        </row>
        <row r="15">
          <cell r="A15" t="str">
            <v xml:space="preserve">312.00 10803        </v>
          </cell>
          <cell r="B15">
            <v>50951</v>
          </cell>
          <cell r="C15">
            <v>70</v>
          </cell>
          <cell r="D15" t="str">
            <v xml:space="preserve">   L0</v>
          </cell>
          <cell r="E15">
            <v>-2</v>
          </cell>
          <cell r="F15">
            <v>764507428.70000005</v>
          </cell>
          <cell r="G15">
            <v>305813703</v>
          </cell>
          <cell r="H15">
            <v>473983874</v>
          </cell>
          <cell r="I15">
            <v>47958031</v>
          </cell>
          <cell r="J15">
            <v>6.27</v>
          </cell>
          <cell r="K15">
            <v>16.260000000000002</v>
          </cell>
          <cell r="L15" t="str">
            <v xml:space="preserve">               </v>
          </cell>
          <cell r="M15" t="str">
            <v xml:space="preserve">               </v>
          </cell>
          <cell r="N15" t="str">
            <v xml:space="preserve">               </v>
          </cell>
          <cell r="O15">
            <v>40</v>
          </cell>
          <cell r="P15">
            <v>14.7</v>
          </cell>
          <cell r="Q15">
            <v>305813703</v>
          </cell>
          <cell r="R15">
            <v>29157911</v>
          </cell>
          <cell r="S15">
            <v>3.81</v>
          </cell>
        </row>
        <row r="16">
          <cell r="A16" t="str">
            <v xml:space="preserve">312.00 19010        </v>
          </cell>
          <cell r="B16">
            <v>50770</v>
          </cell>
          <cell r="C16">
            <v>70</v>
          </cell>
          <cell r="D16" t="str">
            <v xml:space="preserve">   L0</v>
          </cell>
          <cell r="E16">
            <v>-2</v>
          </cell>
          <cell r="F16">
            <v>94244191.079999998</v>
          </cell>
          <cell r="G16">
            <v>20932011</v>
          </cell>
          <cell r="H16">
            <v>75197064</v>
          </cell>
          <cell r="I16">
            <v>5981896</v>
          </cell>
          <cell r="J16">
            <v>6.35</v>
          </cell>
          <cell r="K16">
            <v>16.07</v>
          </cell>
          <cell r="L16" t="str">
            <v xml:space="preserve">               </v>
          </cell>
          <cell r="M16" t="str">
            <v xml:space="preserve">               </v>
          </cell>
          <cell r="N16" t="str">
            <v xml:space="preserve">               </v>
          </cell>
          <cell r="O16">
            <v>22.2</v>
          </cell>
          <cell r="P16">
            <v>5.7</v>
          </cell>
          <cell r="Q16">
            <v>20932011</v>
          </cell>
          <cell r="R16">
            <v>4679746</v>
          </cell>
          <cell r="S16">
            <v>4.97</v>
          </cell>
        </row>
        <row r="17">
          <cell r="A17" t="str">
            <v xml:space="preserve">312.00 19014        </v>
          </cell>
          <cell r="B17">
            <v>45657</v>
          </cell>
          <cell r="C17">
            <v>70</v>
          </cell>
          <cell r="D17" t="str">
            <v xml:space="preserve">   L0</v>
          </cell>
          <cell r="E17">
            <v>-2</v>
          </cell>
          <cell r="F17">
            <v>23900619.699999999</v>
          </cell>
          <cell r="G17">
            <v>18920729</v>
          </cell>
          <cell r="H17">
            <v>5457903</v>
          </cell>
          <cell r="I17">
            <v>8208294</v>
          </cell>
          <cell r="J17">
            <v>34.340000000000003</v>
          </cell>
          <cell r="K17">
            <v>2.97</v>
          </cell>
          <cell r="L17" t="str">
            <v xml:space="preserve">               </v>
          </cell>
          <cell r="M17" t="str">
            <v xml:space="preserve">               </v>
          </cell>
          <cell r="N17" t="str">
            <v xml:space="preserve">               </v>
          </cell>
          <cell r="O17">
            <v>79.2</v>
          </cell>
          <cell r="P17">
            <v>13.8</v>
          </cell>
          <cell r="Q17">
            <v>18920729</v>
          </cell>
          <cell r="R17">
            <v>1839130</v>
          </cell>
          <cell r="S17">
            <v>7.69</v>
          </cell>
        </row>
        <row r="18">
          <cell r="A18" t="str">
            <v xml:space="preserve">312.00 19015        </v>
          </cell>
          <cell r="B18">
            <v>46387</v>
          </cell>
          <cell r="C18">
            <v>70</v>
          </cell>
          <cell r="D18" t="str">
            <v xml:space="preserve">   L0</v>
          </cell>
          <cell r="E18">
            <v>-2</v>
          </cell>
          <cell r="F18">
            <v>25834053.02</v>
          </cell>
          <cell r="G18">
            <v>18354106</v>
          </cell>
          <cell r="H18">
            <v>7996628</v>
          </cell>
          <cell r="I18">
            <v>5366748</v>
          </cell>
          <cell r="J18">
            <v>20.77</v>
          </cell>
          <cell r="K18">
            <v>4.91</v>
          </cell>
          <cell r="L18" t="str">
            <v xml:space="preserve">               </v>
          </cell>
          <cell r="M18" t="str">
            <v xml:space="preserve">               </v>
          </cell>
          <cell r="N18" t="str">
            <v xml:space="preserve">               </v>
          </cell>
          <cell r="O18">
            <v>71</v>
          </cell>
          <cell r="P18">
            <v>14.6</v>
          </cell>
          <cell r="Q18">
            <v>18354106</v>
          </cell>
          <cell r="R18">
            <v>1629837</v>
          </cell>
          <cell r="S18">
            <v>6.31</v>
          </cell>
        </row>
        <row r="19">
          <cell r="A19" t="str">
            <v xml:space="preserve">312.00 19016        </v>
          </cell>
          <cell r="B19">
            <v>49674</v>
          </cell>
          <cell r="C19">
            <v>70</v>
          </cell>
          <cell r="D19" t="str">
            <v xml:space="preserve">   L0</v>
          </cell>
          <cell r="E19">
            <v>-2</v>
          </cell>
          <cell r="F19">
            <v>144222332.69</v>
          </cell>
          <cell r="G19">
            <v>50548982</v>
          </cell>
          <cell r="H19">
            <v>96557797</v>
          </cell>
          <cell r="I19">
            <v>11060660</v>
          </cell>
          <cell r="J19">
            <v>7.67</v>
          </cell>
          <cell r="K19">
            <v>13.3</v>
          </cell>
          <cell r="L19" t="str">
            <v xml:space="preserve">               </v>
          </cell>
          <cell r="M19" t="str">
            <v xml:space="preserve">               </v>
          </cell>
          <cell r="N19" t="str">
            <v xml:space="preserve">               </v>
          </cell>
          <cell r="O19">
            <v>35</v>
          </cell>
          <cell r="P19">
            <v>8</v>
          </cell>
          <cell r="Q19">
            <v>50548982</v>
          </cell>
          <cell r="R19">
            <v>7258659</v>
          </cell>
          <cell r="S19">
            <v>5.03</v>
          </cell>
        </row>
        <row r="20">
          <cell r="A20" t="str">
            <v xml:space="preserve">312.00 19017        </v>
          </cell>
          <cell r="B20">
            <v>50770</v>
          </cell>
          <cell r="C20">
            <v>70</v>
          </cell>
          <cell r="D20" t="str">
            <v xml:space="preserve">   L0</v>
          </cell>
          <cell r="E20">
            <v>-2</v>
          </cell>
          <cell r="F20">
            <v>157175681.71000001</v>
          </cell>
          <cell r="G20">
            <v>53010671</v>
          </cell>
          <cell r="H20">
            <v>107308524</v>
          </cell>
          <cell r="I20">
            <v>10063980</v>
          </cell>
          <cell r="J20">
            <v>6.4</v>
          </cell>
          <cell r="K20">
            <v>15.93</v>
          </cell>
          <cell r="L20" t="str">
            <v xml:space="preserve">               </v>
          </cell>
          <cell r="M20" t="str">
            <v xml:space="preserve">               </v>
          </cell>
          <cell r="N20" t="str">
            <v xml:space="preserve">               </v>
          </cell>
          <cell r="O20">
            <v>33.700000000000003</v>
          </cell>
          <cell r="P20">
            <v>10</v>
          </cell>
          <cell r="Q20">
            <v>53010671</v>
          </cell>
          <cell r="R20">
            <v>6738285</v>
          </cell>
          <cell r="S20">
            <v>4.29</v>
          </cell>
        </row>
        <row r="21">
          <cell r="A21" t="str">
            <v xml:space="preserve">312.00 19020        </v>
          </cell>
          <cell r="B21">
            <v>45657</v>
          </cell>
          <cell r="C21">
            <v>70</v>
          </cell>
          <cell r="D21" t="str">
            <v xml:space="preserve">   L0</v>
          </cell>
          <cell r="E21">
            <v>-2</v>
          </cell>
          <cell r="F21">
            <v>291086167.97000003</v>
          </cell>
          <cell r="G21">
            <v>190945033</v>
          </cell>
          <cell r="H21">
            <v>105962858</v>
          </cell>
          <cell r="I21">
            <v>99968987</v>
          </cell>
          <cell r="J21">
            <v>34.340000000000003</v>
          </cell>
          <cell r="K21">
            <v>2.97</v>
          </cell>
          <cell r="L21" t="str">
            <v xml:space="preserve">               </v>
          </cell>
          <cell r="M21" t="str">
            <v xml:space="preserve">               </v>
          </cell>
          <cell r="N21" t="str">
            <v xml:space="preserve">               </v>
          </cell>
          <cell r="O21">
            <v>65.599999999999994</v>
          </cell>
          <cell r="P21">
            <v>8.6999999999999993</v>
          </cell>
          <cell r="Q21">
            <v>190945033</v>
          </cell>
          <cell r="R21">
            <v>35626911</v>
          </cell>
          <cell r="S21">
            <v>12.24</v>
          </cell>
        </row>
        <row r="22">
          <cell r="A22" t="str">
            <v xml:space="preserve">312.00 19021        </v>
          </cell>
          <cell r="B22">
            <v>45657</v>
          </cell>
          <cell r="C22">
            <v>70</v>
          </cell>
          <cell r="D22" t="str">
            <v xml:space="preserve">   L0</v>
          </cell>
          <cell r="E22">
            <v>-2</v>
          </cell>
          <cell r="F22">
            <v>149148700.16999999</v>
          </cell>
          <cell r="G22">
            <v>112303786</v>
          </cell>
          <cell r="H22">
            <v>39827888</v>
          </cell>
          <cell r="I22">
            <v>51222786</v>
          </cell>
          <cell r="J22">
            <v>34.340000000000003</v>
          </cell>
          <cell r="K22">
            <v>2.97</v>
          </cell>
          <cell r="L22" t="str">
            <v xml:space="preserve">               </v>
          </cell>
          <cell r="M22" t="str">
            <v xml:space="preserve">               </v>
          </cell>
          <cell r="N22" t="str">
            <v xml:space="preserve">               </v>
          </cell>
          <cell r="O22">
            <v>75.3</v>
          </cell>
          <cell r="P22">
            <v>14</v>
          </cell>
          <cell r="Q22">
            <v>112303786</v>
          </cell>
          <cell r="R22">
            <v>13415043</v>
          </cell>
          <cell r="S22">
            <v>8.99</v>
          </cell>
        </row>
        <row r="23">
          <cell r="A23" t="str">
            <v xml:space="preserve">312.00 19022        </v>
          </cell>
          <cell r="B23">
            <v>45657</v>
          </cell>
          <cell r="C23">
            <v>70</v>
          </cell>
          <cell r="D23" t="str">
            <v xml:space="preserve">   L0</v>
          </cell>
          <cell r="E23">
            <v>-2</v>
          </cell>
          <cell r="F23">
            <v>100862227.98999999</v>
          </cell>
          <cell r="G23">
            <v>80668361</v>
          </cell>
          <cell r="H23">
            <v>22211112</v>
          </cell>
          <cell r="I23">
            <v>34639553</v>
          </cell>
          <cell r="J23">
            <v>34.340000000000003</v>
          </cell>
          <cell r="K23">
            <v>2.97</v>
          </cell>
          <cell r="L23" t="str">
            <v xml:space="preserve">               </v>
          </cell>
          <cell r="M23" t="str">
            <v xml:space="preserve">               </v>
          </cell>
          <cell r="N23" t="str">
            <v xml:space="preserve">               </v>
          </cell>
          <cell r="O23">
            <v>80</v>
          </cell>
          <cell r="P23">
            <v>19.399999999999999</v>
          </cell>
          <cell r="Q23">
            <v>80668361</v>
          </cell>
          <cell r="R23">
            <v>7488618</v>
          </cell>
          <cell r="S23">
            <v>7.42</v>
          </cell>
        </row>
        <row r="24">
          <cell r="A24" t="str">
            <v xml:space="preserve">312.00 19800        </v>
          </cell>
          <cell r="B24">
            <v>53873</v>
          </cell>
          <cell r="C24">
            <v>70</v>
          </cell>
          <cell r="D24" t="str">
            <v xml:space="preserve">   L0</v>
          </cell>
          <cell r="E24">
            <v>-2</v>
          </cell>
          <cell r="F24">
            <v>53962733.759999998</v>
          </cell>
          <cell r="G24">
            <v>13932501</v>
          </cell>
          <cell r="H24">
            <v>41109487</v>
          </cell>
          <cell r="I24">
            <v>2397299</v>
          </cell>
          <cell r="J24">
            <v>4.4400000000000004</v>
          </cell>
          <cell r="K24">
            <v>22.96</v>
          </cell>
          <cell r="L24" t="str">
            <v xml:space="preserve">               </v>
          </cell>
          <cell r="M24" t="str">
            <v xml:space="preserve">               </v>
          </cell>
          <cell r="N24" t="str">
            <v xml:space="preserve">               </v>
          </cell>
          <cell r="O24">
            <v>25.8</v>
          </cell>
          <cell r="P24">
            <v>11.9</v>
          </cell>
          <cell r="Q24">
            <v>13932501</v>
          </cell>
          <cell r="R24">
            <v>1790309</v>
          </cell>
          <cell r="S24">
            <v>3.32</v>
          </cell>
        </row>
        <row r="25">
          <cell r="A25" t="str">
            <v xml:space="preserve">312.00 19802        </v>
          </cell>
          <cell r="B25">
            <v>53873</v>
          </cell>
          <cell r="C25">
            <v>70</v>
          </cell>
          <cell r="D25" t="str">
            <v xml:space="preserve">   L0</v>
          </cell>
          <cell r="E25">
            <v>-2</v>
          </cell>
          <cell r="F25">
            <v>220121711.13999999</v>
          </cell>
          <cell r="G25">
            <v>76911059</v>
          </cell>
          <cell r="H25">
            <v>147613086</v>
          </cell>
          <cell r="I25">
            <v>9925913</v>
          </cell>
          <cell r="J25">
            <v>4.51</v>
          </cell>
          <cell r="K25">
            <v>22.62</v>
          </cell>
          <cell r="L25" t="str">
            <v xml:space="preserve">               </v>
          </cell>
          <cell r="M25" t="str">
            <v xml:space="preserve">               </v>
          </cell>
          <cell r="N25" t="str">
            <v xml:space="preserve">               </v>
          </cell>
          <cell r="O25">
            <v>34.9</v>
          </cell>
          <cell r="P25">
            <v>15.9</v>
          </cell>
          <cell r="Q25">
            <v>76911059</v>
          </cell>
          <cell r="R25">
            <v>6524451</v>
          </cell>
          <cell r="S25">
            <v>2.96</v>
          </cell>
        </row>
        <row r="26">
          <cell r="A26" t="str">
            <v xml:space="preserve">314.00 10801        </v>
          </cell>
          <cell r="B26">
            <v>50951</v>
          </cell>
          <cell r="C26">
            <v>65</v>
          </cell>
          <cell r="D26" t="str">
            <v xml:space="preserve"> R0.5</v>
          </cell>
          <cell r="E26">
            <v>-1</v>
          </cell>
          <cell r="F26">
            <v>4393800.17</v>
          </cell>
          <cell r="G26">
            <v>2430390</v>
          </cell>
          <cell r="H26">
            <v>2007348</v>
          </cell>
          <cell r="I26">
            <v>273934</v>
          </cell>
          <cell r="J26">
            <v>6.23</v>
          </cell>
          <cell r="K26">
            <v>16.2</v>
          </cell>
          <cell r="L26" t="str">
            <v xml:space="preserve">               </v>
          </cell>
          <cell r="M26" t="str">
            <v xml:space="preserve">               </v>
          </cell>
          <cell r="N26" t="str">
            <v xml:space="preserve">               </v>
          </cell>
          <cell r="O26">
            <v>55.3</v>
          </cell>
          <cell r="P26">
            <v>25.3</v>
          </cell>
          <cell r="Q26">
            <v>2430390</v>
          </cell>
          <cell r="R26">
            <v>123876</v>
          </cell>
          <cell r="S26">
            <v>2.82</v>
          </cell>
        </row>
        <row r="27">
          <cell r="A27" t="str">
            <v xml:space="preserve">314.00 10802        </v>
          </cell>
          <cell r="B27">
            <v>50951</v>
          </cell>
          <cell r="C27">
            <v>65</v>
          </cell>
          <cell r="D27" t="str">
            <v xml:space="preserve"> R0.5</v>
          </cell>
          <cell r="E27">
            <v>-1</v>
          </cell>
          <cell r="F27">
            <v>12597193.91</v>
          </cell>
          <cell r="G27">
            <v>2315815</v>
          </cell>
          <cell r="H27">
            <v>10407351</v>
          </cell>
          <cell r="I27">
            <v>770167</v>
          </cell>
          <cell r="J27">
            <v>6.11</v>
          </cell>
          <cell r="K27">
            <v>16.52</v>
          </cell>
          <cell r="L27" t="str">
            <v xml:space="preserve">               </v>
          </cell>
          <cell r="M27" t="str">
            <v xml:space="preserve">               </v>
          </cell>
          <cell r="N27" t="str">
            <v xml:space="preserve">               </v>
          </cell>
          <cell r="O27">
            <v>18.399999999999999</v>
          </cell>
          <cell r="P27">
            <v>4.4000000000000004</v>
          </cell>
          <cell r="Q27">
            <v>2315815</v>
          </cell>
          <cell r="R27">
            <v>629848</v>
          </cell>
          <cell r="S27">
            <v>5</v>
          </cell>
        </row>
        <row r="28">
          <cell r="A28" t="str">
            <v xml:space="preserve">314.00 10803        </v>
          </cell>
          <cell r="B28">
            <v>50951</v>
          </cell>
          <cell r="C28">
            <v>65</v>
          </cell>
          <cell r="D28" t="str">
            <v xml:space="preserve"> R0.5</v>
          </cell>
          <cell r="E28">
            <v>-1</v>
          </cell>
          <cell r="F28">
            <v>132969674.06999999</v>
          </cell>
          <cell r="G28">
            <v>69818705</v>
          </cell>
          <cell r="H28">
            <v>64480666</v>
          </cell>
          <cell r="I28">
            <v>8269666</v>
          </cell>
          <cell r="J28">
            <v>6.22</v>
          </cell>
          <cell r="K28">
            <v>16.239999999999998</v>
          </cell>
          <cell r="L28" t="str">
            <v xml:space="preserve">               </v>
          </cell>
          <cell r="M28" t="str">
            <v xml:space="preserve">               </v>
          </cell>
          <cell r="N28" t="str">
            <v xml:space="preserve">               </v>
          </cell>
          <cell r="O28">
            <v>52.5</v>
          </cell>
          <cell r="P28">
            <v>24.4</v>
          </cell>
          <cell r="Q28">
            <v>69818705</v>
          </cell>
          <cell r="R28">
            <v>3971545</v>
          </cell>
          <cell r="S28">
            <v>2.99</v>
          </cell>
        </row>
        <row r="29">
          <cell r="A29" t="str">
            <v xml:space="preserve">314.00 19010        </v>
          </cell>
          <cell r="B29">
            <v>50770</v>
          </cell>
          <cell r="C29">
            <v>65</v>
          </cell>
          <cell r="D29" t="str">
            <v xml:space="preserve"> R0.5</v>
          </cell>
          <cell r="E29">
            <v>-1</v>
          </cell>
          <cell r="F29">
            <v>28056791.43</v>
          </cell>
          <cell r="G29">
            <v>13386178</v>
          </cell>
          <cell r="H29">
            <v>14951181</v>
          </cell>
          <cell r="I29">
            <v>1791236</v>
          </cell>
          <cell r="J29">
            <v>6.38</v>
          </cell>
          <cell r="K29">
            <v>15.82</v>
          </cell>
          <cell r="L29" t="str">
            <v xml:space="preserve">               </v>
          </cell>
          <cell r="M29" t="str">
            <v xml:space="preserve">               </v>
          </cell>
          <cell r="N29" t="str">
            <v xml:space="preserve">               </v>
          </cell>
          <cell r="O29">
            <v>47.7</v>
          </cell>
          <cell r="P29">
            <v>23.9</v>
          </cell>
          <cell r="Q29">
            <v>13386178</v>
          </cell>
          <cell r="R29">
            <v>945116</v>
          </cell>
          <cell r="S29">
            <v>3.37</v>
          </cell>
        </row>
        <row r="30">
          <cell r="A30" t="str">
            <v xml:space="preserve">314.00 19014        </v>
          </cell>
          <cell r="B30">
            <v>45657</v>
          </cell>
          <cell r="C30">
            <v>65</v>
          </cell>
          <cell r="D30" t="str">
            <v xml:space="preserve"> R0.5</v>
          </cell>
          <cell r="E30">
            <v>-1</v>
          </cell>
          <cell r="F30">
            <v>11280476.449999999</v>
          </cell>
          <cell r="G30">
            <v>8870286</v>
          </cell>
          <cell r="H30">
            <v>2522995</v>
          </cell>
          <cell r="I30">
            <v>3836122</v>
          </cell>
          <cell r="J30">
            <v>34.01</v>
          </cell>
          <cell r="K30">
            <v>2.97</v>
          </cell>
          <cell r="L30" t="str">
            <v xml:space="preserve">               </v>
          </cell>
          <cell r="M30" t="str">
            <v xml:space="preserve">               </v>
          </cell>
          <cell r="N30" t="str">
            <v xml:space="preserve">               </v>
          </cell>
          <cell r="O30">
            <v>78.599999999999994</v>
          </cell>
          <cell r="P30">
            <v>22.3</v>
          </cell>
          <cell r="Q30">
            <v>8870286</v>
          </cell>
          <cell r="R30">
            <v>850528</v>
          </cell>
          <cell r="S30">
            <v>7.54</v>
          </cell>
        </row>
        <row r="31">
          <cell r="A31" t="str">
            <v xml:space="preserve">314.00 19015        </v>
          </cell>
          <cell r="B31">
            <v>46387</v>
          </cell>
          <cell r="C31">
            <v>65</v>
          </cell>
          <cell r="D31" t="str">
            <v xml:space="preserve"> R0.5</v>
          </cell>
          <cell r="E31">
            <v>-1</v>
          </cell>
          <cell r="F31">
            <v>14821431.380000001</v>
          </cell>
          <cell r="G31">
            <v>9404371</v>
          </cell>
          <cell r="H31">
            <v>5565275</v>
          </cell>
          <cell r="I31">
            <v>3048808</v>
          </cell>
          <cell r="J31">
            <v>20.57</v>
          </cell>
          <cell r="K31">
            <v>4.91</v>
          </cell>
          <cell r="L31" t="str">
            <v xml:space="preserve">               </v>
          </cell>
          <cell r="M31" t="str">
            <v xml:space="preserve">               </v>
          </cell>
          <cell r="N31" t="str">
            <v xml:space="preserve">               </v>
          </cell>
          <cell r="O31">
            <v>63.5</v>
          </cell>
          <cell r="P31">
            <v>16.5</v>
          </cell>
          <cell r="Q31">
            <v>9404371</v>
          </cell>
          <cell r="R31">
            <v>1132566</v>
          </cell>
          <cell r="S31">
            <v>7.64</v>
          </cell>
        </row>
        <row r="32">
          <cell r="A32" t="str">
            <v xml:space="preserve">314.00 19016        </v>
          </cell>
          <cell r="B32">
            <v>49674</v>
          </cell>
          <cell r="C32">
            <v>65</v>
          </cell>
          <cell r="D32" t="str">
            <v xml:space="preserve"> R0.5</v>
          </cell>
          <cell r="E32">
            <v>-1</v>
          </cell>
          <cell r="F32">
            <v>57568930.520000003</v>
          </cell>
          <cell r="G32">
            <v>23300067</v>
          </cell>
          <cell r="H32">
            <v>34844553</v>
          </cell>
          <cell r="I32">
            <v>4371776</v>
          </cell>
          <cell r="J32">
            <v>7.59</v>
          </cell>
          <cell r="K32">
            <v>13.3</v>
          </cell>
          <cell r="L32" t="str">
            <v xml:space="preserve">               </v>
          </cell>
          <cell r="M32" t="str">
            <v xml:space="preserve">               </v>
          </cell>
          <cell r="N32" t="str">
            <v xml:space="preserve">               </v>
          </cell>
          <cell r="O32">
            <v>40.5</v>
          </cell>
          <cell r="P32">
            <v>13.7</v>
          </cell>
          <cell r="Q32">
            <v>23300067</v>
          </cell>
          <cell r="R32">
            <v>2619216</v>
          </cell>
          <cell r="S32">
            <v>4.55</v>
          </cell>
        </row>
        <row r="33">
          <cell r="A33" t="str">
            <v xml:space="preserve">314.00 19017        </v>
          </cell>
          <cell r="B33">
            <v>50770</v>
          </cell>
          <cell r="C33">
            <v>65</v>
          </cell>
          <cell r="D33" t="str">
            <v xml:space="preserve"> R0.5</v>
          </cell>
          <cell r="E33">
            <v>-1</v>
          </cell>
          <cell r="F33">
            <v>102954876.72</v>
          </cell>
          <cell r="G33">
            <v>40524636</v>
          </cell>
          <cell r="H33">
            <v>63459789</v>
          </cell>
          <cell r="I33">
            <v>6515315</v>
          </cell>
          <cell r="J33">
            <v>6.33</v>
          </cell>
          <cell r="K33">
            <v>15.96</v>
          </cell>
          <cell r="L33" t="str">
            <v xml:space="preserve">               </v>
          </cell>
          <cell r="M33" t="str">
            <v xml:space="preserve">               </v>
          </cell>
          <cell r="N33" t="str">
            <v xml:space="preserve">               </v>
          </cell>
          <cell r="O33">
            <v>39.4</v>
          </cell>
          <cell r="P33">
            <v>13.8</v>
          </cell>
          <cell r="Q33">
            <v>40524636</v>
          </cell>
          <cell r="R33">
            <v>3975603</v>
          </cell>
          <cell r="S33">
            <v>3.86</v>
          </cell>
        </row>
        <row r="34">
          <cell r="A34" t="str">
            <v xml:space="preserve">314.00 19020        </v>
          </cell>
          <cell r="B34">
            <v>45657</v>
          </cell>
          <cell r="C34">
            <v>65</v>
          </cell>
          <cell r="D34" t="str">
            <v xml:space="preserve"> R0.5</v>
          </cell>
          <cell r="E34">
            <v>-1</v>
          </cell>
          <cell r="F34">
            <v>3806422.42</v>
          </cell>
          <cell r="G34">
            <v>2993380</v>
          </cell>
          <cell r="H34">
            <v>851107</v>
          </cell>
          <cell r="I34">
            <v>1294440</v>
          </cell>
          <cell r="J34">
            <v>34.01</v>
          </cell>
          <cell r="K34">
            <v>2.97</v>
          </cell>
          <cell r="L34" t="str">
            <v xml:space="preserve">               </v>
          </cell>
          <cell r="M34" t="str">
            <v xml:space="preserve">               </v>
          </cell>
          <cell r="N34" t="str">
            <v xml:space="preserve">               </v>
          </cell>
          <cell r="O34">
            <v>78.599999999999994</v>
          </cell>
          <cell r="P34">
            <v>29.5</v>
          </cell>
          <cell r="Q34">
            <v>2993380</v>
          </cell>
          <cell r="R34">
            <v>286922</v>
          </cell>
          <cell r="S34">
            <v>7.54</v>
          </cell>
        </row>
        <row r="35">
          <cell r="A35" t="str">
            <v xml:space="preserve">314.00 19021        </v>
          </cell>
          <cell r="B35">
            <v>45657</v>
          </cell>
          <cell r="C35">
            <v>65</v>
          </cell>
          <cell r="D35" t="str">
            <v xml:space="preserve"> R0.5</v>
          </cell>
          <cell r="E35">
            <v>-1</v>
          </cell>
          <cell r="F35">
            <v>26317946.32</v>
          </cell>
          <cell r="G35">
            <v>21608086</v>
          </cell>
          <cell r="H35">
            <v>4973040</v>
          </cell>
          <cell r="I35">
            <v>8949874</v>
          </cell>
          <cell r="J35">
            <v>34.01</v>
          </cell>
          <cell r="K35">
            <v>2.97</v>
          </cell>
          <cell r="L35" t="str">
            <v xml:space="preserve">               </v>
          </cell>
          <cell r="M35" t="str">
            <v xml:space="preserve">               </v>
          </cell>
          <cell r="N35" t="str">
            <v xml:space="preserve">               </v>
          </cell>
          <cell r="O35">
            <v>82.1</v>
          </cell>
          <cell r="P35">
            <v>22.7</v>
          </cell>
          <cell r="Q35">
            <v>21608086</v>
          </cell>
          <cell r="R35">
            <v>1675863</v>
          </cell>
          <cell r="S35">
            <v>6.37</v>
          </cell>
        </row>
        <row r="36">
          <cell r="A36" t="str">
            <v xml:space="preserve">314.00 19022        </v>
          </cell>
          <cell r="B36">
            <v>45657</v>
          </cell>
          <cell r="C36">
            <v>65</v>
          </cell>
          <cell r="D36" t="str">
            <v xml:space="preserve"> R0.5</v>
          </cell>
          <cell r="E36">
            <v>-1</v>
          </cell>
          <cell r="F36">
            <v>30313128.359999999</v>
          </cell>
          <cell r="G36">
            <v>22767559</v>
          </cell>
          <cell r="H36">
            <v>7848701</v>
          </cell>
          <cell r="I36">
            <v>10308505</v>
          </cell>
          <cell r="J36">
            <v>34.01</v>
          </cell>
          <cell r="K36">
            <v>2.97</v>
          </cell>
          <cell r="L36" t="str">
            <v xml:space="preserve">               </v>
          </cell>
          <cell r="M36" t="str">
            <v xml:space="preserve">               </v>
          </cell>
          <cell r="N36" t="str">
            <v xml:space="preserve">               </v>
          </cell>
          <cell r="O36">
            <v>75.099999999999994</v>
          </cell>
          <cell r="P36">
            <v>20.8</v>
          </cell>
          <cell r="Q36">
            <v>22767559</v>
          </cell>
          <cell r="R36">
            <v>2644162</v>
          </cell>
          <cell r="S36">
            <v>8.7200000000000006</v>
          </cell>
        </row>
        <row r="37">
          <cell r="A37" t="str">
            <v xml:space="preserve">314.00 19800        </v>
          </cell>
          <cell r="B37">
            <v>53873</v>
          </cell>
          <cell r="C37">
            <v>65</v>
          </cell>
          <cell r="D37" t="str">
            <v xml:space="preserve"> R0.5</v>
          </cell>
          <cell r="E37">
            <v>-1</v>
          </cell>
          <cell r="F37">
            <v>1506946.39</v>
          </cell>
          <cell r="G37">
            <v>474160</v>
          </cell>
          <cell r="H37">
            <v>1047856</v>
          </cell>
          <cell r="I37">
            <v>66348</v>
          </cell>
          <cell r="J37">
            <v>4.4000000000000004</v>
          </cell>
          <cell r="K37">
            <v>22.94</v>
          </cell>
          <cell r="L37" t="str">
            <v xml:space="preserve">               </v>
          </cell>
          <cell r="M37" t="str">
            <v xml:space="preserve">               </v>
          </cell>
          <cell r="N37" t="str">
            <v xml:space="preserve">               </v>
          </cell>
          <cell r="O37">
            <v>31.5</v>
          </cell>
          <cell r="P37">
            <v>19.7</v>
          </cell>
          <cell r="Q37">
            <v>474160</v>
          </cell>
          <cell r="R37">
            <v>45682</v>
          </cell>
          <cell r="S37">
            <v>3.03</v>
          </cell>
        </row>
        <row r="38">
          <cell r="A38" t="str">
            <v xml:space="preserve">314.00 19802        </v>
          </cell>
          <cell r="B38">
            <v>53873</v>
          </cell>
          <cell r="C38">
            <v>65</v>
          </cell>
          <cell r="D38" t="str">
            <v xml:space="preserve"> R0.5</v>
          </cell>
          <cell r="E38">
            <v>-1</v>
          </cell>
          <cell r="F38">
            <v>45067377.369999997</v>
          </cell>
          <cell r="G38">
            <v>20109055</v>
          </cell>
          <cell r="H38">
            <v>25408996</v>
          </cell>
          <cell r="I38">
            <v>2015857</v>
          </cell>
          <cell r="J38">
            <v>4.47</v>
          </cell>
          <cell r="K38">
            <v>22.58</v>
          </cell>
          <cell r="L38" t="str">
            <v xml:space="preserve">               </v>
          </cell>
          <cell r="M38" t="str">
            <v xml:space="preserve">               </v>
          </cell>
          <cell r="N38" t="str">
            <v xml:space="preserve">               </v>
          </cell>
          <cell r="O38">
            <v>44.6</v>
          </cell>
          <cell r="P38">
            <v>27.1</v>
          </cell>
          <cell r="Q38">
            <v>20109055</v>
          </cell>
          <cell r="R38">
            <v>1125332</v>
          </cell>
          <cell r="S38">
            <v>2.5</v>
          </cell>
        </row>
        <row r="39">
          <cell r="A39" t="str">
            <v xml:space="preserve">315.00 10801        </v>
          </cell>
          <cell r="B39">
            <v>50951</v>
          </cell>
          <cell r="C39">
            <v>70</v>
          </cell>
          <cell r="D39" t="str">
            <v xml:space="preserve">   S0</v>
          </cell>
          <cell r="E39">
            <v>-1</v>
          </cell>
          <cell r="F39">
            <v>5067597.46</v>
          </cell>
          <cell r="G39">
            <v>1772214</v>
          </cell>
          <cell r="H39">
            <v>3346059</v>
          </cell>
          <cell r="I39">
            <v>305569</v>
          </cell>
          <cell r="J39">
            <v>6.03</v>
          </cell>
          <cell r="K39">
            <v>16.75</v>
          </cell>
          <cell r="L39" t="str">
            <v xml:space="preserve">               </v>
          </cell>
          <cell r="M39" t="str">
            <v xml:space="preserve">               </v>
          </cell>
          <cell r="N39" t="str">
            <v xml:space="preserve">               </v>
          </cell>
          <cell r="O39">
            <v>35</v>
          </cell>
          <cell r="P39">
            <v>11.5</v>
          </cell>
          <cell r="Q39">
            <v>1772214</v>
          </cell>
          <cell r="R39">
            <v>199747</v>
          </cell>
          <cell r="S39">
            <v>3.94</v>
          </cell>
        </row>
        <row r="40">
          <cell r="A40" t="str">
            <v xml:space="preserve">315.00 10802        </v>
          </cell>
          <cell r="B40">
            <v>50951</v>
          </cell>
          <cell r="C40">
            <v>70</v>
          </cell>
          <cell r="D40" t="str">
            <v xml:space="preserve">   S0</v>
          </cell>
          <cell r="E40">
            <v>-1</v>
          </cell>
          <cell r="F40">
            <v>4468224.24</v>
          </cell>
          <cell r="G40">
            <v>1279652</v>
          </cell>
          <cell r="H40">
            <v>3233254</v>
          </cell>
          <cell r="I40">
            <v>267987</v>
          </cell>
          <cell r="J40">
            <v>6</v>
          </cell>
          <cell r="K40">
            <v>16.84</v>
          </cell>
          <cell r="L40" t="str">
            <v xml:space="preserve">               </v>
          </cell>
          <cell r="M40" t="str">
            <v xml:space="preserve">               </v>
          </cell>
          <cell r="N40" t="str">
            <v xml:space="preserve">               </v>
          </cell>
          <cell r="O40">
            <v>28.6</v>
          </cell>
          <cell r="P40">
            <v>7.6</v>
          </cell>
          <cell r="Q40">
            <v>1279652</v>
          </cell>
          <cell r="R40">
            <v>192033</v>
          </cell>
          <cell r="S40">
            <v>4.3</v>
          </cell>
        </row>
        <row r="41">
          <cell r="A41" t="str">
            <v xml:space="preserve">315.00 10803        </v>
          </cell>
          <cell r="B41">
            <v>50951</v>
          </cell>
          <cell r="C41">
            <v>70</v>
          </cell>
          <cell r="D41" t="str">
            <v xml:space="preserve">   S0</v>
          </cell>
          <cell r="E41">
            <v>-1</v>
          </cell>
          <cell r="F41">
            <v>51413736.689999998</v>
          </cell>
          <cell r="G41">
            <v>22513926</v>
          </cell>
          <cell r="H41">
            <v>29413948</v>
          </cell>
          <cell r="I41">
            <v>3126302</v>
          </cell>
          <cell r="J41">
            <v>6.08</v>
          </cell>
          <cell r="K41">
            <v>16.61</v>
          </cell>
          <cell r="L41" t="str">
            <v xml:space="preserve">               </v>
          </cell>
          <cell r="M41" t="str">
            <v xml:space="preserve">               </v>
          </cell>
          <cell r="N41" t="str">
            <v xml:space="preserve">               </v>
          </cell>
          <cell r="O41">
            <v>43.8</v>
          </cell>
          <cell r="P41">
            <v>16.399999999999999</v>
          </cell>
          <cell r="Q41">
            <v>22513926</v>
          </cell>
          <cell r="R41">
            <v>1771323</v>
          </cell>
          <cell r="S41">
            <v>3.45</v>
          </cell>
        </row>
        <row r="42">
          <cell r="A42" t="str">
            <v xml:space="preserve">315.00 19010        </v>
          </cell>
          <cell r="B42">
            <v>50770</v>
          </cell>
          <cell r="C42">
            <v>70</v>
          </cell>
          <cell r="D42" t="str">
            <v xml:space="preserve">   S0</v>
          </cell>
          <cell r="E42">
            <v>-1</v>
          </cell>
          <cell r="F42">
            <v>103472548.84999999</v>
          </cell>
          <cell r="G42">
            <v>41409442</v>
          </cell>
          <cell r="H42">
            <v>63097832</v>
          </cell>
          <cell r="I42">
            <v>6443112</v>
          </cell>
          <cell r="J42">
            <v>6.23</v>
          </cell>
          <cell r="K42">
            <v>16.22</v>
          </cell>
          <cell r="L42" t="str">
            <v xml:space="preserve">               </v>
          </cell>
          <cell r="M42" t="str">
            <v xml:space="preserve">               </v>
          </cell>
          <cell r="N42" t="str">
            <v xml:space="preserve">               </v>
          </cell>
          <cell r="O42">
            <v>40</v>
          </cell>
          <cell r="P42">
            <v>11.6</v>
          </cell>
          <cell r="Q42">
            <v>41409442</v>
          </cell>
          <cell r="R42">
            <v>3889281</v>
          </cell>
          <cell r="S42">
            <v>3.76</v>
          </cell>
        </row>
        <row r="43">
          <cell r="A43" t="str">
            <v xml:space="preserve">315.00 19014        </v>
          </cell>
          <cell r="B43">
            <v>45657</v>
          </cell>
          <cell r="C43">
            <v>70</v>
          </cell>
          <cell r="D43" t="str">
            <v xml:space="preserve">   S0</v>
          </cell>
          <cell r="E43">
            <v>-1</v>
          </cell>
          <cell r="F43">
            <v>3722386.87</v>
          </cell>
          <cell r="G43">
            <v>3170637</v>
          </cell>
          <cell r="H43">
            <v>588974</v>
          </cell>
          <cell r="I43">
            <v>1265862</v>
          </cell>
          <cell r="J43">
            <v>34.01</v>
          </cell>
          <cell r="K43">
            <v>2.97</v>
          </cell>
          <cell r="L43" t="str">
            <v xml:space="preserve">               </v>
          </cell>
          <cell r="M43" t="str">
            <v xml:space="preserve">               </v>
          </cell>
          <cell r="N43" t="str">
            <v xml:space="preserve">               </v>
          </cell>
          <cell r="O43">
            <v>85.2</v>
          </cell>
          <cell r="P43">
            <v>26.8</v>
          </cell>
          <cell r="Q43">
            <v>3170637</v>
          </cell>
          <cell r="R43">
            <v>197985</v>
          </cell>
          <cell r="S43">
            <v>5.32</v>
          </cell>
        </row>
        <row r="44">
          <cell r="A44" t="str">
            <v xml:space="preserve">315.00 19015        </v>
          </cell>
          <cell r="B44">
            <v>46387</v>
          </cell>
          <cell r="C44">
            <v>70</v>
          </cell>
          <cell r="D44" t="str">
            <v xml:space="preserve">   S0</v>
          </cell>
          <cell r="E44">
            <v>-1</v>
          </cell>
          <cell r="F44">
            <v>4162196.55</v>
          </cell>
          <cell r="G44">
            <v>3070802</v>
          </cell>
          <cell r="H44">
            <v>1133017</v>
          </cell>
          <cell r="I44">
            <v>850975</v>
          </cell>
          <cell r="J44">
            <v>20.45</v>
          </cell>
          <cell r="K44">
            <v>4.9400000000000004</v>
          </cell>
          <cell r="L44" t="str">
            <v xml:space="preserve">               </v>
          </cell>
          <cell r="M44" t="str">
            <v xml:space="preserve">               </v>
          </cell>
          <cell r="N44" t="str">
            <v xml:space="preserve">               </v>
          </cell>
          <cell r="O44">
            <v>73.8</v>
          </cell>
          <cell r="P44">
            <v>21.2</v>
          </cell>
          <cell r="Q44">
            <v>3070802</v>
          </cell>
          <cell r="R44">
            <v>229423</v>
          </cell>
          <cell r="S44">
            <v>5.51</v>
          </cell>
        </row>
        <row r="45">
          <cell r="A45" t="str">
            <v xml:space="preserve">315.00 19016        </v>
          </cell>
          <cell r="B45">
            <v>49674</v>
          </cell>
          <cell r="C45">
            <v>70</v>
          </cell>
          <cell r="D45" t="str">
            <v xml:space="preserve">   S0</v>
          </cell>
          <cell r="E45">
            <v>-1</v>
          </cell>
          <cell r="F45">
            <v>33319870.149999999</v>
          </cell>
          <cell r="G45">
            <v>12916755</v>
          </cell>
          <cell r="H45">
            <v>20736314</v>
          </cell>
          <cell r="I45">
            <v>2483621</v>
          </cell>
          <cell r="J45">
            <v>7.45</v>
          </cell>
          <cell r="K45">
            <v>13.55</v>
          </cell>
          <cell r="L45" t="str">
            <v xml:space="preserve">               </v>
          </cell>
          <cell r="M45" t="str">
            <v xml:space="preserve">               </v>
          </cell>
          <cell r="N45" t="str">
            <v xml:space="preserve">               </v>
          </cell>
          <cell r="O45">
            <v>38.799999999999997</v>
          </cell>
          <cell r="P45">
            <v>9.3000000000000007</v>
          </cell>
          <cell r="Q45">
            <v>12916755</v>
          </cell>
          <cell r="R45">
            <v>1530486</v>
          </cell>
          <cell r="S45">
            <v>4.59</v>
          </cell>
        </row>
        <row r="46">
          <cell r="A46" t="str">
            <v xml:space="preserve">315.00 19017        </v>
          </cell>
          <cell r="B46">
            <v>50770</v>
          </cell>
          <cell r="C46">
            <v>70</v>
          </cell>
          <cell r="D46" t="str">
            <v xml:space="preserve">   S0</v>
          </cell>
          <cell r="E46">
            <v>-1</v>
          </cell>
          <cell r="F46">
            <v>27606671.550000001</v>
          </cell>
          <cell r="G46">
            <v>12073534</v>
          </cell>
          <cell r="H46">
            <v>15809204</v>
          </cell>
          <cell r="I46">
            <v>1724350</v>
          </cell>
          <cell r="J46">
            <v>6.25</v>
          </cell>
          <cell r="K46">
            <v>16.170000000000002</v>
          </cell>
          <cell r="L46" t="str">
            <v xml:space="preserve">               </v>
          </cell>
          <cell r="M46" t="str">
            <v xml:space="preserve">               </v>
          </cell>
          <cell r="N46" t="str">
            <v xml:space="preserve">               </v>
          </cell>
          <cell r="O46">
            <v>43.7</v>
          </cell>
          <cell r="P46">
            <v>16</v>
          </cell>
          <cell r="Q46">
            <v>12073534</v>
          </cell>
          <cell r="R46">
            <v>977626</v>
          </cell>
          <cell r="S46">
            <v>3.54</v>
          </cell>
        </row>
        <row r="47">
          <cell r="A47" t="str">
            <v xml:space="preserve">315.00 19020        </v>
          </cell>
          <cell r="B47">
            <v>45657</v>
          </cell>
          <cell r="C47">
            <v>70</v>
          </cell>
          <cell r="D47" t="str">
            <v xml:space="preserve">   S0</v>
          </cell>
          <cell r="E47">
            <v>-1</v>
          </cell>
          <cell r="F47">
            <v>23793263.719999999</v>
          </cell>
          <cell r="G47">
            <v>14601440</v>
          </cell>
          <cell r="H47">
            <v>9429756</v>
          </cell>
          <cell r="I47">
            <v>8037189</v>
          </cell>
          <cell r="J47">
            <v>33.78</v>
          </cell>
          <cell r="K47">
            <v>2.99</v>
          </cell>
          <cell r="L47" t="str">
            <v xml:space="preserve">               </v>
          </cell>
          <cell r="M47" t="str">
            <v xml:space="preserve">               </v>
          </cell>
          <cell r="N47" t="str">
            <v xml:space="preserve">               </v>
          </cell>
          <cell r="O47">
            <v>61.4</v>
          </cell>
          <cell r="P47">
            <v>6.2</v>
          </cell>
          <cell r="Q47">
            <v>14601440</v>
          </cell>
          <cell r="R47">
            <v>3151748</v>
          </cell>
          <cell r="S47">
            <v>13.25</v>
          </cell>
        </row>
        <row r="48">
          <cell r="A48" t="str">
            <v xml:space="preserve">315.00 19021        </v>
          </cell>
          <cell r="B48">
            <v>45657</v>
          </cell>
          <cell r="C48">
            <v>70</v>
          </cell>
          <cell r="D48" t="str">
            <v xml:space="preserve">   S0</v>
          </cell>
          <cell r="E48">
            <v>-1</v>
          </cell>
          <cell r="F48">
            <v>14910943.279999999</v>
          </cell>
          <cell r="G48">
            <v>12196879</v>
          </cell>
          <cell r="H48">
            <v>2863174</v>
          </cell>
          <cell r="I48">
            <v>5053709</v>
          </cell>
          <cell r="J48">
            <v>33.89</v>
          </cell>
          <cell r="K48">
            <v>2.98</v>
          </cell>
          <cell r="L48" t="str">
            <v xml:space="preserve">               </v>
          </cell>
          <cell r="M48" t="str">
            <v xml:space="preserve">               </v>
          </cell>
          <cell r="N48" t="str">
            <v xml:space="preserve">               </v>
          </cell>
          <cell r="O48">
            <v>81.8</v>
          </cell>
          <cell r="P48">
            <v>26.4</v>
          </cell>
          <cell r="Q48">
            <v>12196879</v>
          </cell>
          <cell r="R48">
            <v>960572</v>
          </cell>
          <cell r="S48">
            <v>6.44</v>
          </cell>
        </row>
        <row r="49">
          <cell r="A49" t="str">
            <v xml:space="preserve">315.00 19022        </v>
          </cell>
          <cell r="B49">
            <v>45657</v>
          </cell>
          <cell r="C49">
            <v>70</v>
          </cell>
          <cell r="D49" t="str">
            <v xml:space="preserve">   S0</v>
          </cell>
          <cell r="E49">
            <v>-1</v>
          </cell>
          <cell r="F49">
            <v>13600705.75</v>
          </cell>
          <cell r="G49">
            <v>11472538</v>
          </cell>
          <cell r="H49">
            <v>2264175</v>
          </cell>
          <cell r="I49">
            <v>4609635</v>
          </cell>
          <cell r="J49">
            <v>33.89</v>
          </cell>
          <cell r="K49">
            <v>2.98</v>
          </cell>
          <cell r="L49" t="str">
            <v xml:space="preserve">               </v>
          </cell>
          <cell r="M49" t="str">
            <v xml:space="preserve">               </v>
          </cell>
          <cell r="N49" t="str">
            <v xml:space="preserve">               </v>
          </cell>
          <cell r="O49">
            <v>84.4</v>
          </cell>
          <cell r="P49">
            <v>27.7</v>
          </cell>
          <cell r="Q49">
            <v>11472538</v>
          </cell>
          <cell r="R49">
            <v>760890</v>
          </cell>
          <cell r="S49">
            <v>5.59</v>
          </cell>
        </row>
        <row r="50">
          <cell r="A50" t="str">
            <v xml:space="preserve">315.00 19800        </v>
          </cell>
          <cell r="B50">
            <v>53873</v>
          </cell>
          <cell r="C50">
            <v>70</v>
          </cell>
          <cell r="D50" t="str">
            <v xml:space="preserve">   S0</v>
          </cell>
          <cell r="E50">
            <v>-1</v>
          </cell>
          <cell r="F50">
            <v>2455938.16</v>
          </cell>
          <cell r="G50">
            <v>648243</v>
          </cell>
          <cell r="H50">
            <v>1832255</v>
          </cell>
          <cell r="I50">
            <v>104310</v>
          </cell>
          <cell r="J50">
            <v>4.25</v>
          </cell>
          <cell r="K50">
            <v>23.78</v>
          </cell>
          <cell r="L50" t="str">
            <v xml:space="preserve">               </v>
          </cell>
          <cell r="M50" t="str">
            <v xml:space="preserve">               </v>
          </cell>
          <cell r="N50" t="str">
            <v xml:space="preserve">               </v>
          </cell>
          <cell r="O50">
            <v>26.4</v>
          </cell>
          <cell r="P50">
            <v>11.8</v>
          </cell>
          <cell r="Q50">
            <v>648243</v>
          </cell>
          <cell r="R50">
            <v>77041</v>
          </cell>
          <cell r="S50">
            <v>3.14</v>
          </cell>
        </row>
        <row r="51">
          <cell r="A51" t="str">
            <v xml:space="preserve">315.00 19802        </v>
          </cell>
          <cell r="B51">
            <v>53873</v>
          </cell>
          <cell r="C51">
            <v>70</v>
          </cell>
          <cell r="D51" t="str">
            <v xml:space="preserve">   S0</v>
          </cell>
          <cell r="E51">
            <v>-1</v>
          </cell>
          <cell r="F51">
            <v>14137497.310000001</v>
          </cell>
          <cell r="G51">
            <v>6181223</v>
          </cell>
          <cell r="H51">
            <v>8097649</v>
          </cell>
          <cell r="I51">
            <v>620821</v>
          </cell>
          <cell r="J51">
            <v>4.3899999999999997</v>
          </cell>
          <cell r="K51">
            <v>23</v>
          </cell>
          <cell r="L51" t="str">
            <v xml:space="preserve">               </v>
          </cell>
          <cell r="M51" t="str">
            <v xml:space="preserve">               </v>
          </cell>
          <cell r="N51" t="str">
            <v xml:space="preserve">               </v>
          </cell>
          <cell r="O51">
            <v>43.7</v>
          </cell>
          <cell r="P51">
            <v>22.9</v>
          </cell>
          <cell r="Q51">
            <v>6181223</v>
          </cell>
          <cell r="R51">
            <v>352063</v>
          </cell>
          <cell r="S51">
            <v>2.4900000000000002</v>
          </cell>
        </row>
        <row r="52">
          <cell r="A52" t="str">
            <v xml:space="preserve">316.00 10801        </v>
          </cell>
          <cell r="B52">
            <v>50951</v>
          </cell>
          <cell r="C52">
            <v>70</v>
          </cell>
          <cell r="D52" t="str">
            <v xml:space="preserve"> R0.5</v>
          </cell>
          <cell r="E52">
            <v>-1</v>
          </cell>
          <cell r="F52">
            <v>3732872.36</v>
          </cell>
          <cell r="G52">
            <v>1941501</v>
          </cell>
          <cell r="H52">
            <v>1828700</v>
          </cell>
          <cell r="I52">
            <v>230312</v>
          </cell>
          <cell r="J52">
            <v>6.17</v>
          </cell>
          <cell r="K52">
            <v>16.37</v>
          </cell>
          <cell r="L52" t="str">
            <v xml:space="preserve">               </v>
          </cell>
          <cell r="M52" t="str">
            <v xml:space="preserve">               </v>
          </cell>
          <cell r="N52" t="str">
            <v xml:space="preserve">               </v>
          </cell>
          <cell r="O52">
            <v>52</v>
          </cell>
          <cell r="P52">
            <v>23.1</v>
          </cell>
          <cell r="Q52">
            <v>1941501</v>
          </cell>
          <cell r="R52">
            <v>111697</v>
          </cell>
          <cell r="S52">
            <v>2.99</v>
          </cell>
        </row>
        <row r="53">
          <cell r="A53" t="str">
            <v xml:space="preserve">316.00 10803        </v>
          </cell>
          <cell r="B53">
            <v>50951</v>
          </cell>
          <cell r="C53">
            <v>70</v>
          </cell>
          <cell r="D53" t="str">
            <v xml:space="preserve"> R0.5</v>
          </cell>
          <cell r="E53">
            <v>-1</v>
          </cell>
          <cell r="F53">
            <v>5027834.3499999996</v>
          </cell>
          <cell r="G53">
            <v>2321725</v>
          </cell>
          <cell r="H53">
            <v>2756388</v>
          </cell>
          <cell r="I53">
            <v>309076</v>
          </cell>
          <cell r="J53">
            <v>6.15</v>
          </cell>
          <cell r="K53">
            <v>16.43</v>
          </cell>
          <cell r="L53" t="str">
            <v xml:space="preserve">               </v>
          </cell>
          <cell r="M53" t="str">
            <v xml:space="preserve">               </v>
          </cell>
          <cell r="N53" t="str">
            <v xml:space="preserve">               </v>
          </cell>
          <cell r="O53">
            <v>46.2</v>
          </cell>
          <cell r="P53">
            <v>19.7</v>
          </cell>
          <cell r="Q53">
            <v>2321725</v>
          </cell>
          <cell r="R53">
            <v>167745</v>
          </cell>
          <cell r="S53">
            <v>3.34</v>
          </cell>
        </row>
        <row r="54">
          <cell r="A54" t="str">
            <v xml:space="preserve">316.00 19010        </v>
          </cell>
          <cell r="B54">
            <v>50770</v>
          </cell>
          <cell r="C54">
            <v>70</v>
          </cell>
          <cell r="D54" t="str">
            <v xml:space="preserve"> R0.5</v>
          </cell>
          <cell r="E54">
            <v>-1</v>
          </cell>
          <cell r="F54">
            <v>5914170.0700000003</v>
          </cell>
          <cell r="G54">
            <v>2057522</v>
          </cell>
          <cell r="H54">
            <v>3915790</v>
          </cell>
          <cell r="I54">
            <v>371706</v>
          </cell>
          <cell r="J54">
            <v>6.29</v>
          </cell>
          <cell r="K54">
            <v>16.07</v>
          </cell>
          <cell r="L54" t="str">
            <v xml:space="preserve">               </v>
          </cell>
          <cell r="M54" t="str">
            <v xml:space="preserve">               </v>
          </cell>
          <cell r="N54" t="str">
            <v xml:space="preserve">               </v>
          </cell>
          <cell r="O54">
            <v>34.799999999999997</v>
          </cell>
          <cell r="P54">
            <v>12.8</v>
          </cell>
          <cell r="Q54">
            <v>2057522</v>
          </cell>
          <cell r="R54">
            <v>243746</v>
          </cell>
          <cell r="S54">
            <v>4.12</v>
          </cell>
        </row>
        <row r="55">
          <cell r="A55" t="str">
            <v xml:space="preserve">316.00 19020        </v>
          </cell>
          <cell r="B55">
            <v>45657</v>
          </cell>
          <cell r="C55">
            <v>70</v>
          </cell>
          <cell r="D55" t="str">
            <v xml:space="preserve"> R0.5</v>
          </cell>
          <cell r="E55">
            <v>-1</v>
          </cell>
          <cell r="F55">
            <v>3634743.21</v>
          </cell>
          <cell r="G55">
            <v>2565018</v>
          </cell>
          <cell r="H55">
            <v>1106073</v>
          </cell>
          <cell r="I55">
            <v>1236057</v>
          </cell>
          <cell r="J55">
            <v>34.01</v>
          </cell>
          <cell r="K55">
            <v>2.97</v>
          </cell>
          <cell r="L55" t="str">
            <v xml:space="preserve">               </v>
          </cell>
          <cell r="M55" t="str">
            <v xml:space="preserve">               </v>
          </cell>
          <cell r="N55" t="str">
            <v xml:space="preserve">               </v>
          </cell>
          <cell r="O55">
            <v>70.599999999999994</v>
          </cell>
          <cell r="P55">
            <v>18.5</v>
          </cell>
          <cell r="Q55">
            <v>2565018</v>
          </cell>
          <cell r="R55">
            <v>372119</v>
          </cell>
          <cell r="S55">
            <v>10.24</v>
          </cell>
        </row>
        <row r="56">
          <cell r="A56" t="str">
            <v xml:space="preserve">316.00 19021        </v>
          </cell>
          <cell r="B56">
            <v>45657</v>
          </cell>
          <cell r="C56">
            <v>70</v>
          </cell>
          <cell r="D56" t="str">
            <v xml:space="preserve"> R0.5</v>
          </cell>
          <cell r="E56">
            <v>-1</v>
          </cell>
          <cell r="F56">
            <v>175013.35</v>
          </cell>
          <cell r="G56">
            <v>121377</v>
          </cell>
          <cell r="H56">
            <v>55386</v>
          </cell>
          <cell r="I56">
            <v>59516</v>
          </cell>
          <cell r="J56">
            <v>34.01</v>
          </cell>
          <cell r="K56">
            <v>2.97</v>
          </cell>
          <cell r="L56" t="str">
            <v xml:space="preserve">               </v>
          </cell>
          <cell r="M56" t="str">
            <v xml:space="preserve">               </v>
          </cell>
          <cell r="N56" t="str">
            <v xml:space="preserve">               </v>
          </cell>
          <cell r="O56">
            <v>69.400000000000006</v>
          </cell>
          <cell r="P56">
            <v>6.8</v>
          </cell>
          <cell r="Q56">
            <v>121377</v>
          </cell>
          <cell r="R56">
            <v>18645</v>
          </cell>
          <cell r="S56">
            <v>10.65</v>
          </cell>
        </row>
        <row r="57">
          <cell r="A57" t="str">
            <v xml:space="preserve">316.00 19022        </v>
          </cell>
          <cell r="B57">
            <v>45657</v>
          </cell>
          <cell r="C57">
            <v>70</v>
          </cell>
          <cell r="D57" t="str">
            <v xml:space="preserve"> R0.5</v>
          </cell>
          <cell r="E57">
            <v>-1</v>
          </cell>
          <cell r="F57">
            <v>40373.26</v>
          </cell>
          <cell r="G57">
            <v>34957</v>
          </cell>
          <cell r="H57">
            <v>5820</v>
          </cell>
          <cell r="I57">
            <v>13730</v>
          </cell>
          <cell r="J57">
            <v>34.01</v>
          </cell>
          <cell r="K57">
            <v>2.97</v>
          </cell>
          <cell r="L57" t="str">
            <v xml:space="preserve">               </v>
          </cell>
          <cell r="M57" t="str">
            <v xml:space="preserve">               </v>
          </cell>
          <cell r="N57" t="str">
            <v xml:space="preserve">               </v>
          </cell>
          <cell r="O57">
            <v>86.6</v>
          </cell>
          <cell r="P57">
            <v>21.9</v>
          </cell>
          <cell r="Q57">
            <v>34957</v>
          </cell>
          <cell r="R57">
            <v>1962</v>
          </cell>
          <cell r="S57">
            <v>4.8600000000000003</v>
          </cell>
        </row>
        <row r="58">
          <cell r="A58" t="str">
            <v xml:space="preserve">316.00 19800        </v>
          </cell>
          <cell r="B58">
            <v>53873</v>
          </cell>
          <cell r="C58">
            <v>70</v>
          </cell>
          <cell r="D58" t="str">
            <v xml:space="preserve"> R0.5</v>
          </cell>
          <cell r="E58">
            <v>-1</v>
          </cell>
          <cell r="F58">
            <v>6302833.46</v>
          </cell>
          <cell r="G58">
            <v>2866244</v>
          </cell>
          <cell r="H58">
            <v>3499618</v>
          </cell>
          <cell r="I58">
            <v>278594</v>
          </cell>
          <cell r="J58">
            <v>4.42</v>
          </cell>
          <cell r="K58">
            <v>22.85</v>
          </cell>
          <cell r="L58" t="str">
            <v xml:space="preserve">               </v>
          </cell>
          <cell r="M58" t="str">
            <v xml:space="preserve">               </v>
          </cell>
          <cell r="N58" t="str">
            <v xml:space="preserve">               </v>
          </cell>
          <cell r="O58">
            <v>45.5</v>
          </cell>
          <cell r="P58">
            <v>28.3</v>
          </cell>
          <cell r="Q58">
            <v>2866244</v>
          </cell>
          <cell r="R58">
            <v>153170</v>
          </cell>
          <cell r="S58">
            <v>2.4300000000000002</v>
          </cell>
        </row>
        <row r="59">
          <cell r="A59" t="str">
            <v xml:space="preserve">316.00 19802        </v>
          </cell>
          <cell r="B59">
            <v>53873</v>
          </cell>
          <cell r="C59">
            <v>70</v>
          </cell>
          <cell r="D59" t="str">
            <v xml:space="preserve"> R0.5</v>
          </cell>
          <cell r="E59">
            <v>-1</v>
          </cell>
          <cell r="F59">
            <v>824261.11</v>
          </cell>
          <cell r="G59">
            <v>374697</v>
          </cell>
          <cell r="H59">
            <v>457807</v>
          </cell>
          <cell r="I59">
            <v>36386</v>
          </cell>
          <cell r="J59">
            <v>4.41</v>
          </cell>
          <cell r="K59">
            <v>22.88</v>
          </cell>
          <cell r="L59" t="str">
            <v xml:space="preserve">               </v>
          </cell>
          <cell r="M59" t="str">
            <v xml:space="preserve">               </v>
          </cell>
          <cell r="N59" t="str">
            <v xml:space="preserve">               </v>
          </cell>
          <cell r="O59">
            <v>45.5</v>
          </cell>
          <cell r="P59">
            <v>26.9</v>
          </cell>
          <cell r="Q59">
            <v>374697</v>
          </cell>
          <cell r="R59">
            <v>20012</v>
          </cell>
          <cell r="S59">
            <v>2.4300000000000002</v>
          </cell>
        </row>
        <row r="60">
          <cell r="A60" t="str">
            <v xml:space="preserve">321.00 20100        </v>
          </cell>
          <cell r="B60">
            <v>59656</v>
          </cell>
          <cell r="C60">
            <v>110</v>
          </cell>
          <cell r="D60" t="str">
            <v xml:space="preserve">   R1</v>
          </cell>
          <cell r="E60">
            <v>-1</v>
          </cell>
          <cell r="F60">
            <v>428283839.42000002</v>
          </cell>
          <cell r="G60">
            <v>155998473</v>
          </cell>
          <cell r="H60">
            <v>276568205</v>
          </cell>
          <cell r="I60">
            <v>11368375</v>
          </cell>
          <cell r="J60">
            <v>2.65</v>
          </cell>
          <cell r="K60">
            <v>38.049999999999997</v>
          </cell>
          <cell r="L60" t="str">
            <v xml:space="preserve">               </v>
          </cell>
          <cell r="M60" t="str">
            <v xml:space="preserve">               </v>
          </cell>
          <cell r="N60" t="str">
            <v xml:space="preserve">               </v>
          </cell>
          <cell r="O60">
            <v>36.4</v>
          </cell>
          <cell r="P60">
            <v>28.8</v>
          </cell>
          <cell r="Q60">
            <v>155998473</v>
          </cell>
          <cell r="R60">
            <v>7269438</v>
          </cell>
          <cell r="S60">
            <v>1.7</v>
          </cell>
        </row>
        <row r="61">
          <cell r="A61" t="str">
            <v xml:space="preserve">321.00 20101        </v>
          </cell>
          <cell r="B61">
            <v>57070</v>
          </cell>
          <cell r="C61">
            <v>110</v>
          </cell>
          <cell r="D61" t="str">
            <v xml:space="preserve">   R1</v>
          </cell>
          <cell r="E61">
            <v>-1</v>
          </cell>
          <cell r="F61">
            <v>219004819.38</v>
          </cell>
          <cell r="G61">
            <v>84023239</v>
          </cell>
          <cell r="H61">
            <v>137171629</v>
          </cell>
          <cell r="I61">
            <v>6886515</v>
          </cell>
          <cell r="J61">
            <v>3.14</v>
          </cell>
          <cell r="K61">
            <v>32.119999999999997</v>
          </cell>
          <cell r="L61" t="str">
            <v xml:space="preserve">               </v>
          </cell>
          <cell r="M61" t="str">
            <v xml:space="preserve">               </v>
          </cell>
          <cell r="N61" t="str">
            <v xml:space="preserve">               </v>
          </cell>
          <cell r="O61">
            <v>38.4</v>
          </cell>
          <cell r="P61">
            <v>28.2</v>
          </cell>
          <cell r="Q61">
            <v>84023239</v>
          </cell>
          <cell r="R61">
            <v>4270160</v>
          </cell>
          <cell r="S61">
            <v>1.95</v>
          </cell>
        </row>
        <row r="62">
          <cell r="A62" t="str">
            <v xml:space="preserve">321.00 20102        </v>
          </cell>
          <cell r="B62">
            <v>59656</v>
          </cell>
          <cell r="C62">
            <v>110</v>
          </cell>
          <cell r="D62" t="str">
            <v xml:space="preserve">   R1</v>
          </cell>
          <cell r="E62">
            <v>-1</v>
          </cell>
          <cell r="F62">
            <v>299078948.47000003</v>
          </cell>
          <cell r="G62">
            <v>115865876</v>
          </cell>
          <cell r="H62">
            <v>186203862</v>
          </cell>
          <cell r="I62">
            <v>7955484</v>
          </cell>
          <cell r="J62">
            <v>2.66</v>
          </cell>
          <cell r="K62">
            <v>37.97</v>
          </cell>
          <cell r="L62" t="str">
            <v xml:space="preserve">               </v>
          </cell>
          <cell r="M62" t="str">
            <v xml:space="preserve">               </v>
          </cell>
          <cell r="N62" t="str">
            <v xml:space="preserve">               </v>
          </cell>
          <cell r="O62">
            <v>38.700000000000003</v>
          </cell>
          <cell r="P62">
            <v>30.8</v>
          </cell>
          <cell r="Q62">
            <v>115865876</v>
          </cell>
          <cell r="R62">
            <v>4904415</v>
          </cell>
          <cell r="S62">
            <v>1.64</v>
          </cell>
        </row>
        <row r="63">
          <cell r="A63" t="str">
            <v xml:space="preserve">321.00 20200        </v>
          </cell>
          <cell r="B63">
            <v>56004</v>
          </cell>
          <cell r="C63">
            <v>110</v>
          </cell>
          <cell r="D63" t="str">
            <v xml:space="preserve">   R1</v>
          </cell>
          <cell r="E63">
            <v>-1</v>
          </cell>
          <cell r="F63">
            <v>445026798.56</v>
          </cell>
          <cell r="G63">
            <v>138028156</v>
          </cell>
          <cell r="H63">
            <v>311448911</v>
          </cell>
          <cell r="I63">
            <v>15118637</v>
          </cell>
          <cell r="J63">
            <v>3.4</v>
          </cell>
          <cell r="K63">
            <v>29.73</v>
          </cell>
          <cell r="L63" t="str">
            <v xml:space="preserve">               </v>
          </cell>
          <cell r="M63" t="str">
            <v xml:space="preserve">               </v>
          </cell>
          <cell r="N63" t="str">
            <v xml:space="preserve">               </v>
          </cell>
          <cell r="O63">
            <v>31</v>
          </cell>
          <cell r="P63">
            <v>19.399999999999999</v>
          </cell>
          <cell r="Q63">
            <v>138028156</v>
          </cell>
          <cell r="R63">
            <v>10474376</v>
          </cell>
          <cell r="S63">
            <v>2.35</v>
          </cell>
        </row>
        <row r="64">
          <cell r="A64" t="str">
            <v xml:space="preserve">321.00 20201        </v>
          </cell>
          <cell r="B64">
            <v>55731</v>
          </cell>
          <cell r="C64">
            <v>110</v>
          </cell>
          <cell r="D64" t="str">
            <v xml:space="preserve">   R1</v>
          </cell>
          <cell r="E64">
            <v>-1</v>
          </cell>
          <cell r="F64">
            <v>186076891.33000001</v>
          </cell>
          <cell r="G64">
            <v>52611781</v>
          </cell>
          <cell r="H64">
            <v>135325879</v>
          </cell>
          <cell r="I64">
            <v>6456120</v>
          </cell>
          <cell r="J64">
            <v>3.47</v>
          </cell>
          <cell r="K64">
            <v>29.11</v>
          </cell>
          <cell r="L64" t="str">
            <v xml:space="preserve">               </v>
          </cell>
          <cell r="M64" t="str">
            <v xml:space="preserve">               </v>
          </cell>
          <cell r="N64" t="str">
            <v xml:space="preserve">               </v>
          </cell>
          <cell r="O64">
            <v>28.3</v>
          </cell>
          <cell r="P64">
            <v>14.7</v>
          </cell>
          <cell r="Q64">
            <v>52611781</v>
          </cell>
          <cell r="R64">
            <v>4649246</v>
          </cell>
          <cell r="S64">
            <v>2.5</v>
          </cell>
        </row>
        <row r="65">
          <cell r="A65" t="str">
            <v xml:space="preserve">321.00 20202        </v>
          </cell>
          <cell r="B65">
            <v>56004</v>
          </cell>
          <cell r="C65">
            <v>110</v>
          </cell>
          <cell r="D65" t="str">
            <v xml:space="preserve">   R1</v>
          </cell>
          <cell r="E65">
            <v>-1</v>
          </cell>
          <cell r="F65">
            <v>157040616.38</v>
          </cell>
          <cell r="G65">
            <v>45116223</v>
          </cell>
          <cell r="H65">
            <v>113494800</v>
          </cell>
          <cell r="I65">
            <v>5324304</v>
          </cell>
          <cell r="J65">
            <v>3.39</v>
          </cell>
          <cell r="K65">
            <v>29.79</v>
          </cell>
          <cell r="L65" t="str">
            <v xml:space="preserve">               </v>
          </cell>
          <cell r="M65" t="str">
            <v xml:space="preserve">               </v>
          </cell>
          <cell r="N65" t="str">
            <v xml:space="preserve">               </v>
          </cell>
          <cell r="O65">
            <v>28.7</v>
          </cell>
          <cell r="P65">
            <v>16.5</v>
          </cell>
          <cell r="Q65">
            <v>45116223</v>
          </cell>
          <cell r="R65">
            <v>3809231</v>
          </cell>
          <cell r="S65">
            <v>2.4300000000000002</v>
          </cell>
        </row>
        <row r="66">
          <cell r="A66" t="str">
            <v xml:space="preserve">322.00 20100        </v>
          </cell>
          <cell r="B66">
            <v>59656</v>
          </cell>
          <cell r="C66">
            <v>70</v>
          </cell>
          <cell r="D66" t="str">
            <v xml:space="preserve"> R0.5</v>
          </cell>
          <cell r="E66">
            <v>-1</v>
          </cell>
          <cell r="F66">
            <v>53525448.170000002</v>
          </cell>
          <cell r="G66">
            <v>15291467</v>
          </cell>
          <cell r="H66">
            <v>38769236</v>
          </cell>
          <cell r="I66">
            <v>1563804</v>
          </cell>
          <cell r="J66">
            <v>2.92</v>
          </cell>
          <cell r="K66">
            <v>34.57</v>
          </cell>
          <cell r="L66" t="str">
            <v xml:space="preserve">               </v>
          </cell>
          <cell r="M66" t="str">
            <v xml:space="preserve">               </v>
          </cell>
          <cell r="N66" t="str">
            <v xml:space="preserve">               </v>
          </cell>
          <cell r="O66">
            <v>28.6</v>
          </cell>
          <cell r="P66">
            <v>22.2</v>
          </cell>
          <cell r="Q66">
            <v>15291467</v>
          </cell>
          <cell r="R66">
            <v>1121466</v>
          </cell>
          <cell r="S66">
            <v>2.1</v>
          </cell>
        </row>
        <row r="67">
          <cell r="A67" t="str">
            <v xml:space="preserve">322.00 20101        </v>
          </cell>
          <cell r="B67">
            <v>57070</v>
          </cell>
          <cell r="C67">
            <v>70</v>
          </cell>
          <cell r="D67" t="str">
            <v xml:space="preserve"> R0.5</v>
          </cell>
          <cell r="E67">
            <v>-1</v>
          </cell>
          <cell r="F67">
            <v>924507798.23000002</v>
          </cell>
          <cell r="G67">
            <v>262508801</v>
          </cell>
          <cell r="H67">
            <v>671244075</v>
          </cell>
          <cell r="I67">
            <v>31156252</v>
          </cell>
          <cell r="J67">
            <v>3.37</v>
          </cell>
          <cell r="K67">
            <v>29.97</v>
          </cell>
          <cell r="L67" t="str">
            <v xml:space="preserve">               </v>
          </cell>
          <cell r="M67" t="str">
            <v xml:space="preserve">               </v>
          </cell>
          <cell r="N67" t="str">
            <v xml:space="preserve">               </v>
          </cell>
          <cell r="O67">
            <v>28.4</v>
          </cell>
          <cell r="P67">
            <v>17.899999999999999</v>
          </cell>
          <cell r="Q67">
            <v>262508801</v>
          </cell>
          <cell r="R67">
            <v>22394722</v>
          </cell>
          <cell r="S67">
            <v>2.42</v>
          </cell>
        </row>
        <row r="68">
          <cell r="A68" t="str">
            <v xml:space="preserve">322.00 20102        </v>
          </cell>
          <cell r="B68">
            <v>59656</v>
          </cell>
          <cell r="C68">
            <v>70</v>
          </cell>
          <cell r="D68" t="str">
            <v xml:space="preserve"> R0.5</v>
          </cell>
          <cell r="E68">
            <v>-1</v>
          </cell>
          <cell r="F68">
            <v>1106308675.98</v>
          </cell>
          <cell r="G68">
            <v>305895730</v>
          </cell>
          <cell r="H68">
            <v>811476033</v>
          </cell>
          <cell r="I68">
            <v>32136088</v>
          </cell>
          <cell r="J68">
            <v>2.9</v>
          </cell>
          <cell r="K68">
            <v>34.770000000000003</v>
          </cell>
          <cell r="L68" t="str">
            <v xml:space="preserve">               </v>
          </cell>
          <cell r="M68" t="str">
            <v xml:space="preserve">               </v>
          </cell>
          <cell r="N68" t="str">
            <v xml:space="preserve">               </v>
          </cell>
          <cell r="O68">
            <v>27.7</v>
          </cell>
          <cell r="P68">
            <v>20.399999999999999</v>
          </cell>
          <cell r="Q68">
            <v>305895730</v>
          </cell>
          <cell r="R68">
            <v>23338033</v>
          </cell>
          <cell r="S68">
            <v>2.11</v>
          </cell>
        </row>
        <row r="69">
          <cell r="A69" t="str">
            <v xml:space="preserve">322.00 20200        </v>
          </cell>
          <cell r="B69">
            <v>56004</v>
          </cell>
          <cell r="C69">
            <v>70</v>
          </cell>
          <cell r="D69" t="str">
            <v xml:space="preserve"> R0.5</v>
          </cell>
          <cell r="E69">
            <v>-1</v>
          </cell>
          <cell r="F69">
            <v>134184480.45</v>
          </cell>
          <cell r="G69">
            <v>30607586</v>
          </cell>
          <cell r="H69">
            <v>104918739</v>
          </cell>
          <cell r="I69">
            <v>4831598</v>
          </cell>
          <cell r="J69">
            <v>3.6</v>
          </cell>
          <cell r="K69">
            <v>28.05</v>
          </cell>
          <cell r="L69" t="str">
            <v xml:space="preserve">               </v>
          </cell>
          <cell r="M69" t="str">
            <v xml:space="preserve">               </v>
          </cell>
          <cell r="N69" t="str">
            <v xml:space="preserve">               </v>
          </cell>
          <cell r="O69">
            <v>22.8</v>
          </cell>
          <cell r="P69">
            <v>12.2</v>
          </cell>
          <cell r="Q69">
            <v>30607586</v>
          </cell>
          <cell r="R69">
            <v>3740716</v>
          </cell>
          <cell r="S69">
            <v>2.79</v>
          </cell>
        </row>
        <row r="70">
          <cell r="A70" t="str">
            <v xml:space="preserve">322.00 20201        </v>
          </cell>
          <cell r="B70">
            <v>55731</v>
          </cell>
          <cell r="C70">
            <v>70</v>
          </cell>
          <cell r="D70" t="str">
            <v xml:space="preserve"> R0.5</v>
          </cell>
          <cell r="E70">
            <v>-1</v>
          </cell>
          <cell r="F70">
            <v>648686316.63</v>
          </cell>
          <cell r="G70">
            <v>184297051</v>
          </cell>
          <cell r="H70">
            <v>470876129</v>
          </cell>
          <cell r="I70">
            <v>23999018</v>
          </cell>
          <cell r="J70">
            <v>3.7</v>
          </cell>
          <cell r="K70">
            <v>27.3</v>
          </cell>
          <cell r="L70" t="str">
            <v xml:space="preserve">               </v>
          </cell>
          <cell r="M70" t="str">
            <v xml:space="preserve">               </v>
          </cell>
          <cell r="N70" t="str">
            <v xml:space="preserve">               </v>
          </cell>
          <cell r="O70">
            <v>28.4</v>
          </cell>
          <cell r="P70">
            <v>16</v>
          </cell>
          <cell r="Q70">
            <v>184297051</v>
          </cell>
          <cell r="R70">
            <v>17246601</v>
          </cell>
          <cell r="S70">
            <v>2.66</v>
          </cell>
        </row>
        <row r="71">
          <cell r="A71" t="str">
            <v xml:space="preserve">322.00 20202        </v>
          </cell>
          <cell r="B71">
            <v>56004</v>
          </cell>
          <cell r="C71">
            <v>70</v>
          </cell>
          <cell r="D71" t="str">
            <v xml:space="preserve"> R0.5</v>
          </cell>
          <cell r="E71">
            <v>-1</v>
          </cell>
          <cell r="F71">
            <v>609829495.60000002</v>
          </cell>
          <cell r="G71">
            <v>167278809</v>
          </cell>
          <cell r="H71">
            <v>448648982</v>
          </cell>
          <cell r="I71">
            <v>22068355</v>
          </cell>
          <cell r="J71">
            <v>3.62</v>
          </cell>
          <cell r="K71">
            <v>27.91</v>
          </cell>
          <cell r="L71" t="str">
            <v xml:space="preserve">               </v>
          </cell>
          <cell r="M71" t="str">
            <v xml:space="preserve">               </v>
          </cell>
          <cell r="N71" t="str">
            <v xml:space="preserve">               </v>
          </cell>
          <cell r="O71">
            <v>27.4</v>
          </cell>
          <cell r="P71">
            <v>16</v>
          </cell>
          <cell r="Q71">
            <v>167278809</v>
          </cell>
          <cell r="R71">
            <v>16075518</v>
          </cell>
          <cell r="S71">
            <v>2.64</v>
          </cell>
        </row>
        <row r="72">
          <cell r="A72" t="str">
            <v xml:space="preserve">323.00 20100        </v>
          </cell>
          <cell r="B72">
            <v>59656</v>
          </cell>
          <cell r="C72">
            <v>55</v>
          </cell>
          <cell r="D72" t="str">
            <v xml:space="preserve">   O1</v>
          </cell>
          <cell r="E72">
            <v>2</v>
          </cell>
          <cell r="F72">
            <v>15549873.99</v>
          </cell>
          <cell r="G72">
            <v>2441125</v>
          </cell>
          <cell r="H72">
            <v>12797752</v>
          </cell>
          <cell r="I72">
            <v>467164</v>
          </cell>
          <cell r="J72">
            <v>3</v>
          </cell>
          <cell r="K72">
            <v>32.619999999999997</v>
          </cell>
          <cell r="L72" t="str">
            <v xml:space="preserve">               </v>
          </cell>
          <cell r="M72" t="str">
            <v xml:space="preserve">               </v>
          </cell>
          <cell r="N72" t="str">
            <v xml:space="preserve">               </v>
          </cell>
          <cell r="O72">
            <v>15.7</v>
          </cell>
          <cell r="P72">
            <v>12</v>
          </cell>
          <cell r="Q72">
            <v>2441125</v>
          </cell>
          <cell r="R72">
            <v>392319</v>
          </cell>
          <cell r="S72">
            <v>2.52</v>
          </cell>
        </row>
        <row r="73">
          <cell r="A73" t="str">
            <v xml:space="preserve">323.00 20101        </v>
          </cell>
          <cell r="B73">
            <v>57070</v>
          </cell>
          <cell r="C73">
            <v>55</v>
          </cell>
          <cell r="D73" t="str">
            <v xml:space="preserve">   O1</v>
          </cell>
          <cell r="E73">
            <v>2</v>
          </cell>
          <cell r="F73">
            <v>447173618.31999999</v>
          </cell>
          <cell r="G73">
            <v>87154794</v>
          </cell>
          <cell r="H73">
            <v>351075352</v>
          </cell>
          <cell r="I73">
            <v>15485164</v>
          </cell>
          <cell r="J73">
            <v>3.46</v>
          </cell>
          <cell r="K73">
            <v>28.3</v>
          </cell>
          <cell r="L73" t="str">
            <v xml:space="preserve">               </v>
          </cell>
          <cell r="M73" t="str">
            <v xml:space="preserve">               </v>
          </cell>
          <cell r="N73" t="str">
            <v xml:space="preserve">               </v>
          </cell>
          <cell r="O73">
            <v>19.5</v>
          </cell>
          <cell r="P73">
            <v>11.6</v>
          </cell>
          <cell r="Q73">
            <v>87154794</v>
          </cell>
          <cell r="R73">
            <v>12406949</v>
          </cell>
          <cell r="S73">
            <v>2.77</v>
          </cell>
        </row>
        <row r="74">
          <cell r="A74" t="str">
            <v xml:space="preserve">323.00 20102        </v>
          </cell>
          <cell r="B74">
            <v>59656</v>
          </cell>
          <cell r="C74">
            <v>55</v>
          </cell>
          <cell r="D74" t="str">
            <v xml:space="preserve">   O1</v>
          </cell>
          <cell r="E74">
            <v>2</v>
          </cell>
          <cell r="F74">
            <v>368375230.50999999</v>
          </cell>
          <cell r="G74">
            <v>72107079</v>
          </cell>
          <cell r="H74">
            <v>288900647</v>
          </cell>
          <cell r="I74">
            <v>11149096</v>
          </cell>
          <cell r="J74">
            <v>3.03</v>
          </cell>
          <cell r="K74">
            <v>32.380000000000003</v>
          </cell>
          <cell r="L74" t="str">
            <v xml:space="preserve">               </v>
          </cell>
          <cell r="M74" t="str">
            <v xml:space="preserve">               </v>
          </cell>
          <cell r="N74" t="str">
            <v xml:space="preserve">               </v>
          </cell>
          <cell r="O74">
            <v>19.600000000000001</v>
          </cell>
          <cell r="P74">
            <v>14.3</v>
          </cell>
          <cell r="Q74">
            <v>72107079</v>
          </cell>
          <cell r="R74">
            <v>8921387</v>
          </cell>
          <cell r="S74">
            <v>2.42</v>
          </cell>
        </row>
        <row r="75">
          <cell r="A75" t="str">
            <v xml:space="preserve">323.00 20200        </v>
          </cell>
          <cell r="B75">
            <v>56004</v>
          </cell>
          <cell r="C75">
            <v>55</v>
          </cell>
          <cell r="D75" t="str">
            <v xml:space="preserve">   O1</v>
          </cell>
          <cell r="E75">
            <v>2</v>
          </cell>
          <cell r="F75">
            <v>33394423.449999999</v>
          </cell>
          <cell r="G75">
            <v>4284884</v>
          </cell>
          <cell r="H75">
            <v>28441651</v>
          </cell>
          <cell r="I75">
            <v>1231247</v>
          </cell>
          <cell r="J75">
            <v>3.69</v>
          </cell>
          <cell r="K75">
            <v>26.58</v>
          </cell>
          <cell r="L75" t="str">
            <v xml:space="preserve">               </v>
          </cell>
          <cell r="M75" t="str">
            <v xml:space="preserve">               </v>
          </cell>
          <cell r="N75" t="str">
            <v xml:space="preserve">               </v>
          </cell>
          <cell r="O75">
            <v>12.8</v>
          </cell>
          <cell r="P75">
            <v>7.2</v>
          </cell>
          <cell r="Q75">
            <v>4284884</v>
          </cell>
          <cell r="R75">
            <v>1070053</v>
          </cell>
          <cell r="S75">
            <v>3.2</v>
          </cell>
        </row>
        <row r="76">
          <cell r="A76" t="str">
            <v xml:space="preserve">323.00 20201        </v>
          </cell>
          <cell r="B76">
            <v>55731</v>
          </cell>
          <cell r="C76">
            <v>55</v>
          </cell>
          <cell r="D76" t="str">
            <v xml:space="preserve">   O1</v>
          </cell>
          <cell r="E76">
            <v>2</v>
          </cell>
          <cell r="F76">
            <v>797201772.64999998</v>
          </cell>
          <cell r="G76">
            <v>151402752</v>
          </cell>
          <cell r="H76">
            <v>629854985</v>
          </cell>
          <cell r="I76">
            <v>30106271</v>
          </cell>
          <cell r="J76">
            <v>3.78</v>
          </cell>
          <cell r="K76">
            <v>25.95</v>
          </cell>
          <cell r="L76" t="str">
            <v xml:space="preserve">               </v>
          </cell>
          <cell r="M76" t="str">
            <v xml:space="preserve">               </v>
          </cell>
          <cell r="N76" t="str">
            <v xml:space="preserve">               </v>
          </cell>
          <cell r="O76">
            <v>19</v>
          </cell>
          <cell r="P76">
            <v>9.1999999999999993</v>
          </cell>
          <cell r="Q76">
            <v>151402752</v>
          </cell>
          <cell r="R76">
            <v>24269288</v>
          </cell>
          <cell r="S76">
            <v>3.04</v>
          </cell>
        </row>
        <row r="77">
          <cell r="A77" t="str">
            <v xml:space="preserve">323.00 20202        </v>
          </cell>
          <cell r="B77">
            <v>56004</v>
          </cell>
          <cell r="C77">
            <v>55</v>
          </cell>
          <cell r="D77" t="str">
            <v xml:space="preserve">   O1</v>
          </cell>
          <cell r="E77">
            <v>2</v>
          </cell>
          <cell r="F77">
            <v>662167666.13999999</v>
          </cell>
          <cell r="G77">
            <v>127612934</v>
          </cell>
          <cell r="H77">
            <v>521311379</v>
          </cell>
          <cell r="I77">
            <v>24589781</v>
          </cell>
          <cell r="J77">
            <v>3.71</v>
          </cell>
          <cell r="K77">
            <v>26.39</v>
          </cell>
          <cell r="L77" t="str">
            <v xml:space="preserve">               </v>
          </cell>
          <cell r="M77" t="str">
            <v xml:space="preserve">               </v>
          </cell>
          <cell r="N77" t="str">
            <v xml:space="preserve">               </v>
          </cell>
          <cell r="O77">
            <v>19.3</v>
          </cell>
          <cell r="P77">
            <v>10.3</v>
          </cell>
          <cell r="Q77">
            <v>127612934</v>
          </cell>
          <cell r="R77">
            <v>19754766</v>
          </cell>
          <cell r="S77">
            <v>2.98</v>
          </cell>
        </row>
        <row r="78">
          <cell r="A78" t="str">
            <v xml:space="preserve">324.00 20100        </v>
          </cell>
          <cell r="B78">
            <v>59656</v>
          </cell>
          <cell r="C78">
            <v>90</v>
          </cell>
          <cell r="D78" t="str">
            <v xml:space="preserve">   R2</v>
          </cell>
          <cell r="E78">
            <v>-3</v>
          </cell>
          <cell r="F78">
            <v>36864433.159999996</v>
          </cell>
          <cell r="G78">
            <v>14992366</v>
          </cell>
          <cell r="H78">
            <v>22978000</v>
          </cell>
          <cell r="I78">
            <v>1014437</v>
          </cell>
          <cell r="J78">
            <v>2.75</v>
          </cell>
          <cell r="K78">
            <v>37.43</v>
          </cell>
          <cell r="L78" t="str">
            <v xml:space="preserve">               </v>
          </cell>
          <cell r="M78" t="str">
            <v xml:space="preserve">               </v>
          </cell>
          <cell r="N78" t="str">
            <v xml:space="preserve">               </v>
          </cell>
          <cell r="O78">
            <v>40.700000000000003</v>
          </cell>
          <cell r="P78">
            <v>29.8</v>
          </cell>
          <cell r="Q78">
            <v>14992366</v>
          </cell>
          <cell r="R78">
            <v>613888</v>
          </cell>
          <cell r="S78">
            <v>1.67</v>
          </cell>
        </row>
        <row r="79">
          <cell r="A79" t="str">
            <v xml:space="preserve">324.00 20101        </v>
          </cell>
          <cell r="B79">
            <v>57070</v>
          </cell>
          <cell r="C79">
            <v>90</v>
          </cell>
          <cell r="D79" t="str">
            <v xml:space="preserve">   R2</v>
          </cell>
          <cell r="E79">
            <v>-3</v>
          </cell>
          <cell r="F79">
            <v>130121601.62</v>
          </cell>
          <cell r="G79">
            <v>47947146</v>
          </cell>
          <cell r="H79">
            <v>86078104</v>
          </cell>
          <cell r="I79">
            <v>4166156</v>
          </cell>
          <cell r="J79">
            <v>3.2</v>
          </cell>
          <cell r="K79">
            <v>32.17</v>
          </cell>
          <cell r="L79" t="str">
            <v xml:space="preserve">               </v>
          </cell>
          <cell r="M79" t="str">
            <v xml:space="preserve">               </v>
          </cell>
          <cell r="N79" t="str">
            <v xml:space="preserve">               </v>
          </cell>
          <cell r="O79">
            <v>36.799999999999997</v>
          </cell>
          <cell r="P79">
            <v>24.1</v>
          </cell>
          <cell r="Q79">
            <v>47947146</v>
          </cell>
          <cell r="R79">
            <v>2675347</v>
          </cell>
          <cell r="S79">
            <v>2.06</v>
          </cell>
        </row>
        <row r="80">
          <cell r="A80" t="str">
            <v xml:space="preserve">324.00 20102        </v>
          </cell>
          <cell r="B80">
            <v>59656</v>
          </cell>
          <cell r="C80">
            <v>90</v>
          </cell>
          <cell r="D80" t="str">
            <v xml:space="preserve">   R2</v>
          </cell>
          <cell r="E80">
            <v>-3</v>
          </cell>
          <cell r="F80">
            <v>210886957.94</v>
          </cell>
          <cell r="G80">
            <v>81009692</v>
          </cell>
          <cell r="H80">
            <v>136203875</v>
          </cell>
          <cell r="I80">
            <v>5780031</v>
          </cell>
          <cell r="J80">
            <v>2.74</v>
          </cell>
          <cell r="K80">
            <v>37.58</v>
          </cell>
          <cell r="L80" t="str">
            <v xml:space="preserve">               </v>
          </cell>
          <cell r="M80" t="str">
            <v xml:space="preserve">               </v>
          </cell>
          <cell r="N80" t="str">
            <v xml:space="preserve">               </v>
          </cell>
          <cell r="O80">
            <v>38.4</v>
          </cell>
          <cell r="P80">
            <v>28.4</v>
          </cell>
          <cell r="Q80">
            <v>81009692</v>
          </cell>
          <cell r="R80">
            <v>3624390</v>
          </cell>
          <cell r="S80">
            <v>1.72</v>
          </cell>
        </row>
        <row r="81">
          <cell r="A81" t="str">
            <v xml:space="preserve">324.00 20200        </v>
          </cell>
          <cell r="B81">
            <v>56004</v>
          </cell>
          <cell r="C81">
            <v>90</v>
          </cell>
          <cell r="D81" t="str">
            <v xml:space="preserve">   R2</v>
          </cell>
          <cell r="E81">
            <v>-3</v>
          </cell>
          <cell r="F81">
            <v>54832778.829999998</v>
          </cell>
          <cell r="G81">
            <v>22734521</v>
          </cell>
          <cell r="H81">
            <v>33743241</v>
          </cell>
          <cell r="I81">
            <v>1905458</v>
          </cell>
          <cell r="J81">
            <v>3.48</v>
          </cell>
          <cell r="K81">
            <v>29.64</v>
          </cell>
          <cell r="L81" t="str">
            <v xml:space="preserve">               </v>
          </cell>
          <cell r="M81" t="str">
            <v xml:space="preserve">               </v>
          </cell>
          <cell r="N81" t="str">
            <v xml:space="preserve">               </v>
          </cell>
          <cell r="O81">
            <v>41.5</v>
          </cell>
          <cell r="P81">
            <v>25.2</v>
          </cell>
          <cell r="Q81">
            <v>22734521</v>
          </cell>
          <cell r="R81">
            <v>1138528</v>
          </cell>
          <cell r="S81">
            <v>2.08</v>
          </cell>
        </row>
        <row r="82">
          <cell r="A82" t="str">
            <v xml:space="preserve">324.00 20201        </v>
          </cell>
          <cell r="B82">
            <v>55731</v>
          </cell>
          <cell r="C82">
            <v>90</v>
          </cell>
          <cell r="D82" t="str">
            <v xml:space="preserve">   R2</v>
          </cell>
          <cell r="E82">
            <v>-3</v>
          </cell>
          <cell r="F82">
            <v>165852716.84</v>
          </cell>
          <cell r="G82">
            <v>63173108</v>
          </cell>
          <cell r="H82">
            <v>107655190</v>
          </cell>
          <cell r="I82">
            <v>5874426</v>
          </cell>
          <cell r="J82">
            <v>3.54</v>
          </cell>
          <cell r="K82">
            <v>29.08</v>
          </cell>
          <cell r="L82" t="str">
            <v xml:space="preserve">               </v>
          </cell>
          <cell r="M82" t="str">
            <v xml:space="preserve">               </v>
          </cell>
          <cell r="N82" t="str">
            <v xml:space="preserve">               </v>
          </cell>
          <cell r="O82">
            <v>38.1</v>
          </cell>
          <cell r="P82">
            <v>22.3</v>
          </cell>
          <cell r="Q82">
            <v>63173108</v>
          </cell>
          <cell r="R82">
            <v>3701412</v>
          </cell>
          <cell r="S82">
            <v>2.23</v>
          </cell>
        </row>
        <row r="83">
          <cell r="A83" t="str">
            <v xml:space="preserve">324.00 20202        </v>
          </cell>
          <cell r="B83">
            <v>56004</v>
          </cell>
          <cell r="C83">
            <v>90</v>
          </cell>
          <cell r="D83" t="str">
            <v xml:space="preserve">   R2</v>
          </cell>
          <cell r="E83">
            <v>-3</v>
          </cell>
          <cell r="F83">
            <v>201940401.22999999</v>
          </cell>
          <cell r="G83">
            <v>81681756</v>
          </cell>
          <cell r="H83">
            <v>126316857</v>
          </cell>
          <cell r="I83">
            <v>7005679</v>
          </cell>
          <cell r="J83">
            <v>3.47</v>
          </cell>
          <cell r="K83">
            <v>29.69</v>
          </cell>
          <cell r="L83" t="str">
            <v xml:space="preserve">               </v>
          </cell>
          <cell r="M83" t="str">
            <v xml:space="preserve">               </v>
          </cell>
          <cell r="N83" t="str">
            <v xml:space="preserve">               </v>
          </cell>
          <cell r="O83">
            <v>40.4</v>
          </cell>
          <cell r="P83">
            <v>24.1</v>
          </cell>
          <cell r="Q83">
            <v>81681756</v>
          </cell>
          <cell r="R83">
            <v>4254000</v>
          </cell>
          <cell r="S83">
            <v>2.11</v>
          </cell>
        </row>
        <row r="84">
          <cell r="A84" t="str">
            <v xml:space="preserve">325.00 20100        </v>
          </cell>
          <cell r="B84">
            <v>59656</v>
          </cell>
          <cell r="C84">
            <v>50</v>
          </cell>
          <cell r="D84" t="str">
            <v xml:space="preserve"> R0.5</v>
          </cell>
          <cell r="E84">
            <v>-5</v>
          </cell>
          <cell r="F84">
            <v>23195582.399999999</v>
          </cell>
          <cell r="G84">
            <v>6457215</v>
          </cell>
          <cell r="H84">
            <v>17898147</v>
          </cell>
          <cell r="I84">
            <v>796708</v>
          </cell>
          <cell r="J84">
            <v>3.43</v>
          </cell>
          <cell r="K84">
            <v>30.57</v>
          </cell>
          <cell r="L84" t="str">
            <v xml:space="preserve">               </v>
          </cell>
          <cell r="M84" t="str">
            <v xml:space="preserve">               </v>
          </cell>
          <cell r="N84" t="str">
            <v xml:space="preserve">               </v>
          </cell>
          <cell r="O84">
            <v>27.8</v>
          </cell>
          <cell r="P84">
            <v>19.100000000000001</v>
          </cell>
          <cell r="Q84">
            <v>6457215</v>
          </cell>
          <cell r="R84">
            <v>585531</v>
          </cell>
          <cell r="S84">
            <v>2.52</v>
          </cell>
        </row>
        <row r="85">
          <cell r="A85" t="str">
            <v xml:space="preserve">325.00 20101        </v>
          </cell>
          <cell r="B85">
            <v>57070</v>
          </cell>
          <cell r="C85">
            <v>50</v>
          </cell>
          <cell r="D85" t="str">
            <v xml:space="preserve"> R0.5</v>
          </cell>
          <cell r="E85">
            <v>-5</v>
          </cell>
          <cell r="F85">
            <v>17674265.98</v>
          </cell>
          <cell r="G85">
            <v>6452622</v>
          </cell>
          <cell r="H85">
            <v>12105357</v>
          </cell>
          <cell r="I85">
            <v>718744</v>
          </cell>
          <cell r="J85">
            <v>4.07</v>
          </cell>
          <cell r="K85">
            <v>25.82</v>
          </cell>
          <cell r="L85" t="str">
            <v xml:space="preserve">               </v>
          </cell>
          <cell r="M85" t="str">
            <v xml:space="preserve">               </v>
          </cell>
          <cell r="N85" t="str">
            <v xml:space="preserve">               </v>
          </cell>
          <cell r="O85">
            <v>36.5</v>
          </cell>
          <cell r="P85">
            <v>25.8</v>
          </cell>
          <cell r="Q85">
            <v>6452622</v>
          </cell>
          <cell r="R85">
            <v>468754</v>
          </cell>
          <cell r="S85">
            <v>2.65</v>
          </cell>
        </row>
        <row r="86">
          <cell r="A86" t="str">
            <v xml:space="preserve">325.00 20102        </v>
          </cell>
          <cell r="B86">
            <v>59656</v>
          </cell>
          <cell r="C86">
            <v>50</v>
          </cell>
          <cell r="D86" t="str">
            <v xml:space="preserve"> R0.5</v>
          </cell>
          <cell r="E86">
            <v>-5</v>
          </cell>
          <cell r="F86">
            <v>26430446.280000001</v>
          </cell>
          <cell r="G86">
            <v>10785196</v>
          </cell>
          <cell r="H86">
            <v>16966773</v>
          </cell>
          <cell r="I86">
            <v>1004778</v>
          </cell>
          <cell r="J86">
            <v>3.8</v>
          </cell>
          <cell r="K86">
            <v>27.62</v>
          </cell>
          <cell r="L86" t="str">
            <v xml:space="preserve">               </v>
          </cell>
          <cell r="M86" t="str">
            <v xml:space="preserve">               </v>
          </cell>
          <cell r="N86" t="str">
            <v xml:space="preserve">               </v>
          </cell>
          <cell r="O86">
            <v>40.799999999999997</v>
          </cell>
          <cell r="P86">
            <v>30.6</v>
          </cell>
          <cell r="Q86">
            <v>10785196</v>
          </cell>
          <cell r="R86">
            <v>614201</v>
          </cell>
          <cell r="S86">
            <v>2.3199999999999998</v>
          </cell>
        </row>
        <row r="87">
          <cell r="A87" t="str">
            <v xml:space="preserve">325.00 20200        </v>
          </cell>
          <cell r="B87">
            <v>56004</v>
          </cell>
          <cell r="C87">
            <v>50</v>
          </cell>
          <cell r="D87" t="str">
            <v xml:space="preserve"> R0.5</v>
          </cell>
          <cell r="E87">
            <v>-5</v>
          </cell>
          <cell r="F87">
            <v>43836325.780000001</v>
          </cell>
          <cell r="G87">
            <v>12395787</v>
          </cell>
          <cell r="H87">
            <v>33632355</v>
          </cell>
          <cell r="I87">
            <v>1788890</v>
          </cell>
          <cell r="J87">
            <v>4.08</v>
          </cell>
          <cell r="K87">
            <v>25.73</v>
          </cell>
          <cell r="L87" t="str">
            <v xml:space="preserve">               </v>
          </cell>
          <cell r="M87" t="str">
            <v xml:space="preserve">               </v>
          </cell>
          <cell r="N87" t="str">
            <v xml:space="preserve">               </v>
          </cell>
          <cell r="O87">
            <v>28.3</v>
          </cell>
          <cell r="P87">
            <v>16.399999999999999</v>
          </cell>
          <cell r="Q87">
            <v>12395787</v>
          </cell>
          <cell r="R87">
            <v>1306930</v>
          </cell>
          <cell r="S87">
            <v>2.98</v>
          </cell>
        </row>
        <row r="88">
          <cell r="A88" t="str">
            <v xml:space="preserve">325.00 20201        </v>
          </cell>
          <cell r="B88">
            <v>55731</v>
          </cell>
          <cell r="C88">
            <v>50</v>
          </cell>
          <cell r="D88" t="str">
            <v xml:space="preserve"> R0.5</v>
          </cell>
          <cell r="E88">
            <v>-5</v>
          </cell>
          <cell r="F88">
            <v>16047826.08</v>
          </cell>
          <cell r="G88">
            <v>3568439</v>
          </cell>
          <cell r="H88">
            <v>13281778</v>
          </cell>
          <cell r="I88">
            <v>652098</v>
          </cell>
          <cell r="J88">
            <v>4.0599999999999996</v>
          </cell>
          <cell r="K88">
            <v>25.84</v>
          </cell>
          <cell r="L88" t="str">
            <v xml:space="preserve">               </v>
          </cell>
          <cell r="M88" t="str">
            <v xml:space="preserve">               </v>
          </cell>
          <cell r="N88" t="str">
            <v xml:space="preserve">               </v>
          </cell>
          <cell r="O88">
            <v>22.2</v>
          </cell>
          <cell r="P88">
            <v>10.8</v>
          </cell>
          <cell r="Q88">
            <v>3568439</v>
          </cell>
          <cell r="R88">
            <v>513939</v>
          </cell>
          <cell r="S88">
            <v>3.2</v>
          </cell>
        </row>
        <row r="89">
          <cell r="A89" t="str">
            <v xml:space="preserve">325.00 20202        </v>
          </cell>
          <cell r="B89">
            <v>56004</v>
          </cell>
          <cell r="C89">
            <v>50</v>
          </cell>
          <cell r="D89" t="str">
            <v xml:space="preserve"> R0.5</v>
          </cell>
          <cell r="E89">
            <v>-5</v>
          </cell>
          <cell r="F89">
            <v>15689389.369999999</v>
          </cell>
          <cell r="G89">
            <v>3798201</v>
          </cell>
          <cell r="H89">
            <v>12675658</v>
          </cell>
          <cell r="I89">
            <v>630458</v>
          </cell>
          <cell r="J89">
            <v>4.0199999999999996</v>
          </cell>
          <cell r="K89">
            <v>26.13</v>
          </cell>
          <cell r="L89" t="str">
            <v xml:space="preserve">               </v>
          </cell>
          <cell r="M89" t="str">
            <v xml:space="preserve">               </v>
          </cell>
          <cell r="N89" t="str">
            <v xml:space="preserve">               </v>
          </cell>
          <cell r="O89">
            <v>24.2</v>
          </cell>
          <cell r="P89">
            <v>12.5</v>
          </cell>
          <cell r="Q89">
            <v>3798201</v>
          </cell>
          <cell r="R89">
            <v>485058</v>
          </cell>
          <cell r="S89">
            <v>3.09</v>
          </cell>
        </row>
        <row r="90">
          <cell r="A90" t="str">
            <v xml:space="preserve">341.00 30101        </v>
          </cell>
          <cell r="B90">
            <v>48029</v>
          </cell>
          <cell r="C90">
            <v>80</v>
          </cell>
          <cell r="D90" t="str">
            <v xml:space="preserve">   S0</v>
          </cell>
          <cell r="E90">
            <v>-4</v>
          </cell>
          <cell r="F90">
            <v>4817887.4000000004</v>
          </cell>
          <cell r="G90">
            <v>2586240</v>
          </cell>
          <cell r="H90">
            <v>2424363</v>
          </cell>
          <cell r="I90">
            <v>536467</v>
          </cell>
          <cell r="J90">
            <v>11.13</v>
          </cell>
          <cell r="K90">
            <v>9.34</v>
          </cell>
          <cell r="L90" t="str">
            <v xml:space="preserve">               </v>
          </cell>
          <cell r="M90" t="str">
            <v xml:space="preserve">               </v>
          </cell>
          <cell r="N90" t="str">
            <v xml:space="preserve">               </v>
          </cell>
          <cell r="O90">
            <v>53.7</v>
          </cell>
          <cell r="P90">
            <v>19.899999999999999</v>
          </cell>
          <cell r="Q90">
            <v>2586240</v>
          </cell>
          <cell r="R90">
            <v>259485</v>
          </cell>
          <cell r="S90">
            <v>5.39</v>
          </cell>
        </row>
        <row r="91">
          <cell r="A91" t="str">
            <v xml:space="preserve">341.00 30102        </v>
          </cell>
          <cell r="B91">
            <v>48029</v>
          </cell>
          <cell r="C91">
            <v>80</v>
          </cell>
          <cell r="D91" t="str">
            <v xml:space="preserve">   S0</v>
          </cell>
          <cell r="E91">
            <v>-4</v>
          </cell>
          <cell r="F91">
            <v>4827985.3499999996</v>
          </cell>
          <cell r="G91">
            <v>2868644</v>
          </cell>
          <cell r="H91">
            <v>2152461</v>
          </cell>
          <cell r="I91">
            <v>539324</v>
          </cell>
          <cell r="J91">
            <v>11.17</v>
          </cell>
          <cell r="K91">
            <v>9.31</v>
          </cell>
          <cell r="L91" t="str">
            <v xml:space="preserve">               </v>
          </cell>
          <cell r="M91" t="str">
            <v xml:space="preserve">               </v>
          </cell>
          <cell r="N91" t="str">
            <v xml:space="preserve">               </v>
          </cell>
          <cell r="O91">
            <v>59.4</v>
          </cell>
          <cell r="P91">
            <v>25.4</v>
          </cell>
          <cell r="Q91">
            <v>2868644</v>
          </cell>
          <cell r="R91">
            <v>231117</v>
          </cell>
          <cell r="S91">
            <v>4.79</v>
          </cell>
        </row>
        <row r="92">
          <cell r="A92" t="str">
            <v xml:space="preserve">341.00 30203        </v>
          </cell>
          <cell r="B92">
            <v>57161</v>
          </cell>
          <cell r="C92">
            <v>80</v>
          </cell>
          <cell r="D92" t="str">
            <v xml:space="preserve">   S0</v>
          </cell>
          <cell r="E92">
            <v>-4</v>
          </cell>
          <cell r="F92">
            <v>33546197.059999999</v>
          </cell>
          <cell r="G92">
            <v>3855111</v>
          </cell>
          <cell r="H92">
            <v>31032934</v>
          </cell>
          <cell r="I92">
            <v>1083143</v>
          </cell>
          <cell r="J92">
            <v>3.23</v>
          </cell>
          <cell r="K92">
            <v>32.21</v>
          </cell>
          <cell r="L92" t="str">
            <v xml:space="preserve">               </v>
          </cell>
          <cell r="M92" t="str">
            <v xml:space="preserve">               </v>
          </cell>
          <cell r="N92" t="str">
            <v xml:space="preserve">               </v>
          </cell>
          <cell r="O92">
            <v>11.5</v>
          </cell>
          <cell r="P92">
            <v>4.2</v>
          </cell>
          <cell r="Q92">
            <v>3855111</v>
          </cell>
          <cell r="R92">
            <v>963373</v>
          </cell>
          <cell r="S92">
            <v>2.87</v>
          </cell>
        </row>
        <row r="93">
          <cell r="A93" t="str">
            <v xml:space="preserve">341.00 30300        </v>
          </cell>
          <cell r="B93">
            <v>56065</v>
          </cell>
          <cell r="C93">
            <v>80</v>
          </cell>
          <cell r="D93" t="str">
            <v xml:space="preserve">   S0</v>
          </cell>
          <cell r="E93">
            <v>-6</v>
          </cell>
          <cell r="F93">
            <v>12586217.279999999</v>
          </cell>
          <cell r="G93">
            <v>4032580</v>
          </cell>
          <cell r="H93">
            <v>9308810</v>
          </cell>
          <cell r="I93">
            <v>463082</v>
          </cell>
          <cell r="J93">
            <v>3.68</v>
          </cell>
          <cell r="K93">
            <v>28.81</v>
          </cell>
          <cell r="L93" t="str">
            <v xml:space="preserve">               </v>
          </cell>
          <cell r="M93" t="str">
            <v xml:space="preserve">               </v>
          </cell>
          <cell r="N93" t="str">
            <v xml:space="preserve">               </v>
          </cell>
          <cell r="O93">
            <v>32</v>
          </cell>
          <cell r="P93">
            <v>19.8</v>
          </cell>
          <cell r="Q93">
            <v>4032580</v>
          </cell>
          <cell r="R93">
            <v>323094</v>
          </cell>
          <cell r="S93">
            <v>2.57</v>
          </cell>
        </row>
        <row r="94">
          <cell r="A94" t="str">
            <v xml:space="preserve">341.00 30301        </v>
          </cell>
          <cell r="B94">
            <v>56065</v>
          </cell>
          <cell r="C94">
            <v>80</v>
          </cell>
          <cell r="D94" t="str">
            <v xml:space="preserve">   S0</v>
          </cell>
          <cell r="E94">
            <v>-6</v>
          </cell>
          <cell r="F94">
            <v>50997534.009999998</v>
          </cell>
          <cell r="G94">
            <v>13586736</v>
          </cell>
          <cell r="H94">
            <v>40470650</v>
          </cell>
          <cell r="I94">
            <v>1856366</v>
          </cell>
          <cell r="J94">
            <v>3.64</v>
          </cell>
          <cell r="K94">
            <v>29.12</v>
          </cell>
          <cell r="L94" t="str">
            <v xml:space="preserve">               </v>
          </cell>
          <cell r="M94" t="str">
            <v xml:space="preserve">               </v>
          </cell>
          <cell r="N94" t="str">
            <v xml:space="preserve">               </v>
          </cell>
          <cell r="O94">
            <v>26.6</v>
          </cell>
          <cell r="P94">
            <v>12.8</v>
          </cell>
          <cell r="Q94">
            <v>13586736</v>
          </cell>
          <cell r="R94">
            <v>1389566</v>
          </cell>
          <cell r="S94">
            <v>2.72</v>
          </cell>
        </row>
        <row r="95">
          <cell r="A95" t="str">
            <v xml:space="preserve">341.00 30302        </v>
          </cell>
          <cell r="B95">
            <v>52412</v>
          </cell>
          <cell r="C95">
            <v>80</v>
          </cell>
          <cell r="D95" t="str">
            <v xml:space="preserve">   S0</v>
          </cell>
          <cell r="E95">
            <v>-4</v>
          </cell>
          <cell r="F95">
            <v>7159661.1299999999</v>
          </cell>
          <cell r="G95">
            <v>2251653</v>
          </cell>
          <cell r="H95">
            <v>5194395</v>
          </cell>
          <cell r="I95">
            <v>362162</v>
          </cell>
          <cell r="J95">
            <v>5.0599999999999996</v>
          </cell>
          <cell r="K95">
            <v>20.56</v>
          </cell>
          <cell r="L95" t="str">
            <v xml:space="preserve">               </v>
          </cell>
          <cell r="M95" t="str">
            <v xml:space="preserve">               </v>
          </cell>
          <cell r="N95" t="str">
            <v xml:space="preserve">               </v>
          </cell>
          <cell r="O95">
            <v>31.4</v>
          </cell>
          <cell r="P95">
            <v>10.5</v>
          </cell>
          <cell r="Q95">
            <v>2251653</v>
          </cell>
          <cell r="R95">
            <v>252675</v>
          </cell>
          <cell r="S95">
            <v>3.53</v>
          </cell>
        </row>
        <row r="96">
          <cell r="A96" t="str">
            <v xml:space="preserve">341.00 30303        </v>
          </cell>
          <cell r="B96">
            <v>57161</v>
          </cell>
          <cell r="C96">
            <v>80</v>
          </cell>
          <cell r="D96" t="str">
            <v xml:space="preserve">   S0</v>
          </cell>
          <cell r="E96">
            <v>-4</v>
          </cell>
          <cell r="F96">
            <v>6787562.25</v>
          </cell>
          <cell r="G96">
            <v>905420</v>
          </cell>
          <cell r="H96">
            <v>6153645</v>
          </cell>
          <cell r="I96">
            <v>219909</v>
          </cell>
          <cell r="J96">
            <v>3.24</v>
          </cell>
          <cell r="K96">
            <v>32.1</v>
          </cell>
          <cell r="L96" t="str">
            <v xml:space="preserve">               </v>
          </cell>
          <cell r="M96" t="str">
            <v xml:space="preserve">               </v>
          </cell>
          <cell r="N96" t="str">
            <v xml:space="preserve">               </v>
          </cell>
          <cell r="O96">
            <v>13.3</v>
          </cell>
          <cell r="P96">
            <v>5</v>
          </cell>
          <cell r="Q96">
            <v>905420</v>
          </cell>
          <cell r="R96">
            <v>191685</v>
          </cell>
          <cell r="S96">
            <v>2.82</v>
          </cell>
        </row>
        <row r="97">
          <cell r="A97" t="str">
            <v xml:space="preserve">341.00 30401        </v>
          </cell>
          <cell r="B97">
            <v>56795</v>
          </cell>
          <cell r="C97">
            <v>80</v>
          </cell>
          <cell r="D97" t="str">
            <v xml:space="preserve">   S0</v>
          </cell>
          <cell r="E97">
            <v>-6</v>
          </cell>
          <cell r="F97">
            <v>142481540.61000001</v>
          </cell>
          <cell r="G97">
            <v>52216103</v>
          </cell>
          <cell r="H97">
            <v>98814330</v>
          </cell>
          <cell r="I97">
            <v>5024299</v>
          </cell>
          <cell r="J97">
            <v>3.53</v>
          </cell>
          <cell r="K97">
            <v>30.06</v>
          </cell>
          <cell r="L97" t="str">
            <v xml:space="preserve">               </v>
          </cell>
          <cell r="M97" t="str">
            <v xml:space="preserve">               </v>
          </cell>
          <cell r="N97" t="str">
            <v xml:space="preserve">               </v>
          </cell>
          <cell r="O97">
            <v>36.6</v>
          </cell>
          <cell r="P97">
            <v>22.5</v>
          </cell>
          <cell r="Q97">
            <v>52216103</v>
          </cell>
          <cell r="R97">
            <v>3287404</v>
          </cell>
          <cell r="S97">
            <v>2.31</v>
          </cell>
        </row>
        <row r="98">
          <cell r="A98" t="str">
            <v xml:space="preserve">341.00 30500        </v>
          </cell>
          <cell r="B98">
            <v>56795</v>
          </cell>
          <cell r="C98">
            <v>80</v>
          </cell>
          <cell r="D98" t="str">
            <v xml:space="preserve">   S0</v>
          </cell>
          <cell r="E98">
            <v>-6</v>
          </cell>
          <cell r="F98">
            <v>257949201.91999999</v>
          </cell>
          <cell r="G98">
            <v>125337437</v>
          </cell>
          <cell r="H98">
            <v>148088717</v>
          </cell>
          <cell r="I98">
            <v>9415501</v>
          </cell>
          <cell r="J98">
            <v>3.65</v>
          </cell>
          <cell r="K98">
            <v>29.04</v>
          </cell>
          <cell r="L98" t="str">
            <v xml:space="preserve">               </v>
          </cell>
          <cell r="M98" t="str">
            <v xml:space="preserve">               </v>
          </cell>
          <cell r="N98" t="str">
            <v xml:space="preserve">               </v>
          </cell>
          <cell r="O98">
            <v>48.6</v>
          </cell>
          <cell r="P98">
            <v>32.9</v>
          </cell>
          <cell r="Q98">
            <v>125337437</v>
          </cell>
          <cell r="R98">
            <v>5098664</v>
          </cell>
          <cell r="S98">
            <v>1.98</v>
          </cell>
        </row>
        <row r="99">
          <cell r="A99" t="str">
            <v xml:space="preserve">341.00 30502        </v>
          </cell>
          <cell r="B99">
            <v>52778</v>
          </cell>
          <cell r="C99">
            <v>80</v>
          </cell>
          <cell r="D99" t="str">
            <v xml:space="preserve">   S0</v>
          </cell>
          <cell r="E99">
            <v>-6</v>
          </cell>
          <cell r="F99">
            <v>2333602.2000000002</v>
          </cell>
          <cell r="G99">
            <v>829231</v>
          </cell>
          <cell r="H99">
            <v>1644387</v>
          </cell>
          <cell r="I99">
            <v>115806</v>
          </cell>
          <cell r="J99">
            <v>4.96</v>
          </cell>
          <cell r="K99">
            <v>21.36</v>
          </cell>
          <cell r="L99" t="str">
            <v xml:space="preserve">               </v>
          </cell>
          <cell r="M99" t="str">
            <v xml:space="preserve">               </v>
          </cell>
          <cell r="N99" t="str">
            <v xml:space="preserve">               </v>
          </cell>
          <cell r="O99">
            <v>35.5</v>
          </cell>
          <cell r="P99">
            <v>14.5</v>
          </cell>
          <cell r="Q99">
            <v>829231</v>
          </cell>
          <cell r="R99">
            <v>77001</v>
          </cell>
          <cell r="S99">
            <v>3.3</v>
          </cell>
        </row>
        <row r="100">
          <cell r="A100" t="str">
            <v xml:space="preserve">341.00 30503        </v>
          </cell>
          <cell r="B100">
            <v>52778</v>
          </cell>
          <cell r="C100">
            <v>80</v>
          </cell>
          <cell r="D100" t="str">
            <v xml:space="preserve">   S0</v>
          </cell>
          <cell r="E100">
            <v>-6</v>
          </cell>
          <cell r="F100">
            <v>2390699.2599999998</v>
          </cell>
          <cell r="G100">
            <v>613199</v>
          </cell>
          <cell r="H100">
            <v>1920942</v>
          </cell>
          <cell r="I100">
            <v>117485</v>
          </cell>
          <cell r="J100">
            <v>4.91</v>
          </cell>
          <cell r="K100">
            <v>21.57</v>
          </cell>
          <cell r="L100" t="str">
            <v xml:space="preserve">               </v>
          </cell>
          <cell r="M100" t="str">
            <v xml:space="preserve">               </v>
          </cell>
          <cell r="N100" t="str">
            <v xml:space="preserve">               </v>
          </cell>
          <cell r="O100">
            <v>25.6</v>
          </cell>
          <cell r="P100">
            <v>10.1</v>
          </cell>
          <cell r="Q100">
            <v>613199</v>
          </cell>
          <cell r="R100">
            <v>89053</v>
          </cell>
          <cell r="S100">
            <v>3.72</v>
          </cell>
        </row>
        <row r="101">
          <cell r="A101" t="str">
            <v xml:space="preserve">341.00 30504        </v>
          </cell>
          <cell r="B101">
            <v>56795</v>
          </cell>
          <cell r="C101">
            <v>80</v>
          </cell>
          <cell r="D101" t="str">
            <v xml:space="preserve">   S0</v>
          </cell>
          <cell r="E101">
            <v>-6</v>
          </cell>
          <cell r="F101">
            <v>24729499.960000001</v>
          </cell>
          <cell r="G101">
            <v>8247976</v>
          </cell>
          <cell r="H101">
            <v>17965294</v>
          </cell>
          <cell r="I101">
            <v>864269</v>
          </cell>
          <cell r="J101">
            <v>3.49</v>
          </cell>
          <cell r="K101">
            <v>30.33</v>
          </cell>
          <cell r="L101" t="str">
            <v xml:space="preserve">               </v>
          </cell>
          <cell r="M101" t="str">
            <v xml:space="preserve">               </v>
          </cell>
          <cell r="N101" t="str">
            <v xml:space="preserve">               </v>
          </cell>
          <cell r="O101">
            <v>33.4</v>
          </cell>
          <cell r="P101">
            <v>15.7</v>
          </cell>
          <cell r="Q101">
            <v>8247976</v>
          </cell>
          <cell r="R101">
            <v>592302</v>
          </cell>
          <cell r="S101">
            <v>2.4</v>
          </cell>
        </row>
        <row r="102">
          <cell r="A102" t="str">
            <v xml:space="preserve">341.00 30700        </v>
          </cell>
          <cell r="B102">
            <v>56065</v>
          </cell>
          <cell r="C102">
            <v>80</v>
          </cell>
          <cell r="D102" t="str">
            <v xml:space="preserve">   S0</v>
          </cell>
          <cell r="E102">
            <v>-6</v>
          </cell>
          <cell r="F102">
            <v>85963899.290000007</v>
          </cell>
          <cell r="G102">
            <v>29622818</v>
          </cell>
          <cell r="H102">
            <v>61498915</v>
          </cell>
          <cell r="I102">
            <v>3170554</v>
          </cell>
          <cell r="J102">
            <v>3.69</v>
          </cell>
          <cell r="K102">
            <v>28.74</v>
          </cell>
          <cell r="L102" t="str">
            <v xml:space="preserve">               </v>
          </cell>
          <cell r="M102" t="str">
            <v xml:space="preserve">               </v>
          </cell>
          <cell r="N102" t="str">
            <v xml:space="preserve">               </v>
          </cell>
          <cell r="O102">
            <v>34.5</v>
          </cell>
          <cell r="P102">
            <v>18.7</v>
          </cell>
          <cell r="Q102">
            <v>29622818</v>
          </cell>
          <cell r="R102">
            <v>2140027</v>
          </cell>
          <cell r="S102">
            <v>2.4900000000000002</v>
          </cell>
        </row>
        <row r="103">
          <cell r="A103" t="str">
            <v xml:space="preserve">341.00 30701        </v>
          </cell>
          <cell r="B103">
            <v>56065</v>
          </cell>
          <cell r="C103">
            <v>80</v>
          </cell>
          <cell r="D103" t="str">
            <v xml:space="preserve">   S0</v>
          </cell>
          <cell r="E103">
            <v>-6</v>
          </cell>
          <cell r="F103">
            <v>7639493.8200000003</v>
          </cell>
          <cell r="G103">
            <v>3347987</v>
          </cell>
          <cell r="H103">
            <v>4749876</v>
          </cell>
          <cell r="I103">
            <v>288078</v>
          </cell>
          <cell r="J103">
            <v>3.77</v>
          </cell>
          <cell r="K103">
            <v>28.11</v>
          </cell>
          <cell r="L103" t="str">
            <v xml:space="preserve">               </v>
          </cell>
          <cell r="M103" t="str">
            <v xml:space="preserve">               </v>
          </cell>
          <cell r="N103" t="str">
            <v xml:space="preserve">               </v>
          </cell>
          <cell r="O103">
            <v>43.8</v>
          </cell>
          <cell r="P103">
            <v>26.6</v>
          </cell>
          <cell r="Q103">
            <v>3347987</v>
          </cell>
          <cell r="R103">
            <v>168982</v>
          </cell>
          <cell r="S103">
            <v>2.21</v>
          </cell>
        </row>
        <row r="104">
          <cell r="A104" t="str">
            <v xml:space="preserve">341.00 30702        </v>
          </cell>
          <cell r="B104">
            <v>55700</v>
          </cell>
          <cell r="C104">
            <v>80</v>
          </cell>
          <cell r="D104" t="str">
            <v xml:space="preserve">   S0</v>
          </cell>
          <cell r="E104">
            <v>-6</v>
          </cell>
          <cell r="F104">
            <v>7460851.8399999999</v>
          </cell>
          <cell r="G104">
            <v>3282654</v>
          </cell>
          <cell r="H104">
            <v>4625849</v>
          </cell>
          <cell r="I104">
            <v>288737</v>
          </cell>
          <cell r="J104">
            <v>3.87</v>
          </cell>
          <cell r="K104">
            <v>27.39</v>
          </cell>
          <cell r="L104" t="str">
            <v xml:space="preserve">               </v>
          </cell>
          <cell r="M104" t="str">
            <v xml:space="preserve">               </v>
          </cell>
          <cell r="N104" t="str">
            <v xml:space="preserve">               </v>
          </cell>
          <cell r="O104">
            <v>44</v>
          </cell>
          <cell r="P104">
            <v>25.6</v>
          </cell>
          <cell r="Q104">
            <v>3282654</v>
          </cell>
          <cell r="R104">
            <v>168915</v>
          </cell>
          <cell r="S104">
            <v>2.2599999999999998</v>
          </cell>
        </row>
        <row r="105">
          <cell r="A105" t="str">
            <v xml:space="preserve">341.00 30801        </v>
          </cell>
          <cell r="B105">
            <v>57526</v>
          </cell>
          <cell r="C105">
            <v>80</v>
          </cell>
          <cell r="D105" t="str">
            <v xml:space="preserve">   S0</v>
          </cell>
          <cell r="E105">
            <v>-6</v>
          </cell>
          <cell r="F105">
            <v>53949215.579999998</v>
          </cell>
          <cell r="G105">
            <v>13429093</v>
          </cell>
          <cell r="H105">
            <v>43757076</v>
          </cell>
          <cell r="I105">
            <v>1768280</v>
          </cell>
          <cell r="J105">
            <v>3.28</v>
          </cell>
          <cell r="K105">
            <v>32.340000000000003</v>
          </cell>
          <cell r="L105" t="str">
            <v xml:space="preserve">               </v>
          </cell>
          <cell r="M105" t="str">
            <v xml:space="preserve">               </v>
          </cell>
          <cell r="N105" t="str">
            <v xml:space="preserve">               </v>
          </cell>
          <cell r="O105">
            <v>24.9</v>
          </cell>
          <cell r="P105">
            <v>12.9</v>
          </cell>
          <cell r="Q105">
            <v>13429093</v>
          </cell>
          <cell r="R105">
            <v>1353116</v>
          </cell>
          <cell r="S105">
            <v>2.5099999999999998</v>
          </cell>
        </row>
        <row r="106">
          <cell r="A106" t="str">
            <v xml:space="preserve">341.00 30900        </v>
          </cell>
          <cell r="B106">
            <v>58987</v>
          </cell>
          <cell r="C106">
            <v>80</v>
          </cell>
          <cell r="D106" t="str">
            <v xml:space="preserve">   S0</v>
          </cell>
          <cell r="E106">
            <v>-6</v>
          </cell>
          <cell r="F106">
            <v>77913221.090000004</v>
          </cell>
          <cell r="G106">
            <v>13983126</v>
          </cell>
          <cell r="H106">
            <v>68604888</v>
          </cell>
          <cell r="I106">
            <v>2304353</v>
          </cell>
          <cell r="J106">
            <v>2.96</v>
          </cell>
          <cell r="K106">
            <v>35.840000000000003</v>
          </cell>
          <cell r="L106" t="str">
            <v xml:space="preserve">               </v>
          </cell>
          <cell r="M106" t="str">
            <v xml:space="preserve">               </v>
          </cell>
          <cell r="N106" t="str">
            <v xml:space="preserve">               </v>
          </cell>
          <cell r="O106">
            <v>17.899999999999999</v>
          </cell>
          <cell r="P106">
            <v>8.3000000000000007</v>
          </cell>
          <cell r="Q106">
            <v>13983126</v>
          </cell>
          <cell r="R106">
            <v>1914160</v>
          </cell>
          <cell r="S106">
            <v>2.46</v>
          </cell>
        </row>
        <row r="107">
          <cell r="A107" t="str">
            <v xml:space="preserve">341.00 30901        </v>
          </cell>
          <cell r="B107">
            <v>58256</v>
          </cell>
          <cell r="C107">
            <v>80</v>
          </cell>
          <cell r="D107" t="str">
            <v xml:space="preserve">   S0</v>
          </cell>
          <cell r="E107">
            <v>-6</v>
          </cell>
          <cell r="F107">
            <v>80928148.959999993</v>
          </cell>
          <cell r="G107">
            <v>19924365</v>
          </cell>
          <cell r="H107">
            <v>65859473</v>
          </cell>
          <cell r="I107">
            <v>2532738</v>
          </cell>
          <cell r="J107">
            <v>3.13</v>
          </cell>
          <cell r="K107">
            <v>33.869999999999997</v>
          </cell>
          <cell r="L107" t="str">
            <v xml:space="preserve">               </v>
          </cell>
          <cell r="M107" t="str">
            <v xml:space="preserve">               </v>
          </cell>
          <cell r="N107" t="str">
            <v xml:space="preserve">               </v>
          </cell>
          <cell r="O107">
            <v>24.6</v>
          </cell>
          <cell r="P107">
            <v>11.3</v>
          </cell>
          <cell r="Q107">
            <v>19924365</v>
          </cell>
          <cell r="R107">
            <v>1944236</v>
          </cell>
          <cell r="S107">
            <v>2.4</v>
          </cell>
        </row>
        <row r="108">
          <cell r="A108" t="str">
            <v xml:space="preserve">341.00 30902        </v>
          </cell>
          <cell r="B108">
            <v>58256</v>
          </cell>
          <cell r="C108">
            <v>80</v>
          </cell>
          <cell r="D108" t="str">
            <v xml:space="preserve">   S0</v>
          </cell>
          <cell r="E108">
            <v>-6</v>
          </cell>
          <cell r="F108">
            <v>33744238.789999999</v>
          </cell>
          <cell r="G108">
            <v>8827715</v>
          </cell>
          <cell r="H108">
            <v>26941178</v>
          </cell>
          <cell r="I108">
            <v>1059191</v>
          </cell>
          <cell r="J108">
            <v>3.14</v>
          </cell>
          <cell r="K108">
            <v>33.770000000000003</v>
          </cell>
          <cell r="L108" t="str">
            <v xml:space="preserve">               </v>
          </cell>
          <cell r="M108" t="str">
            <v xml:space="preserve">               </v>
          </cell>
          <cell r="N108" t="str">
            <v xml:space="preserve">               </v>
          </cell>
          <cell r="O108">
            <v>26.2</v>
          </cell>
          <cell r="P108">
            <v>12</v>
          </cell>
          <cell r="Q108">
            <v>8827715</v>
          </cell>
          <cell r="R108">
            <v>797874</v>
          </cell>
          <cell r="S108">
            <v>2.36</v>
          </cell>
        </row>
        <row r="109">
          <cell r="A109" t="str">
            <v xml:space="preserve">341.00 30903        </v>
          </cell>
          <cell r="B109">
            <v>58987</v>
          </cell>
          <cell r="C109">
            <v>80</v>
          </cell>
          <cell r="D109" t="str">
            <v xml:space="preserve">   S0</v>
          </cell>
          <cell r="E109">
            <v>-6</v>
          </cell>
          <cell r="F109">
            <v>56293169.530000001</v>
          </cell>
          <cell r="G109">
            <v>11272515</v>
          </cell>
          <cell r="H109">
            <v>48398245</v>
          </cell>
          <cell r="I109">
            <v>1671918</v>
          </cell>
          <cell r="J109">
            <v>2.97</v>
          </cell>
          <cell r="K109">
            <v>35.69</v>
          </cell>
          <cell r="L109" t="str">
            <v xml:space="preserve">               </v>
          </cell>
          <cell r="M109" t="str">
            <v xml:space="preserve">               </v>
          </cell>
          <cell r="N109" t="str">
            <v xml:space="preserve">               </v>
          </cell>
          <cell r="O109">
            <v>20</v>
          </cell>
          <cell r="P109">
            <v>9.1999999999999993</v>
          </cell>
          <cell r="Q109">
            <v>11272515</v>
          </cell>
          <cell r="R109">
            <v>1356015</v>
          </cell>
          <cell r="S109">
            <v>2.41</v>
          </cell>
        </row>
        <row r="110">
          <cell r="A110" t="str">
            <v xml:space="preserve">341.00 31001        </v>
          </cell>
          <cell r="B110">
            <v>59717</v>
          </cell>
          <cell r="C110">
            <v>80</v>
          </cell>
          <cell r="D110" t="str">
            <v xml:space="preserve">   S0</v>
          </cell>
          <cell r="E110">
            <v>-6</v>
          </cell>
          <cell r="F110">
            <v>87006436.769999996</v>
          </cell>
          <cell r="G110">
            <v>15244565</v>
          </cell>
          <cell r="H110">
            <v>76982258</v>
          </cell>
          <cell r="I110">
            <v>2468598</v>
          </cell>
          <cell r="J110">
            <v>2.84</v>
          </cell>
          <cell r="K110">
            <v>37.36</v>
          </cell>
          <cell r="L110" t="str">
            <v xml:space="preserve">               </v>
          </cell>
          <cell r="M110" t="str">
            <v xml:space="preserve">               </v>
          </cell>
          <cell r="N110" t="str">
            <v xml:space="preserve">               </v>
          </cell>
          <cell r="O110">
            <v>17.5</v>
          </cell>
          <cell r="P110">
            <v>8</v>
          </cell>
          <cell r="Q110">
            <v>15244565</v>
          </cell>
          <cell r="R110">
            <v>2060484</v>
          </cell>
          <cell r="S110">
            <v>2.37</v>
          </cell>
        </row>
        <row r="111">
          <cell r="A111" t="str">
            <v xml:space="preserve">341.00 31101        </v>
          </cell>
          <cell r="B111">
            <v>60083</v>
          </cell>
          <cell r="C111">
            <v>80</v>
          </cell>
          <cell r="D111" t="str">
            <v xml:space="preserve">   S0</v>
          </cell>
          <cell r="E111">
            <v>-6</v>
          </cell>
          <cell r="F111">
            <v>82860775.650000006</v>
          </cell>
          <cell r="G111">
            <v>12674099</v>
          </cell>
          <cell r="H111">
            <v>75158323</v>
          </cell>
          <cell r="I111">
            <v>2295072</v>
          </cell>
          <cell r="J111">
            <v>2.77</v>
          </cell>
          <cell r="K111">
            <v>38.270000000000003</v>
          </cell>
          <cell r="L111" t="str">
            <v xml:space="preserve">               </v>
          </cell>
          <cell r="M111" t="str">
            <v xml:space="preserve">               </v>
          </cell>
          <cell r="N111" t="str">
            <v xml:space="preserve">               </v>
          </cell>
          <cell r="O111">
            <v>15.3</v>
          </cell>
          <cell r="P111">
            <v>7.2</v>
          </cell>
          <cell r="Q111">
            <v>12674099</v>
          </cell>
          <cell r="R111">
            <v>1963776</v>
          </cell>
          <cell r="S111">
            <v>2.37</v>
          </cell>
        </row>
        <row r="112">
          <cell r="A112" t="str">
            <v xml:space="preserve">341.00 31201        </v>
          </cell>
          <cell r="B112">
            <v>60813</v>
          </cell>
          <cell r="C112">
            <v>80</v>
          </cell>
          <cell r="D112" t="str">
            <v xml:space="preserve">   S0</v>
          </cell>
          <cell r="E112">
            <v>-6</v>
          </cell>
          <cell r="F112">
            <v>115652360.84999999</v>
          </cell>
          <cell r="G112">
            <v>14301669</v>
          </cell>
          <cell r="H112">
            <v>108289834</v>
          </cell>
          <cell r="I112">
            <v>3064788</v>
          </cell>
          <cell r="J112">
            <v>2.65</v>
          </cell>
          <cell r="K112">
            <v>40</v>
          </cell>
          <cell r="L112" t="str">
            <v xml:space="preserve">               </v>
          </cell>
          <cell r="M112" t="str">
            <v xml:space="preserve">               </v>
          </cell>
          <cell r="N112" t="str">
            <v xml:space="preserve">               </v>
          </cell>
          <cell r="O112">
            <v>12.4</v>
          </cell>
          <cell r="P112">
            <v>5.9</v>
          </cell>
          <cell r="Q112">
            <v>14301669</v>
          </cell>
          <cell r="R112">
            <v>2707347</v>
          </cell>
          <cell r="S112">
            <v>2.34</v>
          </cell>
        </row>
        <row r="113">
          <cell r="A113" t="str">
            <v xml:space="preserve">341.00 31301        </v>
          </cell>
          <cell r="B113">
            <v>61909</v>
          </cell>
          <cell r="C113">
            <v>80</v>
          </cell>
          <cell r="D113" t="str">
            <v xml:space="preserve">   S0</v>
          </cell>
          <cell r="E113">
            <v>-6</v>
          </cell>
          <cell r="F113">
            <v>91902661.439999998</v>
          </cell>
          <cell r="G113">
            <v>5060717</v>
          </cell>
          <cell r="H113">
            <v>92356104</v>
          </cell>
          <cell r="I113">
            <v>2274500</v>
          </cell>
          <cell r="J113">
            <v>2.4700000000000002</v>
          </cell>
          <cell r="K113">
            <v>42.83</v>
          </cell>
          <cell r="L113" t="str">
            <v xml:space="preserve">               </v>
          </cell>
          <cell r="M113" t="str">
            <v xml:space="preserve">               </v>
          </cell>
          <cell r="N113" t="str">
            <v xml:space="preserve">               </v>
          </cell>
          <cell r="O113">
            <v>5.5</v>
          </cell>
          <cell r="P113">
            <v>2.4</v>
          </cell>
          <cell r="Q113">
            <v>5060717</v>
          </cell>
          <cell r="R113">
            <v>2156528</v>
          </cell>
          <cell r="S113">
            <v>2.35</v>
          </cell>
        </row>
        <row r="114">
          <cell r="A114" t="str">
            <v xml:space="preserve">341.00 31491        </v>
          </cell>
          <cell r="B114">
            <v>59352</v>
          </cell>
          <cell r="C114">
            <v>80</v>
          </cell>
          <cell r="D114" t="str">
            <v xml:space="preserve">   S0</v>
          </cell>
          <cell r="E114">
            <v>-6</v>
          </cell>
          <cell r="F114">
            <v>23097005.23</v>
          </cell>
          <cell r="G114">
            <v>10086480</v>
          </cell>
          <cell r="H114">
            <v>14396346</v>
          </cell>
          <cell r="I114">
            <v>718182</v>
          </cell>
          <cell r="J114">
            <v>3.11</v>
          </cell>
          <cell r="K114">
            <v>34.090000000000003</v>
          </cell>
          <cell r="L114" t="str">
            <v xml:space="preserve">               </v>
          </cell>
          <cell r="M114" t="str">
            <v xml:space="preserve">               </v>
          </cell>
          <cell r="N114" t="str">
            <v xml:space="preserve">               </v>
          </cell>
          <cell r="O114">
            <v>43.7</v>
          </cell>
          <cell r="P114">
            <v>28.8</v>
          </cell>
          <cell r="Q114">
            <v>10086480</v>
          </cell>
          <cell r="R114">
            <v>422365</v>
          </cell>
          <cell r="S114">
            <v>1.83</v>
          </cell>
        </row>
        <row r="115">
          <cell r="A115" t="str">
            <v xml:space="preserve">341.00 39010        </v>
          </cell>
          <cell r="B115">
            <v>55700</v>
          </cell>
          <cell r="C115">
            <v>80</v>
          </cell>
          <cell r="D115" t="str">
            <v xml:space="preserve">   S0</v>
          </cell>
          <cell r="E115">
            <v>-6</v>
          </cell>
          <cell r="F115">
            <v>47391460.039999999</v>
          </cell>
          <cell r="G115">
            <v>16215233</v>
          </cell>
          <cell r="H115">
            <v>34019715</v>
          </cell>
          <cell r="I115">
            <v>1796672</v>
          </cell>
          <cell r="J115">
            <v>3.79</v>
          </cell>
          <cell r="K115">
            <v>27.96</v>
          </cell>
          <cell r="L115" t="str">
            <v xml:space="preserve">               </v>
          </cell>
          <cell r="M115" t="str">
            <v xml:space="preserve">               </v>
          </cell>
          <cell r="N115" t="str">
            <v xml:space="preserve">               </v>
          </cell>
          <cell r="O115">
            <v>34.200000000000003</v>
          </cell>
          <cell r="P115">
            <v>21</v>
          </cell>
          <cell r="Q115">
            <v>16215233</v>
          </cell>
          <cell r="R115">
            <v>1216938</v>
          </cell>
          <cell r="S115">
            <v>2.57</v>
          </cell>
        </row>
        <row r="116">
          <cell r="A116" t="str">
            <v xml:space="preserve">341.00 39013        </v>
          </cell>
          <cell r="B116">
            <v>55700</v>
          </cell>
          <cell r="C116">
            <v>80</v>
          </cell>
          <cell r="D116" t="str">
            <v xml:space="preserve">   S0</v>
          </cell>
          <cell r="E116">
            <v>-6</v>
          </cell>
          <cell r="F116">
            <v>114609034.12</v>
          </cell>
          <cell r="G116">
            <v>11514181</v>
          </cell>
          <cell r="H116">
            <v>109971395</v>
          </cell>
          <cell r="I116">
            <v>4197843</v>
          </cell>
          <cell r="J116">
            <v>3.66</v>
          </cell>
          <cell r="K116">
            <v>28.94</v>
          </cell>
          <cell r="L116" t="str">
            <v xml:space="preserve">               </v>
          </cell>
          <cell r="M116" t="str">
            <v xml:space="preserve">               </v>
          </cell>
          <cell r="N116" t="str">
            <v xml:space="preserve">               </v>
          </cell>
          <cell r="O116">
            <v>10</v>
          </cell>
          <cell r="P116">
            <v>3.7</v>
          </cell>
          <cell r="Q116">
            <v>11514181</v>
          </cell>
          <cell r="R116">
            <v>3800048</v>
          </cell>
          <cell r="S116">
            <v>3.32</v>
          </cell>
        </row>
        <row r="117">
          <cell r="A117" t="str">
            <v xml:space="preserve">341.00 39014        </v>
          </cell>
          <cell r="B117">
            <v>46752</v>
          </cell>
          <cell r="C117">
            <v>80</v>
          </cell>
          <cell r="D117" t="str">
            <v xml:space="preserve">   S0</v>
          </cell>
          <cell r="E117">
            <v>-4</v>
          </cell>
          <cell r="F117">
            <v>1341022.51</v>
          </cell>
          <cell r="G117">
            <v>903412</v>
          </cell>
          <cell r="H117">
            <v>491251</v>
          </cell>
          <cell r="I117">
            <v>234792</v>
          </cell>
          <cell r="J117">
            <v>17.510000000000002</v>
          </cell>
          <cell r="K117">
            <v>5.94</v>
          </cell>
          <cell r="L117" t="str">
            <v xml:space="preserve">               </v>
          </cell>
          <cell r="M117" t="str">
            <v xml:space="preserve">               </v>
          </cell>
          <cell r="N117" t="str">
            <v xml:space="preserve">               </v>
          </cell>
          <cell r="O117">
            <v>67.400000000000006</v>
          </cell>
          <cell r="P117">
            <v>12.3</v>
          </cell>
          <cell r="Q117">
            <v>903412</v>
          </cell>
          <cell r="R117">
            <v>82738</v>
          </cell>
          <cell r="S117">
            <v>6.17</v>
          </cell>
        </row>
        <row r="118">
          <cell r="A118" t="str">
            <v xml:space="preserve">341.00 39030        </v>
          </cell>
          <cell r="B118">
            <v>47483</v>
          </cell>
          <cell r="C118">
            <v>80</v>
          </cell>
          <cell r="D118" t="str">
            <v xml:space="preserve">   S0</v>
          </cell>
          <cell r="E118">
            <v>-4</v>
          </cell>
          <cell r="F118">
            <v>961008.07</v>
          </cell>
          <cell r="G118">
            <v>577919</v>
          </cell>
          <cell r="H118">
            <v>421529</v>
          </cell>
          <cell r="I118">
            <v>126834</v>
          </cell>
          <cell r="J118">
            <v>13.2</v>
          </cell>
          <cell r="K118">
            <v>7.88</v>
          </cell>
          <cell r="L118" t="str">
            <v xml:space="preserve">               </v>
          </cell>
          <cell r="M118" t="str">
            <v xml:space="preserve">               </v>
          </cell>
          <cell r="N118" t="str">
            <v xml:space="preserve">               </v>
          </cell>
          <cell r="O118">
            <v>60.1</v>
          </cell>
          <cell r="P118">
            <v>11.3</v>
          </cell>
          <cell r="Q118">
            <v>577919</v>
          </cell>
          <cell r="R118">
            <v>53471</v>
          </cell>
          <cell r="S118">
            <v>5.56</v>
          </cell>
        </row>
        <row r="119">
          <cell r="A119" t="str">
            <v xml:space="preserve">341.00 39060        </v>
          </cell>
          <cell r="B119">
            <v>59171</v>
          </cell>
          <cell r="C119">
            <v>80</v>
          </cell>
          <cell r="D119" t="str">
            <v xml:space="preserve">   S0</v>
          </cell>
          <cell r="E119">
            <v>-4</v>
          </cell>
          <cell r="F119">
            <v>58572693.590000004</v>
          </cell>
          <cell r="G119">
            <v>805913</v>
          </cell>
          <cell r="H119">
            <v>60109688</v>
          </cell>
          <cell r="I119">
            <v>1635757</v>
          </cell>
          <cell r="J119">
            <v>2.79</v>
          </cell>
          <cell r="K119">
            <v>37.24</v>
          </cell>
          <cell r="L119" t="str">
            <v xml:space="preserve">               </v>
          </cell>
          <cell r="M119" t="str">
            <v xml:space="preserve">               </v>
          </cell>
          <cell r="N119" t="str">
            <v xml:space="preserve">               </v>
          </cell>
          <cell r="O119">
            <v>1.4</v>
          </cell>
          <cell r="P119">
            <v>0.5</v>
          </cell>
          <cell r="Q119">
            <v>805913</v>
          </cell>
          <cell r="R119">
            <v>1614263</v>
          </cell>
          <cell r="S119">
            <v>2.76</v>
          </cell>
        </row>
        <row r="120">
          <cell r="A120" t="str">
            <v xml:space="preserve">341.80 40101        </v>
          </cell>
          <cell r="B120">
            <v>52778</v>
          </cell>
          <cell r="C120">
            <v>200</v>
          </cell>
          <cell r="D120" t="str">
            <v xml:space="preserve">   SQ</v>
          </cell>
          <cell r="E120">
            <v>0</v>
          </cell>
          <cell r="F120">
            <v>5264513.49</v>
          </cell>
          <cell r="G120">
            <v>1720424</v>
          </cell>
          <cell r="H120">
            <v>3544089</v>
          </cell>
          <cell r="I120">
            <v>234082</v>
          </cell>
          <cell r="J120">
            <v>4.45</v>
          </cell>
          <cell r="K120">
            <v>22.49</v>
          </cell>
          <cell r="L120" t="str">
            <v xml:space="preserve">               </v>
          </cell>
          <cell r="M120" t="str">
            <v xml:space="preserve">               </v>
          </cell>
          <cell r="N120" t="str">
            <v xml:space="preserve">               </v>
          </cell>
          <cell r="O120">
            <v>32.700000000000003</v>
          </cell>
          <cell r="P120">
            <v>11.1</v>
          </cell>
          <cell r="Q120">
            <v>1720424</v>
          </cell>
          <cell r="R120">
            <v>157603</v>
          </cell>
          <cell r="S120">
            <v>2.99</v>
          </cell>
        </row>
        <row r="121">
          <cell r="A121" t="str">
            <v xml:space="preserve">341.80 40102        </v>
          </cell>
          <cell r="B121">
            <v>53143</v>
          </cell>
          <cell r="C121">
            <v>200</v>
          </cell>
          <cell r="D121" t="str">
            <v xml:space="preserve">   SQ</v>
          </cell>
          <cell r="E121">
            <v>0</v>
          </cell>
          <cell r="F121">
            <v>3893262.77</v>
          </cell>
          <cell r="G121">
            <v>1278580</v>
          </cell>
          <cell r="H121">
            <v>2614683</v>
          </cell>
          <cell r="I121">
            <v>165812</v>
          </cell>
          <cell r="J121">
            <v>4.26</v>
          </cell>
          <cell r="K121">
            <v>23.48</v>
          </cell>
          <cell r="L121" t="str">
            <v xml:space="preserve">               </v>
          </cell>
          <cell r="M121" t="str">
            <v xml:space="preserve">               </v>
          </cell>
          <cell r="N121" t="str">
            <v xml:space="preserve">               </v>
          </cell>
          <cell r="O121">
            <v>32.799999999999997</v>
          </cell>
          <cell r="P121">
            <v>11.5</v>
          </cell>
          <cell r="Q121">
            <v>1278580</v>
          </cell>
          <cell r="R121">
            <v>111374</v>
          </cell>
          <cell r="S121">
            <v>2.86</v>
          </cell>
        </row>
        <row r="122">
          <cell r="A122" t="str">
            <v xml:space="preserve">341.80 40103        </v>
          </cell>
          <cell r="B122">
            <v>54969</v>
          </cell>
          <cell r="C122">
            <v>200</v>
          </cell>
          <cell r="D122" t="str">
            <v xml:space="preserve">   SQ</v>
          </cell>
          <cell r="E122">
            <v>0</v>
          </cell>
          <cell r="F122">
            <v>21002162.91</v>
          </cell>
          <cell r="G122">
            <v>5892677</v>
          </cell>
          <cell r="H122">
            <v>15109486</v>
          </cell>
          <cell r="I122">
            <v>736918</v>
          </cell>
          <cell r="J122">
            <v>3.51</v>
          </cell>
          <cell r="K122">
            <v>28.5</v>
          </cell>
          <cell r="L122" t="str">
            <v xml:space="preserve">               </v>
          </cell>
          <cell r="M122" t="str">
            <v xml:space="preserve">               </v>
          </cell>
          <cell r="N122" t="str">
            <v xml:space="preserve">               </v>
          </cell>
          <cell r="O122">
            <v>28.1</v>
          </cell>
          <cell r="P122">
            <v>11.2</v>
          </cell>
          <cell r="Q122">
            <v>5892677</v>
          </cell>
          <cell r="R122">
            <v>530121</v>
          </cell>
          <cell r="S122">
            <v>2.52</v>
          </cell>
        </row>
        <row r="123">
          <cell r="A123" t="str">
            <v xml:space="preserve">341.80 40104        </v>
          </cell>
          <cell r="B123">
            <v>55334</v>
          </cell>
          <cell r="C123">
            <v>200</v>
          </cell>
          <cell r="D123" t="str">
            <v xml:space="preserve">   SQ</v>
          </cell>
          <cell r="E123">
            <v>0</v>
          </cell>
          <cell r="F123">
            <v>8912828.1099999994</v>
          </cell>
          <cell r="G123">
            <v>1321704</v>
          </cell>
          <cell r="H123">
            <v>7591124</v>
          </cell>
          <cell r="I123">
            <v>302335</v>
          </cell>
          <cell r="J123">
            <v>3.39</v>
          </cell>
          <cell r="K123">
            <v>29.48</v>
          </cell>
          <cell r="L123" t="str">
            <v xml:space="preserve">               </v>
          </cell>
          <cell r="M123" t="str">
            <v xml:space="preserve">               </v>
          </cell>
          <cell r="N123" t="str">
            <v xml:space="preserve">               </v>
          </cell>
          <cell r="O123">
            <v>14.8</v>
          </cell>
          <cell r="P123">
            <v>5.2</v>
          </cell>
          <cell r="Q123">
            <v>1321704</v>
          </cell>
          <cell r="R123">
            <v>257543</v>
          </cell>
          <cell r="S123">
            <v>2.89</v>
          </cell>
        </row>
        <row r="124">
          <cell r="A124" t="str">
            <v xml:space="preserve">341.80 40105        </v>
          </cell>
          <cell r="B124">
            <v>55334</v>
          </cell>
          <cell r="C124">
            <v>200</v>
          </cell>
          <cell r="D124" t="str">
            <v xml:space="preserve">   SQ</v>
          </cell>
          <cell r="E124">
            <v>0</v>
          </cell>
          <cell r="F124">
            <v>9956698.4199999999</v>
          </cell>
          <cell r="G124">
            <v>1561242</v>
          </cell>
          <cell r="H124">
            <v>8395456</v>
          </cell>
          <cell r="I124">
            <v>337859</v>
          </cell>
          <cell r="J124">
            <v>3.39</v>
          </cell>
          <cell r="K124">
            <v>29.47</v>
          </cell>
          <cell r="L124" t="str">
            <v xml:space="preserve">               </v>
          </cell>
          <cell r="M124" t="str">
            <v xml:space="preserve">               </v>
          </cell>
          <cell r="N124" t="str">
            <v xml:space="preserve">               </v>
          </cell>
          <cell r="O124">
            <v>15.7</v>
          </cell>
          <cell r="P124">
            <v>5.5</v>
          </cell>
          <cell r="Q124">
            <v>1561242</v>
          </cell>
          <cell r="R124">
            <v>284875</v>
          </cell>
          <cell r="S124">
            <v>2.86</v>
          </cell>
        </row>
        <row r="125">
          <cell r="A125" t="str">
            <v xml:space="preserve">341.80 40106        </v>
          </cell>
          <cell r="B125">
            <v>55334</v>
          </cell>
          <cell r="C125">
            <v>200</v>
          </cell>
          <cell r="D125" t="str">
            <v xml:space="preserve">   SQ</v>
          </cell>
          <cell r="E125">
            <v>0</v>
          </cell>
          <cell r="F125">
            <v>9282116.6099999994</v>
          </cell>
          <cell r="G125">
            <v>1454440</v>
          </cell>
          <cell r="H125">
            <v>7827677</v>
          </cell>
          <cell r="I125">
            <v>314968</v>
          </cell>
          <cell r="J125">
            <v>3.39</v>
          </cell>
          <cell r="K125">
            <v>29.47</v>
          </cell>
          <cell r="L125" t="str">
            <v xml:space="preserve">               </v>
          </cell>
          <cell r="M125" t="str">
            <v xml:space="preserve">               </v>
          </cell>
          <cell r="N125" t="str">
            <v xml:space="preserve">               </v>
          </cell>
          <cell r="O125">
            <v>15.7</v>
          </cell>
          <cell r="P125">
            <v>5.5</v>
          </cell>
          <cell r="Q125">
            <v>1454440</v>
          </cell>
          <cell r="R125">
            <v>265608</v>
          </cell>
          <cell r="S125">
            <v>2.86</v>
          </cell>
        </row>
        <row r="126">
          <cell r="A126" t="str">
            <v xml:space="preserve">341.80 40107        </v>
          </cell>
          <cell r="B126">
            <v>56065</v>
          </cell>
          <cell r="C126">
            <v>200</v>
          </cell>
          <cell r="D126" t="str">
            <v xml:space="preserve">   SQ</v>
          </cell>
          <cell r="E126">
            <v>0</v>
          </cell>
          <cell r="F126">
            <v>6681719.4100000001</v>
          </cell>
          <cell r="G126">
            <v>668126</v>
          </cell>
          <cell r="H126">
            <v>6013593</v>
          </cell>
          <cell r="I126">
            <v>212320</v>
          </cell>
          <cell r="J126">
            <v>3.18</v>
          </cell>
          <cell r="K126">
            <v>31.47</v>
          </cell>
          <cell r="L126" t="str">
            <v xml:space="preserve">               </v>
          </cell>
          <cell r="M126" t="str">
            <v xml:space="preserve">               </v>
          </cell>
          <cell r="N126" t="str">
            <v xml:space="preserve">               </v>
          </cell>
          <cell r="O126">
            <v>10</v>
          </cell>
          <cell r="P126">
            <v>3.5</v>
          </cell>
          <cell r="Q126">
            <v>668126</v>
          </cell>
          <cell r="R126">
            <v>191099</v>
          </cell>
          <cell r="S126">
            <v>2.86</v>
          </cell>
        </row>
        <row r="127">
          <cell r="A127" t="str">
            <v xml:space="preserve">341.80 40108        </v>
          </cell>
          <cell r="B127">
            <v>56065</v>
          </cell>
          <cell r="C127">
            <v>200</v>
          </cell>
          <cell r="D127" t="str">
            <v xml:space="preserve">   SQ</v>
          </cell>
          <cell r="E127">
            <v>0</v>
          </cell>
          <cell r="F127">
            <v>7942084.6399999997</v>
          </cell>
          <cell r="G127">
            <v>789942</v>
          </cell>
          <cell r="H127">
            <v>7152143</v>
          </cell>
          <cell r="I127">
            <v>252370</v>
          </cell>
          <cell r="J127">
            <v>3.18</v>
          </cell>
          <cell r="K127">
            <v>31.47</v>
          </cell>
          <cell r="L127" t="str">
            <v xml:space="preserve">               </v>
          </cell>
          <cell r="M127" t="str">
            <v xml:space="preserve">               </v>
          </cell>
          <cell r="N127" t="str">
            <v xml:space="preserve">               </v>
          </cell>
          <cell r="O127">
            <v>9.9</v>
          </cell>
          <cell r="P127">
            <v>3.5</v>
          </cell>
          <cell r="Q127">
            <v>789942</v>
          </cell>
          <cell r="R127">
            <v>227277</v>
          </cell>
          <cell r="S127">
            <v>2.86</v>
          </cell>
        </row>
        <row r="128">
          <cell r="A128" t="str">
            <v xml:space="preserve">341.80 40109        </v>
          </cell>
          <cell r="B128">
            <v>56065</v>
          </cell>
          <cell r="C128">
            <v>200</v>
          </cell>
          <cell r="D128" t="str">
            <v xml:space="preserve">   SQ</v>
          </cell>
          <cell r="E128">
            <v>0</v>
          </cell>
          <cell r="F128">
            <v>14403638.08</v>
          </cell>
          <cell r="G128">
            <v>1439113</v>
          </cell>
          <cell r="H128">
            <v>12964525</v>
          </cell>
          <cell r="I128">
            <v>457694</v>
          </cell>
          <cell r="J128">
            <v>3.18</v>
          </cell>
          <cell r="K128">
            <v>31.47</v>
          </cell>
          <cell r="L128" t="str">
            <v xml:space="preserve">               </v>
          </cell>
          <cell r="M128" t="str">
            <v xml:space="preserve">               </v>
          </cell>
          <cell r="N128" t="str">
            <v xml:space="preserve">               </v>
          </cell>
          <cell r="O128">
            <v>10</v>
          </cell>
          <cell r="P128">
            <v>3.5</v>
          </cell>
          <cell r="Q128">
            <v>1439113</v>
          </cell>
          <cell r="R128">
            <v>411983</v>
          </cell>
          <cell r="S128">
            <v>2.86</v>
          </cell>
        </row>
        <row r="129">
          <cell r="A129" t="str">
            <v xml:space="preserve">341.80 40110        </v>
          </cell>
          <cell r="B129">
            <v>56430</v>
          </cell>
          <cell r="C129">
            <v>200</v>
          </cell>
          <cell r="D129" t="str">
            <v xml:space="preserve">   SQ</v>
          </cell>
          <cell r="E129">
            <v>0</v>
          </cell>
          <cell r="F129">
            <v>7260764.5099999998</v>
          </cell>
          <cell r="G129">
            <v>505659</v>
          </cell>
          <cell r="H129">
            <v>6755106</v>
          </cell>
          <cell r="I129">
            <v>223615</v>
          </cell>
          <cell r="J129">
            <v>3.08</v>
          </cell>
          <cell r="K129">
            <v>32.47</v>
          </cell>
          <cell r="L129" t="str">
            <v xml:space="preserve">               </v>
          </cell>
          <cell r="M129" t="str">
            <v xml:space="preserve">               </v>
          </cell>
          <cell r="N129" t="str">
            <v xml:space="preserve">               </v>
          </cell>
          <cell r="O129">
            <v>7</v>
          </cell>
          <cell r="P129">
            <v>2.4</v>
          </cell>
          <cell r="Q129">
            <v>505659</v>
          </cell>
          <cell r="R129">
            <v>208044</v>
          </cell>
          <cell r="S129">
            <v>2.87</v>
          </cell>
        </row>
        <row r="130">
          <cell r="A130" t="str">
            <v xml:space="preserve">341.80 40112        </v>
          </cell>
          <cell r="B130">
            <v>56065</v>
          </cell>
          <cell r="C130">
            <v>200</v>
          </cell>
          <cell r="D130" t="str">
            <v xml:space="preserve">   SQ</v>
          </cell>
          <cell r="E130">
            <v>0</v>
          </cell>
          <cell r="F130">
            <v>11605524.57</v>
          </cell>
          <cell r="G130">
            <v>1154011</v>
          </cell>
          <cell r="H130">
            <v>10451514</v>
          </cell>
          <cell r="I130">
            <v>368781</v>
          </cell>
          <cell r="J130">
            <v>3.18</v>
          </cell>
          <cell r="K130">
            <v>31.47</v>
          </cell>
          <cell r="L130" t="str">
            <v xml:space="preserve">               </v>
          </cell>
          <cell r="M130" t="str">
            <v xml:space="preserve">               </v>
          </cell>
          <cell r="N130" t="str">
            <v xml:space="preserve">               </v>
          </cell>
          <cell r="O130">
            <v>9.9</v>
          </cell>
          <cell r="P130">
            <v>3.5</v>
          </cell>
          <cell r="Q130">
            <v>1154011</v>
          </cell>
          <cell r="R130">
            <v>332122</v>
          </cell>
          <cell r="S130">
            <v>2.86</v>
          </cell>
        </row>
        <row r="131">
          <cell r="A131" t="str">
            <v xml:space="preserve">341.80 40113        </v>
          </cell>
          <cell r="B131">
            <v>56065</v>
          </cell>
          <cell r="C131">
            <v>200</v>
          </cell>
          <cell r="D131" t="str">
            <v xml:space="preserve">   SQ</v>
          </cell>
          <cell r="E131">
            <v>0</v>
          </cell>
          <cell r="F131">
            <v>12479670.17</v>
          </cell>
          <cell r="G131">
            <v>1247883</v>
          </cell>
          <cell r="H131">
            <v>11231787</v>
          </cell>
          <cell r="I131">
            <v>396558</v>
          </cell>
          <cell r="J131">
            <v>3.18</v>
          </cell>
          <cell r="K131">
            <v>31.47</v>
          </cell>
          <cell r="L131" t="str">
            <v xml:space="preserve">               </v>
          </cell>
          <cell r="M131" t="str">
            <v xml:space="preserve">               </v>
          </cell>
          <cell r="N131" t="str">
            <v xml:space="preserve">               </v>
          </cell>
          <cell r="O131">
            <v>10</v>
          </cell>
          <cell r="P131">
            <v>3.5</v>
          </cell>
          <cell r="Q131">
            <v>1247883</v>
          </cell>
          <cell r="R131">
            <v>356921</v>
          </cell>
          <cell r="S131">
            <v>2.86</v>
          </cell>
        </row>
        <row r="132">
          <cell r="A132" t="str">
            <v xml:space="preserve">341.80 40114        </v>
          </cell>
          <cell r="B132">
            <v>56065</v>
          </cell>
          <cell r="C132">
            <v>200</v>
          </cell>
          <cell r="D132" t="str">
            <v xml:space="preserve">   SQ</v>
          </cell>
          <cell r="E132">
            <v>0</v>
          </cell>
          <cell r="F132">
            <v>11828880.15</v>
          </cell>
          <cell r="G132">
            <v>1182886</v>
          </cell>
          <cell r="H132">
            <v>10645994</v>
          </cell>
          <cell r="I132">
            <v>375878</v>
          </cell>
          <cell r="J132">
            <v>3.18</v>
          </cell>
          <cell r="K132">
            <v>31.47</v>
          </cell>
          <cell r="L132" t="str">
            <v xml:space="preserve">               </v>
          </cell>
          <cell r="M132" t="str">
            <v xml:space="preserve">               </v>
          </cell>
          <cell r="N132" t="str">
            <v xml:space="preserve">               </v>
          </cell>
          <cell r="O132">
            <v>10</v>
          </cell>
          <cell r="P132">
            <v>3.5</v>
          </cell>
          <cell r="Q132">
            <v>1182886</v>
          </cell>
          <cell r="R132">
            <v>338306</v>
          </cell>
          <cell r="S132">
            <v>2.86</v>
          </cell>
        </row>
        <row r="133">
          <cell r="A133" t="str">
            <v xml:space="preserve">341.80 40115        </v>
          </cell>
          <cell r="B133">
            <v>56065</v>
          </cell>
          <cell r="C133">
            <v>200</v>
          </cell>
          <cell r="D133" t="str">
            <v xml:space="preserve">   SQ</v>
          </cell>
          <cell r="E133">
            <v>0</v>
          </cell>
          <cell r="F133">
            <v>7234905.1200000001</v>
          </cell>
          <cell r="G133">
            <v>721680</v>
          </cell>
          <cell r="H133">
            <v>6513225</v>
          </cell>
          <cell r="I133">
            <v>229898</v>
          </cell>
          <cell r="J133">
            <v>3.18</v>
          </cell>
          <cell r="K133">
            <v>31.47</v>
          </cell>
          <cell r="L133" t="str">
            <v xml:space="preserve">               </v>
          </cell>
          <cell r="M133" t="str">
            <v xml:space="preserve">               </v>
          </cell>
          <cell r="N133" t="str">
            <v xml:space="preserve">               </v>
          </cell>
          <cell r="O133">
            <v>10</v>
          </cell>
          <cell r="P133">
            <v>3.5</v>
          </cell>
          <cell r="Q133">
            <v>721680</v>
          </cell>
          <cell r="R133">
            <v>206975</v>
          </cell>
          <cell r="S133">
            <v>2.86</v>
          </cell>
        </row>
        <row r="134">
          <cell r="A134" t="str">
            <v xml:space="preserve">341.80 40118        </v>
          </cell>
          <cell r="B134">
            <v>56795</v>
          </cell>
          <cell r="C134">
            <v>200</v>
          </cell>
          <cell r="D134" t="str">
            <v xml:space="preserve">   SQ</v>
          </cell>
          <cell r="E134">
            <v>0</v>
          </cell>
          <cell r="F134">
            <v>10348160.609999999</v>
          </cell>
          <cell r="G134">
            <v>443522</v>
          </cell>
          <cell r="H134">
            <v>9904639</v>
          </cell>
          <cell r="I134">
            <v>309177</v>
          </cell>
          <cell r="J134">
            <v>2.99</v>
          </cell>
          <cell r="K134">
            <v>33.47</v>
          </cell>
          <cell r="L134" t="str">
            <v xml:space="preserve">               </v>
          </cell>
          <cell r="M134" t="str">
            <v xml:space="preserve">               </v>
          </cell>
          <cell r="N134" t="str">
            <v xml:space="preserve">               </v>
          </cell>
          <cell r="O134">
            <v>4.3</v>
          </cell>
          <cell r="P134">
            <v>1.5</v>
          </cell>
          <cell r="Q134">
            <v>443522</v>
          </cell>
          <cell r="R134">
            <v>295957</v>
          </cell>
          <cell r="S134">
            <v>2.86</v>
          </cell>
        </row>
        <row r="135">
          <cell r="A135" t="str">
            <v xml:space="preserve">341.80 40119        </v>
          </cell>
          <cell r="B135">
            <v>56430</v>
          </cell>
          <cell r="C135">
            <v>200</v>
          </cell>
          <cell r="D135" t="str">
            <v xml:space="preserve">   SQ</v>
          </cell>
          <cell r="E135">
            <v>0</v>
          </cell>
          <cell r="F135">
            <v>5114382.08</v>
          </cell>
          <cell r="G135">
            <v>364829</v>
          </cell>
          <cell r="H135">
            <v>4749553</v>
          </cell>
          <cell r="I135">
            <v>157511</v>
          </cell>
          <cell r="J135">
            <v>3.08</v>
          </cell>
          <cell r="K135">
            <v>32.47</v>
          </cell>
          <cell r="L135" t="str">
            <v xml:space="preserve">               </v>
          </cell>
          <cell r="M135" t="str">
            <v xml:space="preserve">               </v>
          </cell>
          <cell r="N135" t="str">
            <v xml:space="preserve">               </v>
          </cell>
          <cell r="O135">
            <v>7.1</v>
          </cell>
          <cell r="P135">
            <v>2.5</v>
          </cell>
          <cell r="Q135">
            <v>364829</v>
          </cell>
          <cell r="R135">
            <v>146286</v>
          </cell>
          <cell r="S135">
            <v>2.86</v>
          </cell>
        </row>
        <row r="136">
          <cell r="A136" t="str">
            <v xml:space="preserve">341.80 40122        </v>
          </cell>
          <cell r="B136">
            <v>56795</v>
          </cell>
          <cell r="C136">
            <v>200</v>
          </cell>
          <cell r="D136" t="str">
            <v xml:space="preserve">   SQ</v>
          </cell>
          <cell r="E136">
            <v>0</v>
          </cell>
          <cell r="F136">
            <v>11101047.310000001</v>
          </cell>
          <cell r="G136">
            <v>475791</v>
          </cell>
          <cell r="H136">
            <v>10625256</v>
          </cell>
          <cell r="I136">
            <v>331672</v>
          </cell>
          <cell r="J136">
            <v>2.99</v>
          </cell>
          <cell r="K136">
            <v>33.47</v>
          </cell>
          <cell r="L136" t="str">
            <v xml:space="preserve">               </v>
          </cell>
          <cell r="M136" t="str">
            <v xml:space="preserve">               </v>
          </cell>
          <cell r="N136" t="str">
            <v xml:space="preserve">               </v>
          </cell>
          <cell r="O136">
            <v>4.3</v>
          </cell>
          <cell r="P136">
            <v>1.5</v>
          </cell>
          <cell r="Q136">
            <v>475791</v>
          </cell>
          <cell r="R136">
            <v>317490</v>
          </cell>
          <cell r="S136">
            <v>2.86</v>
          </cell>
        </row>
        <row r="137">
          <cell r="A137" t="str">
            <v xml:space="preserve">341.80 40123        </v>
          </cell>
          <cell r="B137">
            <v>56795</v>
          </cell>
          <cell r="C137">
            <v>200</v>
          </cell>
          <cell r="D137" t="str">
            <v xml:space="preserve">   SQ</v>
          </cell>
          <cell r="E137">
            <v>0</v>
          </cell>
          <cell r="F137">
            <v>10172392.52</v>
          </cell>
          <cell r="G137">
            <v>435955</v>
          </cell>
          <cell r="H137">
            <v>9736438</v>
          </cell>
          <cell r="I137">
            <v>303926</v>
          </cell>
          <cell r="J137">
            <v>2.99</v>
          </cell>
          <cell r="K137">
            <v>33.47</v>
          </cell>
          <cell r="L137" t="str">
            <v xml:space="preserve">               </v>
          </cell>
          <cell r="M137" t="str">
            <v xml:space="preserve">               </v>
          </cell>
          <cell r="N137" t="str">
            <v xml:space="preserve">               </v>
          </cell>
          <cell r="O137">
            <v>4.3</v>
          </cell>
          <cell r="P137">
            <v>1.5</v>
          </cell>
          <cell r="Q137">
            <v>435955</v>
          </cell>
          <cell r="R137">
            <v>290931</v>
          </cell>
          <cell r="S137">
            <v>2.86</v>
          </cell>
        </row>
        <row r="138">
          <cell r="A138" t="str">
            <v xml:space="preserve">341.80 40124        </v>
          </cell>
          <cell r="B138">
            <v>56430</v>
          </cell>
          <cell r="C138">
            <v>200</v>
          </cell>
          <cell r="D138" t="str">
            <v xml:space="preserve">   SQ</v>
          </cell>
          <cell r="E138">
            <v>0</v>
          </cell>
          <cell r="F138">
            <v>5452354.2300000004</v>
          </cell>
          <cell r="G138">
            <v>389065</v>
          </cell>
          <cell r="H138">
            <v>5063289</v>
          </cell>
          <cell r="I138">
            <v>167920</v>
          </cell>
          <cell r="J138">
            <v>3.08</v>
          </cell>
          <cell r="K138">
            <v>32.47</v>
          </cell>
          <cell r="L138" t="str">
            <v xml:space="preserve">               </v>
          </cell>
          <cell r="M138" t="str">
            <v xml:space="preserve">               </v>
          </cell>
          <cell r="N138" t="str">
            <v xml:space="preserve">               </v>
          </cell>
          <cell r="O138">
            <v>7.1</v>
          </cell>
          <cell r="P138">
            <v>2.5</v>
          </cell>
          <cell r="Q138">
            <v>389065</v>
          </cell>
          <cell r="R138">
            <v>155949</v>
          </cell>
          <cell r="S138">
            <v>2.86</v>
          </cell>
        </row>
        <row r="139">
          <cell r="A139" t="str">
            <v xml:space="preserve">341.80 40125        </v>
          </cell>
          <cell r="B139">
            <v>57161</v>
          </cell>
          <cell r="C139">
            <v>200</v>
          </cell>
          <cell r="D139" t="str">
            <v xml:space="preserve">   SQ</v>
          </cell>
          <cell r="E139">
            <v>0</v>
          </cell>
          <cell r="F139">
            <v>6169889.7999999998</v>
          </cell>
          <cell r="G139">
            <v>88168</v>
          </cell>
          <cell r="H139">
            <v>6081722</v>
          </cell>
          <cell r="I139">
            <v>178993</v>
          </cell>
          <cell r="J139">
            <v>2.9</v>
          </cell>
          <cell r="K139">
            <v>34.47</v>
          </cell>
          <cell r="L139" t="str">
            <v xml:space="preserve">               </v>
          </cell>
          <cell r="M139" t="str">
            <v xml:space="preserve">               </v>
          </cell>
          <cell r="N139" t="str">
            <v xml:space="preserve">               </v>
          </cell>
          <cell r="O139">
            <v>1.4</v>
          </cell>
          <cell r="P139">
            <v>0.5</v>
          </cell>
          <cell r="Q139">
            <v>88168</v>
          </cell>
          <cell r="R139">
            <v>176459</v>
          </cell>
          <cell r="S139">
            <v>2.86</v>
          </cell>
        </row>
        <row r="140">
          <cell r="A140" t="str">
            <v xml:space="preserve">341.80 40127        </v>
          </cell>
          <cell r="B140">
            <v>56065</v>
          </cell>
          <cell r="C140">
            <v>200</v>
          </cell>
          <cell r="D140" t="str">
            <v xml:space="preserve">   SQ</v>
          </cell>
          <cell r="E140">
            <v>0</v>
          </cell>
          <cell r="F140">
            <v>6531482.25</v>
          </cell>
          <cell r="G140">
            <v>652943</v>
          </cell>
          <cell r="H140">
            <v>5878539</v>
          </cell>
          <cell r="I140">
            <v>207546</v>
          </cell>
          <cell r="J140">
            <v>3.18</v>
          </cell>
          <cell r="K140">
            <v>31.47</v>
          </cell>
          <cell r="L140" t="str">
            <v xml:space="preserve">               </v>
          </cell>
          <cell r="M140" t="str">
            <v xml:space="preserve">               </v>
          </cell>
          <cell r="N140" t="str">
            <v xml:space="preserve">               </v>
          </cell>
          <cell r="O140">
            <v>10</v>
          </cell>
          <cell r="P140">
            <v>3.5</v>
          </cell>
          <cell r="Q140">
            <v>652943</v>
          </cell>
          <cell r="R140">
            <v>186807</v>
          </cell>
          <cell r="S140">
            <v>2.86</v>
          </cell>
        </row>
        <row r="141">
          <cell r="A141" t="str">
            <v xml:space="preserve">341.80 40132        </v>
          </cell>
          <cell r="B141">
            <v>56795</v>
          </cell>
          <cell r="C141">
            <v>200</v>
          </cell>
          <cell r="D141" t="str">
            <v xml:space="preserve">   SQ</v>
          </cell>
          <cell r="E141">
            <v>0</v>
          </cell>
          <cell r="F141">
            <v>10985672.050000001</v>
          </cell>
          <cell r="G141">
            <v>470799</v>
          </cell>
          <cell r="H141">
            <v>10514873</v>
          </cell>
          <cell r="I141">
            <v>328224</v>
          </cell>
          <cell r="J141">
            <v>2.99</v>
          </cell>
          <cell r="K141">
            <v>33.47</v>
          </cell>
          <cell r="L141" t="str">
            <v xml:space="preserve">               </v>
          </cell>
          <cell r="M141" t="str">
            <v xml:space="preserve">               </v>
          </cell>
          <cell r="N141" t="str">
            <v xml:space="preserve">               </v>
          </cell>
          <cell r="O141">
            <v>4.3</v>
          </cell>
          <cell r="P141">
            <v>1.5</v>
          </cell>
          <cell r="Q141">
            <v>470799</v>
          </cell>
          <cell r="R141">
            <v>314192</v>
          </cell>
          <cell r="S141">
            <v>2.86</v>
          </cell>
        </row>
        <row r="142">
          <cell r="A142" t="str">
            <v xml:space="preserve">341.80 40134        </v>
          </cell>
          <cell r="B142">
            <v>56795</v>
          </cell>
          <cell r="C142">
            <v>200</v>
          </cell>
          <cell r="D142" t="str">
            <v xml:space="preserve">   SQ</v>
          </cell>
          <cell r="E142">
            <v>0</v>
          </cell>
          <cell r="F142">
            <v>5788769.0499999998</v>
          </cell>
          <cell r="G142">
            <v>248107</v>
          </cell>
          <cell r="H142">
            <v>5540662</v>
          </cell>
          <cell r="I142">
            <v>172954</v>
          </cell>
          <cell r="J142">
            <v>2.99</v>
          </cell>
          <cell r="K142">
            <v>33.47</v>
          </cell>
          <cell r="L142" t="str">
            <v xml:space="preserve">               </v>
          </cell>
          <cell r="M142" t="str">
            <v xml:space="preserve">               </v>
          </cell>
          <cell r="N142" t="str">
            <v xml:space="preserve">               </v>
          </cell>
          <cell r="O142">
            <v>4.3</v>
          </cell>
          <cell r="P142">
            <v>1.5</v>
          </cell>
          <cell r="Q142">
            <v>248107</v>
          </cell>
          <cell r="R142">
            <v>165559</v>
          </cell>
          <cell r="S142">
            <v>2.86</v>
          </cell>
        </row>
        <row r="143">
          <cell r="A143" t="str">
            <v xml:space="preserve">341.80 40139        </v>
          </cell>
          <cell r="B143">
            <v>56430</v>
          </cell>
          <cell r="C143">
            <v>200</v>
          </cell>
          <cell r="D143" t="str">
            <v xml:space="preserve">   SQ</v>
          </cell>
          <cell r="E143">
            <v>0</v>
          </cell>
          <cell r="F143">
            <v>5014119.05</v>
          </cell>
          <cell r="G143">
            <v>358157</v>
          </cell>
          <cell r="H143">
            <v>4655962</v>
          </cell>
          <cell r="I143">
            <v>154423</v>
          </cell>
          <cell r="J143">
            <v>3.08</v>
          </cell>
          <cell r="K143">
            <v>32.47</v>
          </cell>
          <cell r="L143" t="str">
            <v xml:space="preserve">               </v>
          </cell>
          <cell r="M143" t="str">
            <v xml:space="preserve">               </v>
          </cell>
          <cell r="N143" t="str">
            <v xml:space="preserve">               </v>
          </cell>
          <cell r="O143">
            <v>7.1</v>
          </cell>
          <cell r="P143">
            <v>2.5</v>
          </cell>
          <cell r="Q143">
            <v>358157</v>
          </cell>
          <cell r="R143">
            <v>143404</v>
          </cell>
          <cell r="S143">
            <v>2.86</v>
          </cell>
        </row>
        <row r="144">
          <cell r="A144" t="str">
            <v xml:space="preserve">341.80 40140        </v>
          </cell>
          <cell r="B144">
            <v>56430</v>
          </cell>
          <cell r="C144">
            <v>200</v>
          </cell>
          <cell r="D144" t="str">
            <v xml:space="preserve">   SQ</v>
          </cell>
          <cell r="E144">
            <v>0</v>
          </cell>
          <cell r="F144">
            <v>11166673.199999999</v>
          </cell>
          <cell r="G144">
            <v>492674</v>
          </cell>
          <cell r="H144">
            <v>10673999</v>
          </cell>
          <cell r="I144">
            <v>343484</v>
          </cell>
          <cell r="J144">
            <v>3.08</v>
          </cell>
          <cell r="K144">
            <v>32.51</v>
          </cell>
          <cell r="L144" t="str">
            <v xml:space="preserve">               </v>
          </cell>
          <cell r="M144" t="str">
            <v xml:space="preserve">               </v>
          </cell>
          <cell r="N144" t="str">
            <v xml:space="preserve">               </v>
          </cell>
          <cell r="O144">
            <v>4.4000000000000004</v>
          </cell>
          <cell r="P144">
            <v>1.5</v>
          </cell>
          <cell r="Q144">
            <v>492674</v>
          </cell>
          <cell r="R144">
            <v>328300</v>
          </cell>
          <cell r="S144">
            <v>2.94</v>
          </cell>
        </row>
        <row r="145">
          <cell r="A145" t="str">
            <v xml:space="preserve">341.80 40150        </v>
          </cell>
          <cell r="B145">
            <v>56795</v>
          </cell>
          <cell r="C145">
            <v>200</v>
          </cell>
          <cell r="D145" t="str">
            <v xml:space="preserve">   SQ</v>
          </cell>
          <cell r="E145">
            <v>0</v>
          </cell>
          <cell r="F145">
            <v>5527836.6399999997</v>
          </cell>
          <cell r="G145">
            <v>236923</v>
          </cell>
          <cell r="H145">
            <v>5290914</v>
          </cell>
          <cell r="I145">
            <v>165158</v>
          </cell>
          <cell r="J145">
            <v>2.99</v>
          </cell>
          <cell r="K145">
            <v>33.47</v>
          </cell>
          <cell r="L145" t="str">
            <v xml:space="preserve">               </v>
          </cell>
          <cell r="M145" t="str">
            <v xml:space="preserve">               </v>
          </cell>
          <cell r="N145" t="str">
            <v xml:space="preserve">               </v>
          </cell>
          <cell r="O145">
            <v>4.3</v>
          </cell>
          <cell r="P145">
            <v>1.5</v>
          </cell>
          <cell r="Q145">
            <v>236923</v>
          </cell>
          <cell r="R145">
            <v>158096</v>
          </cell>
          <cell r="S145">
            <v>2.86</v>
          </cell>
        </row>
        <row r="146">
          <cell r="A146" t="str">
            <v xml:space="preserve">341.80 40201        </v>
          </cell>
          <cell r="B146">
            <v>57161</v>
          </cell>
          <cell r="C146">
            <v>200</v>
          </cell>
          <cell r="D146" t="str">
            <v xml:space="preserve">   SQ</v>
          </cell>
          <cell r="E146">
            <v>0</v>
          </cell>
          <cell r="F146">
            <v>6771282.2999999998</v>
          </cell>
          <cell r="G146">
            <v>96762</v>
          </cell>
          <cell r="H146">
            <v>6674520</v>
          </cell>
          <cell r="I146">
            <v>196440</v>
          </cell>
          <cell r="J146">
            <v>2.9</v>
          </cell>
          <cell r="K146">
            <v>34.47</v>
          </cell>
          <cell r="L146" t="str">
            <v xml:space="preserve">               </v>
          </cell>
          <cell r="M146" t="str">
            <v xml:space="preserve">               </v>
          </cell>
          <cell r="N146" t="str">
            <v xml:space="preserve">               </v>
          </cell>
          <cell r="O146">
            <v>1.4</v>
          </cell>
          <cell r="P146">
            <v>0.5</v>
          </cell>
          <cell r="Q146">
            <v>96762</v>
          </cell>
          <cell r="R146">
            <v>193659</v>
          </cell>
          <cell r="S146">
            <v>2.86</v>
          </cell>
        </row>
        <row r="147">
          <cell r="A147" t="str">
            <v xml:space="preserve">341.80 40202        </v>
          </cell>
          <cell r="B147">
            <v>57161</v>
          </cell>
          <cell r="C147">
            <v>200</v>
          </cell>
          <cell r="D147" t="str">
            <v xml:space="preserve">   SQ</v>
          </cell>
          <cell r="E147">
            <v>0</v>
          </cell>
          <cell r="F147">
            <v>5920648.5800000001</v>
          </cell>
          <cell r="G147">
            <v>84606</v>
          </cell>
          <cell r="H147">
            <v>5836043</v>
          </cell>
          <cell r="I147">
            <v>171762</v>
          </cell>
          <cell r="J147">
            <v>2.9</v>
          </cell>
          <cell r="K147">
            <v>34.47</v>
          </cell>
          <cell r="L147" t="str">
            <v xml:space="preserve">               </v>
          </cell>
          <cell r="M147" t="str">
            <v xml:space="preserve">               </v>
          </cell>
          <cell r="N147" t="str">
            <v xml:space="preserve">               </v>
          </cell>
          <cell r="O147">
            <v>1.4</v>
          </cell>
          <cell r="P147">
            <v>0.5</v>
          </cell>
          <cell r="Q147">
            <v>84606</v>
          </cell>
          <cell r="R147">
            <v>169331</v>
          </cell>
          <cell r="S147">
            <v>2.86</v>
          </cell>
        </row>
        <row r="148">
          <cell r="A148" t="str">
            <v xml:space="preserve">341.80 40203        </v>
          </cell>
          <cell r="B148">
            <v>56795</v>
          </cell>
          <cell r="C148">
            <v>200</v>
          </cell>
          <cell r="D148" t="str">
            <v xml:space="preserve">   SQ</v>
          </cell>
          <cell r="E148">
            <v>0</v>
          </cell>
          <cell r="F148">
            <v>5912249.7000000002</v>
          </cell>
          <cell r="G148">
            <v>248809</v>
          </cell>
          <cell r="H148">
            <v>5663441</v>
          </cell>
          <cell r="I148">
            <v>176643</v>
          </cell>
          <cell r="J148">
            <v>2.99</v>
          </cell>
          <cell r="K148">
            <v>33.47</v>
          </cell>
          <cell r="L148" t="str">
            <v xml:space="preserve">               </v>
          </cell>
          <cell r="M148" t="str">
            <v xml:space="preserve">               </v>
          </cell>
          <cell r="N148" t="str">
            <v xml:space="preserve">               </v>
          </cell>
          <cell r="O148">
            <v>4.2</v>
          </cell>
          <cell r="P148">
            <v>1.5</v>
          </cell>
          <cell r="Q148">
            <v>248809</v>
          </cell>
          <cell r="R148">
            <v>169221</v>
          </cell>
          <cell r="S148">
            <v>2.86</v>
          </cell>
        </row>
        <row r="149">
          <cell r="A149" t="str">
            <v xml:space="preserve">341.80 40204        </v>
          </cell>
          <cell r="B149">
            <v>56795</v>
          </cell>
          <cell r="C149">
            <v>200</v>
          </cell>
          <cell r="D149" t="str">
            <v xml:space="preserve">   SQ</v>
          </cell>
          <cell r="E149">
            <v>0</v>
          </cell>
          <cell r="F149">
            <v>5777199.7599999998</v>
          </cell>
          <cell r="G149">
            <v>247611</v>
          </cell>
          <cell r="H149">
            <v>5529589</v>
          </cell>
          <cell r="I149">
            <v>172608</v>
          </cell>
          <cell r="J149">
            <v>2.99</v>
          </cell>
          <cell r="K149">
            <v>33.47</v>
          </cell>
          <cell r="L149" t="str">
            <v xml:space="preserve">               </v>
          </cell>
          <cell r="M149" t="str">
            <v xml:space="preserve">               </v>
          </cell>
          <cell r="N149" t="str">
            <v xml:space="preserve">               </v>
          </cell>
          <cell r="O149">
            <v>4.3</v>
          </cell>
          <cell r="P149">
            <v>1.5</v>
          </cell>
          <cell r="Q149">
            <v>247611</v>
          </cell>
          <cell r="R149">
            <v>165228</v>
          </cell>
          <cell r="S149">
            <v>2.86</v>
          </cell>
        </row>
        <row r="150">
          <cell r="A150" t="str">
            <v xml:space="preserve">341.80 40205        </v>
          </cell>
          <cell r="B150">
            <v>57161</v>
          </cell>
          <cell r="C150">
            <v>200</v>
          </cell>
          <cell r="D150" t="str">
            <v xml:space="preserve">   SQ</v>
          </cell>
          <cell r="E150">
            <v>0</v>
          </cell>
          <cell r="F150">
            <v>5820042.71</v>
          </cell>
          <cell r="G150">
            <v>83168</v>
          </cell>
          <cell r="H150">
            <v>5736875</v>
          </cell>
          <cell r="I150">
            <v>168844</v>
          </cell>
          <cell r="J150">
            <v>2.9</v>
          </cell>
          <cell r="K150">
            <v>34.47</v>
          </cell>
          <cell r="L150" t="str">
            <v xml:space="preserve">               </v>
          </cell>
          <cell r="M150" t="str">
            <v xml:space="preserve">               </v>
          </cell>
          <cell r="N150" t="str">
            <v xml:space="preserve">               </v>
          </cell>
          <cell r="O150">
            <v>1.4</v>
          </cell>
          <cell r="P150">
            <v>0.5</v>
          </cell>
          <cell r="Q150">
            <v>83168</v>
          </cell>
          <cell r="R150">
            <v>166453</v>
          </cell>
          <cell r="S150">
            <v>2.86</v>
          </cell>
        </row>
        <row r="151">
          <cell r="A151" t="str">
            <v xml:space="preserve">341.80 40206        </v>
          </cell>
          <cell r="B151">
            <v>56795</v>
          </cell>
          <cell r="C151">
            <v>200</v>
          </cell>
          <cell r="D151" t="str">
            <v xml:space="preserve">   SQ</v>
          </cell>
          <cell r="E151">
            <v>0</v>
          </cell>
          <cell r="F151">
            <v>5589068.3099999996</v>
          </cell>
          <cell r="G151">
            <v>239547</v>
          </cell>
          <cell r="H151">
            <v>5349521</v>
          </cell>
          <cell r="I151">
            <v>166987</v>
          </cell>
          <cell r="J151">
            <v>2.99</v>
          </cell>
          <cell r="K151">
            <v>33.47</v>
          </cell>
          <cell r="L151" t="str">
            <v xml:space="preserve">               </v>
          </cell>
          <cell r="M151" t="str">
            <v xml:space="preserve">               </v>
          </cell>
          <cell r="N151" t="str">
            <v xml:space="preserve">               </v>
          </cell>
          <cell r="O151">
            <v>4.3</v>
          </cell>
          <cell r="P151">
            <v>1.5</v>
          </cell>
          <cell r="Q151">
            <v>239547</v>
          </cell>
          <cell r="R151">
            <v>159847</v>
          </cell>
          <cell r="S151">
            <v>2.86</v>
          </cell>
        </row>
        <row r="152">
          <cell r="A152" t="str">
            <v xml:space="preserve">341.80 40207        </v>
          </cell>
          <cell r="B152">
            <v>57161</v>
          </cell>
          <cell r="C152">
            <v>200</v>
          </cell>
          <cell r="D152" t="str">
            <v xml:space="preserve">   SQ</v>
          </cell>
          <cell r="E152">
            <v>0</v>
          </cell>
          <cell r="F152">
            <v>6582440.3799999999</v>
          </cell>
          <cell r="G152">
            <v>94063</v>
          </cell>
          <cell r="H152">
            <v>6488377</v>
          </cell>
          <cell r="I152">
            <v>190961</v>
          </cell>
          <cell r="J152">
            <v>2.9</v>
          </cell>
          <cell r="K152">
            <v>34.47</v>
          </cell>
          <cell r="L152" t="str">
            <v xml:space="preserve">               </v>
          </cell>
          <cell r="M152" t="str">
            <v xml:space="preserve">               </v>
          </cell>
          <cell r="N152" t="str">
            <v xml:space="preserve">               </v>
          </cell>
          <cell r="O152">
            <v>1.4</v>
          </cell>
          <cell r="P152">
            <v>0.5</v>
          </cell>
          <cell r="Q152">
            <v>94063</v>
          </cell>
          <cell r="R152">
            <v>188258</v>
          </cell>
          <cell r="S152">
            <v>2.86</v>
          </cell>
        </row>
        <row r="153">
          <cell r="A153" t="str">
            <v xml:space="preserve">341.80 40208        </v>
          </cell>
          <cell r="B153">
            <v>57161</v>
          </cell>
          <cell r="C153">
            <v>200</v>
          </cell>
          <cell r="D153" t="str">
            <v xml:space="preserve">   SQ</v>
          </cell>
          <cell r="E153">
            <v>0</v>
          </cell>
          <cell r="F153">
            <v>5903950.25</v>
          </cell>
          <cell r="G153">
            <v>84367</v>
          </cell>
          <cell r="H153">
            <v>5819583</v>
          </cell>
          <cell r="I153">
            <v>171278</v>
          </cell>
          <cell r="J153">
            <v>2.9</v>
          </cell>
          <cell r="K153">
            <v>34.47</v>
          </cell>
          <cell r="L153" t="str">
            <v xml:space="preserve">               </v>
          </cell>
          <cell r="M153" t="str">
            <v xml:space="preserve">               </v>
          </cell>
          <cell r="N153" t="str">
            <v xml:space="preserve">               </v>
          </cell>
          <cell r="O153">
            <v>1.4</v>
          </cell>
          <cell r="P153">
            <v>0.5</v>
          </cell>
          <cell r="Q153">
            <v>84367</v>
          </cell>
          <cell r="R153">
            <v>168853</v>
          </cell>
          <cell r="S153">
            <v>2.86</v>
          </cell>
        </row>
        <row r="154">
          <cell r="A154" t="str">
            <v xml:space="preserve">341.80 40209        </v>
          </cell>
          <cell r="B154">
            <v>57161</v>
          </cell>
          <cell r="C154">
            <v>200</v>
          </cell>
          <cell r="D154" t="str">
            <v xml:space="preserve">   SQ</v>
          </cell>
          <cell r="E154">
            <v>0</v>
          </cell>
          <cell r="F154">
            <v>6096173.5</v>
          </cell>
          <cell r="G154">
            <v>87114</v>
          </cell>
          <cell r="H154">
            <v>6009060</v>
          </cell>
          <cell r="I154">
            <v>176854</v>
          </cell>
          <cell r="J154">
            <v>2.9</v>
          </cell>
          <cell r="K154">
            <v>34.47</v>
          </cell>
          <cell r="L154" t="str">
            <v xml:space="preserve">               </v>
          </cell>
          <cell r="M154" t="str">
            <v xml:space="preserve">               </v>
          </cell>
          <cell r="N154" t="str">
            <v xml:space="preserve">               </v>
          </cell>
          <cell r="O154">
            <v>1.4</v>
          </cell>
          <cell r="P154">
            <v>0.5</v>
          </cell>
          <cell r="Q154">
            <v>87114</v>
          </cell>
          <cell r="R154">
            <v>174351</v>
          </cell>
          <cell r="S154">
            <v>2.86</v>
          </cell>
        </row>
        <row r="155">
          <cell r="A155" t="str">
            <v xml:space="preserve">341.80 40211        </v>
          </cell>
          <cell r="B155">
            <v>57161</v>
          </cell>
          <cell r="C155">
            <v>200</v>
          </cell>
          <cell r="D155" t="str">
            <v xml:space="preserve">   SQ</v>
          </cell>
          <cell r="E155">
            <v>0</v>
          </cell>
          <cell r="F155">
            <v>5812846.4500000002</v>
          </cell>
          <cell r="G155">
            <v>83066</v>
          </cell>
          <cell r="H155">
            <v>5729780</v>
          </cell>
          <cell r="I155">
            <v>168635</v>
          </cell>
          <cell r="J155">
            <v>2.9</v>
          </cell>
          <cell r="K155">
            <v>34.47</v>
          </cell>
          <cell r="L155" t="str">
            <v xml:space="preserve">               </v>
          </cell>
          <cell r="M155" t="str">
            <v xml:space="preserve">               </v>
          </cell>
          <cell r="N155" t="str">
            <v xml:space="preserve">               </v>
          </cell>
          <cell r="O155">
            <v>1.4</v>
          </cell>
          <cell r="P155">
            <v>0.5</v>
          </cell>
          <cell r="Q155">
            <v>83066</v>
          </cell>
          <cell r="R155">
            <v>166247</v>
          </cell>
          <cell r="S155">
            <v>2.86</v>
          </cell>
        </row>
        <row r="156">
          <cell r="A156" t="str">
            <v xml:space="preserve">341.80 40901        </v>
          </cell>
          <cell r="B156">
            <v>56795</v>
          </cell>
          <cell r="C156">
            <v>200</v>
          </cell>
          <cell r="D156" t="str">
            <v xml:space="preserve">   SQ</v>
          </cell>
          <cell r="E156">
            <v>0</v>
          </cell>
          <cell r="F156">
            <v>10703226.65</v>
          </cell>
          <cell r="G156">
            <v>458740</v>
          </cell>
          <cell r="H156">
            <v>10244487</v>
          </cell>
          <cell r="I156">
            <v>319786</v>
          </cell>
          <cell r="J156">
            <v>2.99</v>
          </cell>
          <cell r="K156">
            <v>33.47</v>
          </cell>
          <cell r="L156" t="str">
            <v xml:space="preserve">               </v>
          </cell>
          <cell r="M156" t="str">
            <v xml:space="preserve">               </v>
          </cell>
          <cell r="N156" t="str">
            <v xml:space="preserve">               </v>
          </cell>
          <cell r="O156">
            <v>4.3</v>
          </cell>
          <cell r="P156">
            <v>1.5</v>
          </cell>
          <cell r="Q156">
            <v>458740</v>
          </cell>
          <cell r="R156">
            <v>306112</v>
          </cell>
          <cell r="S156">
            <v>2.86</v>
          </cell>
        </row>
        <row r="157">
          <cell r="A157" t="str">
            <v xml:space="preserve">341.80 40902        </v>
          </cell>
          <cell r="B157">
            <v>56795</v>
          </cell>
          <cell r="C157">
            <v>200</v>
          </cell>
          <cell r="D157" t="str">
            <v xml:space="preserve">   SQ</v>
          </cell>
          <cell r="E157">
            <v>0</v>
          </cell>
          <cell r="F157">
            <v>7023285.4000000004</v>
          </cell>
          <cell r="G157">
            <v>301018</v>
          </cell>
          <cell r="H157">
            <v>6722267</v>
          </cell>
          <cell r="I157">
            <v>209838</v>
          </cell>
          <cell r="J157">
            <v>2.99</v>
          </cell>
          <cell r="K157">
            <v>33.47</v>
          </cell>
          <cell r="L157" t="str">
            <v xml:space="preserve">               </v>
          </cell>
          <cell r="M157" t="str">
            <v xml:space="preserve">               </v>
          </cell>
          <cell r="N157" t="str">
            <v xml:space="preserve">               </v>
          </cell>
          <cell r="O157">
            <v>4.3</v>
          </cell>
          <cell r="P157">
            <v>1.5</v>
          </cell>
          <cell r="Q157">
            <v>301018</v>
          </cell>
          <cell r="R157">
            <v>200866</v>
          </cell>
          <cell r="S157">
            <v>2.86</v>
          </cell>
        </row>
        <row r="158">
          <cell r="A158" t="str">
            <v xml:space="preserve">341.80 40903        </v>
          </cell>
          <cell r="B158">
            <v>56795</v>
          </cell>
          <cell r="C158">
            <v>200</v>
          </cell>
          <cell r="D158" t="str">
            <v xml:space="preserve">   SQ</v>
          </cell>
          <cell r="E158">
            <v>0</v>
          </cell>
          <cell r="F158">
            <v>9573675.9700000007</v>
          </cell>
          <cell r="G158">
            <v>410178</v>
          </cell>
          <cell r="H158">
            <v>9163498</v>
          </cell>
          <cell r="I158">
            <v>286038</v>
          </cell>
          <cell r="J158">
            <v>2.99</v>
          </cell>
          <cell r="K158">
            <v>33.47</v>
          </cell>
          <cell r="L158" t="str">
            <v xml:space="preserve">               </v>
          </cell>
          <cell r="M158" t="str">
            <v xml:space="preserve">               </v>
          </cell>
          <cell r="N158" t="str">
            <v xml:space="preserve">               </v>
          </cell>
          <cell r="O158">
            <v>4.3</v>
          </cell>
          <cell r="P158">
            <v>1.5</v>
          </cell>
          <cell r="Q158">
            <v>410178</v>
          </cell>
          <cell r="R158">
            <v>273811</v>
          </cell>
          <cell r="S158">
            <v>2.86</v>
          </cell>
        </row>
        <row r="159">
          <cell r="A159" t="str">
            <v xml:space="preserve">341.80 40904        </v>
          </cell>
          <cell r="B159">
            <v>56795</v>
          </cell>
          <cell r="C159">
            <v>200</v>
          </cell>
          <cell r="D159" t="str">
            <v xml:space="preserve">   SQ</v>
          </cell>
          <cell r="E159">
            <v>0</v>
          </cell>
          <cell r="F159">
            <v>12640419.880000001</v>
          </cell>
          <cell r="G159">
            <v>541768</v>
          </cell>
          <cell r="H159">
            <v>12098652</v>
          </cell>
          <cell r="I159">
            <v>377664</v>
          </cell>
          <cell r="J159">
            <v>2.99</v>
          </cell>
          <cell r="K159">
            <v>33.47</v>
          </cell>
          <cell r="L159" t="str">
            <v xml:space="preserve">               </v>
          </cell>
          <cell r="M159" t="str">
            <v xml:space="preserve">               </v>
          </cell>
          <cell r="N159" t="str">
            <v xml:space="preserve">               </v>
          </cell>
          <cell r="O159">
            <v>4.3</v>
          </cell>
          <cell r="P159">
            <v>1.5</v>
          </cell>
          <cell r="Q159">
            <v>541768</v>
          </cell>
          <cell r="R159">
            <v>361516</v>
          </cell>
          <cell r="S159">
            <v>2.86</v>
          </cell>
        </row>
        <row r="160">
          <cell r="A160" t="str">
            <v xml:space="preserve">341.80 40905        </v>
          </cell>
          <cell r="B160">
            <v>56795</v>
          </cell>
          <cell r="C160">
            <v>200</v>
          </cell>
          <cell r="D160" t="str">
            <v xml:space="preserve">   SQ</v>
          </cell>
          <cell r="E160">
            <v>0</v>
          </cell>
          <cell r="F160">
            <v>6014604.0300000003</v>
          </cell>
          <cell r="G160">
            <v>257786</v>
          </cell>
          <cell r="H160">
            <v>5756818</v>
          </cell>
          <cell r="I160">
            <v>179701</v>
          </cell>
          <cell r="J160">
            <v>2.99</v>
          </cell>
          <cell r="K160">
            <v>33.47</v>
          </cell>
          <cell r="L160" t="str">
            <v xml:space="preserve">               </v>
          </cell>
          <cell r="M160" t="str">
            <v xml:space="preserve">               </v>
          </cell>
          <cell r="N160" t="str">
            <v xml:space="preserve">               </v>
          </cell>
          <cell r="O160">
            <v>4.3</v>
          </cell>
          <cell r="P160">
            <v>1.5</v>
          </cell>
          <cell r="Q160">
            <v>257786</v>
          </cell>
          <cell r="R160">
            <v>172018</v>
          </cell>
          <cell r="S160">
            <v>2.86</v>
          </cell>
        </row>
        <row r="161">
          <cell r="A161" t="str">
            <v xml:space="preserve">341.80 40906        </v>
          </cell>
          <cell r="B161">
            <v>56795</v>
          </cell>
          <cell r="C161">
            <v>200</v>
          </cell>
          <cell r="D161" t="str">
            <v xml:space="preserve">   SQ</v>
          </cell>
          <cell r="E161">
            <v>0</v>
          </cell>
          <cell r="F161">
            <v>5834272.9100000001</v>
          </cell>
          <cell r="G161">
            <v>250057</v>
          </cell>
          <cell r="H161">
            <v>5584216</v>
          </cell>
          <cell r="I161">
            <v>174314</v>
          </cell>
          <cell r="J161">
            <v>2.99</v>
          </cell>
          <cell r="K161">
            <v>33.47</v>
          </cell>
          <cell r="L161" t="str">
            <v xml:space="preserve">               </v>
          </cell>
          <cell r="M161" t="str">
            <v xml:space="preserve">               </v>
          </cell>
          <cell r="N161" t="str">
            <v xml:space="preserve">               </v>
          </cell>
          <cell r="O161">
            <v>4.3</v>
          </cell>
          <cell r="P161">
            <v>1.5</v>
          </cell>
          <cell r="Q161">
            <v>250057</v>
          </cell>
          <cell r="R161">
            <v>166860</v>
          </cell>
          <cell r="S161">
            <v>2.86</v>
          </cell>
        </row>
        <row r="162">
          <cell r="A162" t="str">
            <v xml:space="preserve">341.80 40921        </v>
          </cell>
          <cell r="B162">
            <v>57161</v>
          </cell>
          <cell r="C162">
            <v>200</v>
          </cell>
          <cell r="D162" t="str">
            <v xml:space="preserve">   SQ</v>
          </cell>
          <cell r="E162">
            <v>0</v>
          </cell>
          <cell r="F162">
            <v>43524439.18</v>
          </cell>
          <cell r="G162">
            <v>621964</v>
          </cell>
          <cell r="H162">
            <v>42902475</v>
          </cell>
          <cell r="I162">
            <v>1262676</v>
          </cell>
          <cell r="J162">
            <v>2.9</v>
          </cell>
          <cell r="K162">
            <v>34.47</v>
          </cell>
          <cell r="L162" t="str">
            <v xml:space="preserve">               </v>
          </cell>
          <cell r="M162" t="str">
            <v xml:space="preserve">               </v>
          </cell>
          <cell r="N162" t="str">
            <v xml:space="preserve">               </v>
          </cell>
          <cell r="O162">
            <v>1.4</v>
          </cell>
          <cell r="P162">
            <v>0.5</v>
          </cell>
          <cell r="Q162">
            <v>621964</v>
          </cell>
          <cell r="R162">
            <v>1244799</v>
          </cell>
          <cell r="S162">
            <v>2.86</v>
          </cell>
        </row>
        <row r="163">
          <cell r="A163" t="str">
            <v xml:space="preserve">341.80 49010        </v>
          </cell>
          <cell r="B163">
            <v>56795</v>
          </cell>
          <cell r="C163">
            <v>200</v>
          </cell>
          <cell r="D163" t="str">
            <v xml:space="preserve">   SQ</v>
          </cell>
          <cell r="E163">
            <v>0</v>
          </cell>
          <cell r="F163">
            <v>10483622.6</v>
          </cell>
          <cell r="G163">
            <v>445698</v>
          </cell>
          <cell r="H163">
            <v>10037925</v>
          </cell>
          <cell r="I163">
            <v>313224</v>
          </cell>
          <cell r="J163">
            <v>2.99</v>
          </cell>
          <cell r="K163">
            <v>33.47</v>
          </cell>
          <cell r="L163" t="str">
            <v xml:space="preserve">               </v>
          </cell>
          <cell r="M163" t="str">
            <v xml:space="preserve">               </v>
          </cell>
          <cell r="N163" t="str">
            <v xml:space="preserve">               </v>
          </cell>
          <cell r="O163">
            <v>4.3</v>
          </cell>
          <cell r="P163">
            <v>1.5</v>
          </cell>
          <cell r="Q163">
            <v>445698</v>
          </cell>
          <cell r="R163">
            <v>299935</v>
          </cell>
          <cell r="S163">
            <v>2.86</v>
          </cell>
        </row>
        <row r="164">
          <cell r="A164" t="str">
            <v xml:space="preserve">341.80 49020        </v>
          </cell>
          <cell r="B164">
            <v>57161</v>
          </cell>
          <cell r="C164">
            <v>200</v>
          </cell>
          <cell r="D164" t="str">
            <v xml:space="preserve">   SQ</v>
          </cell>
          <cell r="E164">
            <v>0</v>
          </cell>
          <cell r="F164">
            <v>9275183.9000000004</v>
          </cell>
          <cell r="G164">
            <v>132542</v>
          </cell>
          <cell r="H164">
            <v>9142642</v>
          </cell>
          <cell r="I164">
            <v>269080</v>
          </cell>
          <cell r="J164">
            <v>2.9</v>
          </cell>
          <cell r="K164">
            <v>34.47</v>
          </cell>
          <cell r="L164" t="str">
            <v xml:space="preserve">               </v>
          </cell>
          <cell r="M164" t="str">
            <v xml:space="preserve">               </v>
          </cell>
          <cell r="N164" t="str">
            <v xml:space="preserve">               </v>
          </cell>
          <cell r="O164">
            <v>1.4</v>
          </cell>
          <cell r="P164">
            <v>0.5</v>
          </cell>
          <cell r="Q164">
            <v>132542</v>
          </cell>
          <cell r="R164">
            <v>265270</v>
          </cell>
          <cell r="S164">
            <v>2.86</v>
          </cell>
        </row>
        <row r="165">
          <cell r="A165" t="str">
            <v xml:space="preserve">341.80 49030        </v>
          </cell>
          <cell r="B165">
            <v>57161</v>
          </cell>
          <cell r="C165">
            <v>200</v>
          </cell>
          <cell r="D165" t="str">
            <v xml:space="preserve">   SQ</v>
          </cell>
          <cell r="E165">
            <v>0</v>
          </cell>
          <cell r="F165">
            <v>9960092.9000000004</v>
          </cell>
          <cell r="G165">
            <v>142330</v>
          </cell>
          <cell r="H165">
            <v>9817763</v>
          </cell>
          <cell r="I165">
            <v>288950</v>
          </cell>
          <cell r="J165">
            <v>2.9</v>
          </cell>
          <cell r="K165">
            <v>34.47</v>
          </cell>
          <cell r="L165" t="str">
            <v xml:space="preserve">               </v>
          </cell>
          <cell r="M165" t="str">
            <v xml:space="preserve">               </v>
          </cell>
          <cell r="N165" t="str">
            <v xml:space="preserve">               </v>
          </cell>
          <cell r="O165">
            <v>1.4</v>
          </cell>
          <cell r="P165">
            <v>0.5</v>
          </cell>
          <cell r="Q165">
            <v>142330</v>
          </cell>
          <cell r="R165">
            <v>284859</v>
          </cell>
          <cell r="S165">
            <v>2.86</v>
          </cell>
        </row>
        <row r="166">
          <cell r="A166" t="str">
            <v xml:space="preserve">341.80 49902        </v>
          </cell>
          <cell r="B166">
            <v>56065</v>
          </cell>
          <cell r="C166">
            <v>200</v>
          </cell>
          <cell r="D166" t="str">
            <v xml:space="preserve">   SQ</v>
          </cell>
          <cell r="E166">
            <v>0</v>
          </cell>
          <cell r="F166">
            <v>23024.12</v>
          </cell>
          <cell r="G166">
            <v>2954</v>
          </cell>
          <cell r="H166">
            <v>20070</v>
          </cell>
          <cell r="I166">
            <v>730</v>
          </cell>
          <cell r="J166">
            <v>3.17</v>
          </cell>
          <cell r="K166">
            <v>31.53</v>
          </cell>
          <cell r="L166" t="str">
            <v xml:space="preserve">               </v>
          </cell>
          <cell r="M166" t="str">
            <v xml:space="preserve">               </v>
          </cell>
          <cell r="N166" t="str">
            <v xml:space="preserve">               </v>
          </cell>
          <cell r="O166">
            <v>12.8</v>
          </cell>
          <cell r="P166">
            <v>4.7</v>
          </cell>
          <cell r="Q166">
            <v>2954</v>
          </cell>
          <cell r="R166">
            <v>637</v>
          </cell>
          <cell r="S166">
            <v>2.76</v>
          </cell>
        </row>
        <row r="167">
          <cell r="A167" t="str">
            <v xml:space="preserve">342.00 30101        </v>
          </cell>
          <cell r="B167">
            <v>48029</v>
          </cell>
          <cell r="C167">
            <v>60</v>
          </cell>
          <cell r="D167" t="str">
            <v xml:space="preserve"> R0.5</v>
          </cell>
          <cell r="E167">
            <v>-1</v>
          </cell>
          <cell r="F167">
            <v>2084709.95</v>
          </cell>
          <cell r="G167">
            <v>1442191</v>
          </cell>
          <cell r="H167">
            <v>663366</v>
          </cell>
          <cell r="I167">
            <v>232658</v>
          </cell>
          <cell r="J167">
            <v>11.16</v>
          </cell>
          <cell r="K167">
            <v>9.0500000000000007</v>
          </cell>
          <cell r="L167" t="str">
            <v xml:space="preserve">               </v>
          </cell>
          <cell r="M167" t="str">
            <v xml:space="preserve">               </v>
          </cell>
          <cell r="N167" t="str">
            <v xml:space="preserve">               </v>
          </cell>
          <cell r="O167">
            <v>69.2</v>
          </cell>
          <cell r="P167">
            <v>29.3</v>
          </cell>
          <cell r="Q167">
            <v>1442191</v>
          </cell>
          <cell r="R167">
            <v>73273</v>
          </cell>
          <cell r="S167">
            <v>3.51</v>
          </cell>
        </row>
        <row r="168">
          <cell r="A168" t="str">
            <v xml:space="preserve">342.00 30102        </v>
          </cell>
          <cell r="B168">
            <v>48029</v>
          </cell>
          <cell r="C168">
            <v>60</v>
          </cell>
          <cell r="D168" t="str">
            <v xml:space="preserve"> R0.5</v>
          </cell>
          <cell r="E168">
            <v>-1</v>
          </cell>
          <cell r="F168">
            <v>3214518.11</v>
          </cell>
          <cell r="G168">
            <v>2175648</v>
          </cell>
          <cell r="H168">
            <v>1071015</v>
          </cell>
          <cell r="I168">
            <v>359144</v>
          </cell>
          <cell r="J168">
            <v>11.17</v>
          </cell>
          <cell r="K168">
            <v>9.0399999999999991</v>
          </cell>
          <cell r="L168" t="str">
            <v xml:space="preserve">               </v>
          </cell>
          <cell r="M168" t="str">
            <v xml:space="preserve">               </v>
          </cell>
          <cell r="N168" t="str">
            <v xml:space="preserve">               </v>
          </cell>
          <cell r="O168">
            <v>67.7</v>
          </cell>
          <cell r="P168">
            <v>32.799999999999997</v>
          </cell>
          <cell r="Q168">
            <v>2175648</v>
          </cell>
          <cell r="R168">
            <v>118498</v>
          </cell>
          <cell r="S168">
            <v>3.69</v>
          </cell>
        </row>
        <row r="169">
          <cell r="A169" t="str">
            <v xml:space="preserve">342.00 30203        </v>
          </cell>
          <cell r="B169">
            <v>57161</v>
          </cell>
          <cell r="C169">
            <v>60</v>
          </cell>
          <cell r="D169" t="str">
            <v xml:space="preserve"> R0.5</v>
          </cell>
          <cell r="E169">
            <v>-1</v>
          </cell>
          <cell r="F169">
            <v>2910892.75</v>
          </cell>
          <cell r="G169">
            <v>357196</v>
          </cell>
          <cell r="H169">
            <v>2582806</v>
          </cell>
          <cell r="I169">
            <v>97837</v>
          </cell>
          <cell r="J169">
            <v>3.36</v>
          </cell>
          <cell r="K169">
            <v>30.05</v>
          </cell>
          <cell r="L169" t="str">
            <v xml:space="preserve">               </v>
          </cell>
          <cell r="M169" t="str">
            <v xml:space="preserve">               </v>
          </cell>
          <cell r="N169" t="str">
            <v xml:space="preserve">               </v>
          </cell>
          <cell r="O169">
            <v>12.3</v>
          </cell>
          <cell r="P169">
            <v>5.3</v>
          </cell>
          <cell r="Q169">
            <v>357196</v>
          </cell>
          <cell r="R169">
            <v>85954</v>
          </cell>
          <cell r="S169">
            <v>2.95</v>
          </cell>
        </row>
        <row r="170">
          <cell r="A170" t="str">
            <v xml:space="preserve">342.00 30300        </v>
          </cell>
          <cell r="B170">
            <v>56065</v>
          </cell>
          <cell r="C170">
            <v>60</v>
          </cell>
          <cell r="D170" t="str">
            <v xml:space="preserve"> R0.5</v>
          </cell>
          <cell r="E170">
            <v>-2</v>
          </cell>
          <cell r="F170">
            <v>740848.49</v>
          </cell>
          <cell r="G170">
            <v>463594</v>
          </cell>
          <cell r="H170">
            <v>292071</v>
          </cell>
          <cell r="I170">
            <v>34584</v>
          </cell>
          <cell r="J170">
            <v>4.67</v>
          </cell>
          <cell r="K170">
            <v>21.85</v>
          </cell>
          <cell r="L170" t="str">
            <v xml:space="preserve">               </v>
          </cell>
          <cell r="M170" t="str">
            <v xml:space="preserve">               </v>
          </cell>
          <cell r="N170" t="str">
            <v xml:space="preserve">               </v>
          </cell>
          <cell r="O170">
            <v>62.6</v>
          </cell>
          <cell r="P170">
            <v>57.2</v>
          </cell>
          <cell r="Q170">
            <v>463594</v>
          </cell>
          <cell r="R170">
            <v>13370</v>
          </cell>
          <cell r="S170">
            <v>1.8</v>
          </cell>
        </row>
        <row r="171">
          <cell r="A171" t="str">
            <v xml:space="preserve">342.00 30301        </v>
          </cell>
          <cell r="B171">
            <v>56065</v>
          </cell>
          <cell r="C171">
            <v>60</v>
          </cell>
          <cell r="D171" t="str">
            <v xml:space="preserve"> R0.5</v>
          </cell>
          <cell r="E171">
            <v>-2</v>
          </cell>
          <cell r="F171">
            <v>5092052.04</v>
          </cell>
          <cell r="G171">
            <v>1066127</v>
          </cell>
          <cell r="H171">
            <v>4127766</v>
          </cell>
          <cell r="I171">
            <v>188321</v>
          </cell>
          <cell r="J171">
            <v>3.7</v>
          </cell>
          <cell r="K171">
            <v>27.58</v>
          </cell>
          <cell r="L171" t="str">
            <v xml:space="preserve">               </v>
          </cell>
          <cell r="M171" t="str">
            <v xml:space="preserve">               </v>
          </cell>
          <cell r="N171" t="str">
            <v xml:space="preserve">               </v>
          </cell>
          <cell r="O171">
            <v>20.9</v>
          </cell>
          <cell r="P171">
            <v>10.5</v>
          </cell>
          <cell r="Q171">
            <v>1066127</v>
          </cell>
          <cell r="R171">
            <v>149685</v>
          </cell>
          <cell r="S171">
            <v>2.94</v>
          </cell>
        </row>
        <row r="172">
          <cell r="A172" t="str">
            <v xml:space="preserve">342.00 30302        </v>
          </cell>
          <cell r="B172">
            <v>52412</v>
          </cell>
          <cell r="C172">
            <v>60</v>
          </cell>
          <cell r="D172" t="str">
            <v xml:space="preserve"> R0.5</v>
          </cell>
          <cell r="E172">
            <v>-1</v>
          </cell>
          <cell r="F172">
            <v>4388804.37</v>
          </cell>
          <cell r="G172">
            <v>1781334</v>
          </cell>
          <cell r="H172">
            <v>2651358</v>
          </cell>
          <cell r="I172">
            <v>226968</v>
          </cell>
          <cell r="J172">
            <v>5.17</v>
          </cell>
          <cell r="K172">
            <v>19.53</v>
          </cell>
          <cell r="L172" t="str">
            <v xml:space="preserve">               </v>
          </cell>
          <cell r="M172" t="str">
            <v xml:space="preserve">               </v>
          </cell>
          <cell r="N172" t="str">
            <v xml:space="preserve">               </v>
          </cell>
          <cell r="O172">
            <v>40.6</v>
          </cell>
          <cell r="P172">
            <v>16.8</v>
          </cell>
          <cell r="Q172">
            <v>1781334</v>
          </cell>
          <cell r="R172">
            <v>135763</v>
          </cell>
          <cell r="S172">
            <v>3.09</v>
          </cell>
        </row>
        <row r="173">
          <cell r="A173" t="str">
            <v xml:space="preserve">342.00 30303        </v>
          </cell>
          <cell r="B173">
            <v>57161</v>
          </cell>
          <cell r="C173">
            <v>60</v>
          </cell>
          <cell r="D173" t="str">
            <v xml:space="preserve"> R0.5</v>
          </cell>
          <cell r="E173">
            <v>-1</v>
          </cell>
          <cell r="F173">
            <v>1947602.43</v>
          </cell>
          <cell r="G173">
            <v>226357</v>
          </cell>
          <cell r="H173">
            <v>1740721</v>
          </cell>
          <cell r="I173">
            <v>65417</v>
          </cell>
          <cell r="J173">
            <v>3.36</v>
          </cell>
          <cell r="K173">
            <v>30.07</v>
          </cell>
          <cell r="L173" t="str">
            <v xml:space="preserve">               </v>
          </cell>
          <cell r="M173" t="str">
            <v xml:space="preserve">               </v>
          </cell>
          <cell r="N173" t="str">
            <v xml:space="preserve">               </v>
          </cell>
          <cell r="O173">
            <v>11.6</v>
          </cell>
          <cell r="P173">
            <v>5</v>
          </cell>
          <cell r="Q173">
            <v>226357</v>
          </cell>
          <cell r="R173">
            <v>57888</v>
          </cell>
          <cell r="S173">
            <v>2.97</v>
          </cell>
        </row>
        <row r="174">
          <cell r="A174" t="str">
            <v xml:space="preserve">342.00 30401        </v>
          </cell>
          <cell r="B174">
            <v>56795</v>
          </cell>
          <cell r="C174">
            <v>60</v>
          </cell>
          <cell r="D174" t="str">
            <v xml:space="preserve"> R0.5</v>
          </cell>
          <cell r="E174">
            <v>-2</v>
          </cell>
          <cell r="F174">
            <v>5407180.1200000001</v>
          </cell>
          <cell r="G174">
            <v>1376335</v>
          </cell>
          <cell r="H174">
            <v>4138989</v>
          </cell>
          <cell r="I174">
            <v>191305</v>
          </cell>
          <cell r="J174">
            <v>3.54</v>
          </cell>
          <cell r="K174">
            <v>28.83</v>
          </cell>
          <cell r="L174" t="str">
            <v xml:space="preserve">               </v>
          </cell>
          <cell r="M174" t="str">
            <v xml:space="preserve">               </v>
          </cell>
          <cell r="N174" t="str">
            <v xml:space="preserve">               </v>
          </cell>
          <cell r="O174">
            <v>25.5</v>
          </cell>
          <cell r="P174">
            <v>13.3</v>
          </cell>
          <cell r="Q174">
            <v>1376335</v>
          </cell>
          <cell r="R174">
            <v>143570</v>
          </cell>
          <cell r="S174">
            <v>2.66</v>
          </cell>
        </row>
        <row r="175">
          <cell r="A175" t="str">
            <v xml:space="preserve">342.00 30500        </v>
          </cell>
          <cell r="B175">
            <v>56795</v>
          </cell>
          <cell r="C175">
            <v>60</v>
          </cell>
          <cell r="D175" t="str">
            <v xml:space="preserve"> R0.5</v>
          </cell>
          <cell r="E175">
            <v>-2</v>
          </cell>
          <cell r="F175">
            <v>9575315.5800000001</v>
          </cell>
          <cell r="G175">
            <v>3047140</v>
          </cell>
          <cell r="H175">
            <v>6719682</v>
          </cell>
          <cell r="I175">
            <v>346587</v>
          </cell>
          <cell r="J175">
            <v>3.62</v>
          </cell>
          <cell r="K175">
            <v>28.18</v>
          </cell>
          <cell r="L175" t="str">
            <v xml:space="preserve">               </v>
          </cell>
          <cell r="M175" t="str">
            <v xml:space="preserve">               </v>
          </cell>
          <cell r="N175" t="str">
            <v xml:space="preserve">               </v>
          </cell>
          <cell r="O175">
            <v>31.8</v>
          </cell>
          <cell r="P175">
            <v>21</v>
          </cell>
          <cell r="Q175">
            <v>3047140</v>
          </cell>
          <cell r="R175">
            <v>238462</v>
          </cell>
          <cell r="S175">
            <v>2.4900000000000002</v>
          </cell>
        </row>
        <row r="176">
          <cell r="A176" t="str">
            <v xml:space="preserve">342.00 30502        </v>
          </cell>
          <cell r="B176">
            <v>52778</v>
          </cell>
          <cell r="C176">
            <v>60</v>
          </cell>
          <cell r="D176" t="str">
            <v xml:space="preserve"> R0.5</v>
          </cell>
          <cell r="E176">
            <v>-2</v>
          </cell>
          <cell r="F176">
            <v>165540.82999999999</v>
          </cell>
          <cell r="G176">
            <v>84619</v>
          </cell>
          <cell r="H176">
            <v>84233</v>
          </cell>
          <cell r="I176">
            <v>8472</v>
          </cell>
          <cell r="J176">
            <v>5.12</v>
          </cell>
          <cell r="K176">
            <v>19.93</v>
          </cell>
          <cell r="L176" t="str">
            <v xml:space="preserve">               </v>
          </cell>
          <cell r="M176" t="str">
            <v xml:space="preserve">               </v>
          </cell>
          <cell r="N176" t="str">
            <v xml:space="preserve">               </v>
          </cell>
          <cell r="O176">
            <v>51.1</v>
          </cell>
          <cell r="P176">
            <v>26.7</v>
          </cell>
          <cell r="Q176">
            <v>84619</v>
          </cell>
          <cell r="R176">
            <v>4226</v>
          </cell>
          <cell r="S176">
            <v>2.5499999999999998</v>
          </cell>
        </row>
        <row r="177">
          <cell r="A177" t="str">
            <v xml:space="preserve">342.00 30503        </v>
          </cell>
          <cell r="B177">
            <v>52778</v>
          </cell>
          <cell r="C177">
            <v>60</v>
          </cell>
          <cell r="D177" t="str">
            <v xml:space="preserve"> R0.5</v>
          </cell>
          <cell r="E177">
            <v>-2</v>
          </cell>
          <cell r="F177">
            <v>173143.35</v>
          </cell>
          <cell r="G177">
            <v>84799</v>
          </cell>
          <cell r="H177">
            <v>91807</v>
          </cell>
          <cell r="I177">
            <v>8830</v>
          </cell>
          <cell r="J177">
            <v>5.0999999999999996</v>
          </cell>
          <cell r="K177">
            <v>20</v>
          </cell>
          <cell r="L177" t="str">
            <v xml:space="preserve">               </v>
          </cell>
          <cell r="M177" t="str">
            <v xml:space="preserve">               </v>
          </cell>
          <cell r="N177" t="str">
            <v xml:space="preserve">               </v>
          </cell>
          <cell r="O177">
            <v>49</v>
          </cell>
          <cell r="P177">
            <v>25.6</v>
          </cell>
          <cell r="Q177">
            <v>84799</v>
          </cell>
          <cell r="R177">
            <v>4590</v>
          </cell>
          <cell r="S177">
            <v>2.65</v>
          </cell>
        </row>
        <row r="178">
          <cell r="A178" t="str">
            <v xml:space="preserve">342.00 30504        </v>
          </cell>
          <cell r="B178">
            <v>56795</v>
          </cell>
          <cell r="C178">
            <v>60</v>
          </cell>
          <cell r="D178" t="str">
            <v xml:space="preserve"> R0.5</v>
          </cell>
          <cell r="E178">
            <v>-2</v>
          </cell>
          <cell r="F178">
            <v>11426633.109999999</v>
          </cell>
          <cell r="G178">
            <v>3289614</v>
          </cell>
          <cell r="H178">
            <v>8365552</v>
          </cell>
          <cell r="I178">
            <v>406670</v>
          </cell>
          <cell r="J178">
            <v>3.56</v>
          </cell>
          <cell r="K178">
            <v>28.66</v>
          </cell>
          <cell r="L178" t="str">
            <v xml:space="preserve">               </v>
          </cell>
          <cell r="M178" t="str">
            <v xml:space="preserve">               </v>
          </cell>
          <cell r="N178" t="str">
            <v xml:space="preserve">               </v>
          </cell>
          <cell r="O178">
            <v>28.8</v>
          </cell>
          <cell r="P178">
            <v>15.6</v>
          </cell>
          <cell r="Q178">
            <v>3289614</v>
          </cell>
          <cell r="R178">
            <v>291839</v>
          </cell>
          <cell r="S178">
            <v>2.5499999999999998</v>
          </cell>
        </row>
        <row r="179">
          <cell r="A179" t="str">
            <v xml:space="preserve">342.00 30700        </v>
          </cell>
          <cell r="B179">
            <v>56065</v>
          </cell>
          <cell r="C179">
            <v>60</v>
          </cell>
          <cell r="D179" t="str">
            <v xml:space="preserve"> R0.5</v>
          </cell>
          <cell r="E179">
            <v>-2</v>
          </cell>
          <cell r="F179">
            <v>88462.45</v>
          </cell>
          <cell r="G179">
            <v>30509</v>
          </cell>
          <cell r="H179">
            <v>59723</v>
          </cell>
          <cell r="I179">
            <v>3336</v>
          </cell>
          <cell r="J179">
            <v>3.77</v>
          </cell>
          <cell r="K179">
            <v>27.05</v>
          </cell>
          <cell r="L179" t="str">
            <v xml:space="preserve">               </v>
          </cell>
          <cell r="M179" t="str">
            <v xml:space="preserve">               </v>
          </cell>
          <cell r="N179" t="str">
            <v xml:space="preserve">               </v>
          </cell>
          <cell r="O179">
            <v>34.5</v>
          </cell>
          <cell r="P179">
            <v>18.7</v>
          </cell>
          <cell r="Q179">
            <v>30509</v>
          </cell>
          <cell r="R179">
            <v>2208</v>
          </cell>
          <cell r="S179">
            <v>2.5</v>
          </cell>
        </row>
        <row r="180">
          <cell r="A180" t="str">
            <v xml:space="preserve">342.00 30701        </v>
          </cell>
          <cell r="B180">
            <v>56065</v>
          </cell>
          <cell r="C180">
            <v>60</v>
          </cell>
          <cell r="D180" t="str">
            <v xml:space="preserve"> R0.5</v>
          </cell>
          <cell r="E180">
            <v>-2</v>
          </cell>
          <cell r="F180">
            <v>1982945.19</v>
          </cell>
          <cell r="G180">
            <v>283266</v>
          </cell>
          <cell r="H180">
            <v>1739338</v>
          </cell>
          <cell r="I180">
            <v>72703</v>
          </cell>
          <cell r="J180">
            <v>3.67</v>
          </cell>
          <cell r="K180">
            <v>27.82</v>
          </cell>
          <cell r="L180" t="str">
            <v xml:space="preserve">               </v>
          </cell>
          <cell r="M180" t="str">
            <v xml:space="preserve">               </v>
          </cell>
          <cell r="N180" t="str">
            <v xml:space="preserve">               </v>
          </cell>
          <cell r="O180">
            <v>14.3</v>
          </cell>
          <cell r="P180">
            <v>6</v>
          </cell>
          <cell r="Q180">
            <v>283266</v>
          </cell>
          <cell r="R180">
            <v>62530</v>
          </cell>
          <cell r="S180">
            <v>3.15</v>
          </cell>
        </row>
        <row r="181">
          <cell r="A181" t="str">
            <v xml:space="preserve">342.00 30702        </v>
          </cell>
          <cell r="B181">
            <v>55700</v>
          </cell>
          <cell r="C181">
            <v>60</v>
          </cell>
          <cell r="D181" t="str">
            <v xml:space="preserve"> R0.5</v>
          </cell>
          <cell r="E181">
            <v>-2</v>
          </cell>
          <cell r="F181">
            <v>982324.3</v>
          </cell>
          <cell r="G181">
            <v>324402</v>
          </cell>
          <cell r="H181">
            <v>677569</v>
          </cell>
          <cell r="I181">
            <v>37968</v>
          </cell>
          <cell r="J181">
            <v>3.87</v>
          </cell>
          <cell r="K181">
            <v>26.39</v>
          </cell>
          <cell r="L181" t="str">
            <v xml:space="preserve">               </v>
          </cell>
          <cell r="M181" t="str">
            <v xml:space="preserve">               </v>
          </cell>
          <cell r="N181" t="str">
            <v xml:space="preserve">               </v>
          </cell>
          <cell r="O181">
            <v>33</v>
          </cell>
          <cell r="P181">
            <v>17.399999999999999</v>
          </cell>
          <cell r="Q181">
            <v>324402</v>
          </cell>
          <cell r="R181">
            <v>25671</v>
          </cell>
          <cell r="S181">
            <v>2.61</v>
          </cell>
        </row>
        <row r="182">
          <cell r="A182" t="str">
            <v xml:space="preserve">342.00 30801        </v>
          </cell>
          <cell r="B182">
            <v>57526</v>
          </cell>
          <cell r="C182">
            <v>60</v>
          </cell>
          <cell r="D182" t="str">
            <v xml:space="preserve"> R0.5</v>
          </cell>
          <cell r="E182">
            <v>-2</v>
          </cell>
          <cell r="F182">
            <v>12524955.68</v>
          </cell>
          <cell r="G182">
            <v>3274136</v>
          </cell>
          <cell r="H182">
            <v>9501319</v>
          </cell>
          <cell r="I182">
            <v>423870</v>
          </cell>
          <cell r="J182">
            <v>3.38</v>
          </cell>
          <cell r="K182">
            <v>30.14</v>
          </cell>
          <cell r="L182" t="str">
            <v xml:space="preserve">               </v>
          </cell>
          <cell r="M182" t="str">
            <v xml:space="preserve">               </v>
          </cell>
          <cell r="N182" t="str">
            <v xml:space="preserve">               </v>
          </cell>
          <cell r="O182">
            <v>26.1</v>
          </cell>
          <cell r="P182">
            <v>13.9</v>
          </cell>
          <cell r="Q182">
            <v>3274136</v>
          </cell>
          <cell r="R182">
            <v>315192</v>
          </cell>
          <cell r="S182">
            <v>2.52</v>
          </cell>
        </row>
        <row r="183">
          <cell r="A183" t="str">
            <v xml:space="preserve">342.00 30900        </v>
          </cell>
          <cell r="B183">
            <v>58987</v>
          </cell>
          <cell r="C183">
            <v>60</v>
          </cell>
          <cell r="D183" t="str">
            <v xml:space="preserve"> R0.5</v>
          </cell>
          <cell r="E183">
            <v>-2</v>
          </cell>
          <cell r="F183">
            <v>8611779.6400000006</v>
          </cell>
          <cell r="G183">
            <v>845334</v>
          </cell>
          <cell r="H183">
            <v>7938681</v>
          </cell>
          <cell r="I183">
            <v>260886</v>
          </cell>
          <cell r="J183">
            <v>3.03</v>
          </cell>
          <cell r="K183">
            <v>33.67</v>
          </cell>
          <cell r="L183" t="str">
            <v xml:space="preserve">               </v>
          </cell>
          <cell r="M183" t="str">
            <v xml:space="preserve">               </v>
          </cell>
          <cell r="N183" t="str">
            <v xml:space="preserve">               </v>
          </cell>
          <cell r="O183">
            <v>9.8000000000000007</v>
          </cell>
          <cell r="P183">
            <v>4.8</v>
          </cell>
          <cell r="Q183">
            <v>845334</v>
          </cell>
          <cell r="R183">
            <v>235756</v>
          </cell>
          <cell r="S183">
            <v>2.74</v>
          </cell>
        </row>
        <row r="184">
          <cell r="A184" t="str">
            <v xml:space="preserve">342.00 30901        </v>
          </cell>
          <cell r="B184">
            <v>58256</v>
          </cell>
          <cell r="C184">
            <v>60</v>
          </cell>
          <cell r="D184" t="str">
            <v xml:space="preserve"> R0.5</v>
          </cell>
          <cell r="E184">
            <v>-2</v>
          </cell>
          <cell r="F184">
            <v>17873153.91</v>
          </cell>
          <cell r="G184">
            <v>3699378</v>
          </cell>
          <cell r="H184">
            <v>14531239</v>
          </cell>
          <cell r="I184">
            <v>574012</v>
          </cell>
          <cell r="J184">
            <v>3.21</v>
          </cell>
          <cell r="K184">
            <v>31.76</v>
          </cell>
          <cell r="L184" t="str">
            <v xml:space="preserve">               </v>
          </cell>
          <cell r="M184" t="str">
            <v xml:space="preserve">               </v>
          </cell>
          <cell r="N184" t="str">
            <v xml:space="preserve">               </v>
          </cell>
          <cell r="O184">
            <v>20.7</v>
          </cell>
          <cell r="P184">
            <v>11</v>
          </cell>
          <cell r="Q184">
            <v>3699378</v>
          </cell>
          <cell r="R184">
            <v>457483</v>
          </cell>
          <cell r="S184">
            <v>2.56</v>
          </cell>
        </row>
        <row r="185">
          <cell r="A185" t="str">
            <v xml:space="preserve">342.00 30902        </v>
          </cell>
          <cell r="B185">
            <v>58256</v>
          </cell>
          <cell r="C185">
            <v>60</v>
          </cell>
          <cell r="D185" t="str">
            <v xml:space="preserve"> R0.5</v>
          </cell>
          <cell r="E185">
            <v>-2</v>
          </cell>
          <cell r="F185">
            <v>7322180.6799999997</v>
          </cell>
          <cell r="G185">
            <v>1597906</v>
          </cell>
          <cell r="H185">
            <v>5870718</v>
          </cell>
          <cell r="I185">
            <v>235455</v>
          </cell>
          <cell r="J185">
            <v>3.22</v>
          </cell>
          <cell r="K185">
            <v>31.72</v>
          </cell>
          <cell r="L185" t="str">
            <v xml:space="preserve">               </v>
          </cell>
          <cell r="M185" t="str">
            <v xml:space="preserve">               </v>
          </cell>
          <cell r="N185" t="str">
            <v xml:space="preserve">               </v>
          </cell>
          <cell r="O185">
            <v>21.8</v>
          </cell>
          <cell r="P185">
            <v>11.6</v>
          </cell>
          <cell r="Q185">
            <v>1597906</v>
          </cell>
          <cell r="R185">
            <v>185086</v>
          </cell>
          <cell r="S185">
            <v>2.5299999999999998</v>
          </cell>
        </row>
        <row r="186">
          <cell r="A186" t="str">
            <v xml:space="preserve">342.00 30903        </v>
          </cell>
          <cell r="B186">
            <v>58987</v>
          </cell>
          <cell r="C186">
            <v>60</v>
          </cell>
          <cell r="D186" t="str">
            <v xml:space="preserve"> R0.5</v>
          </cell>
          <cell r="E186">
            <v>-2</v>
          </cell>
          <cell r="F186">
            <v>12189193.949999999</v>
          </cell>
          <cell r="G186">
            <v>2039091</v>
          </cell>
          <cell r="H186">
            <v>10393887</v>
          </cell>
          <cell r="I186">
            <v>373363</v>
          </cell>
          <cell r="J186">
            <v>3.06</v>
          </cell>
          <cell r="K186">
            <v>33.299999999999997</v>
          </cell>
          <cell r="L186" t="str">
            <v xml:space="preserve">               </v>
          </cell>
          <cell r="M186" t="str">
            <v xml:space="preserve">               </v>
          </cell>
          <cell r="N186" t="str">
            <v xml:space="preserve">               </v>
          </cell>
          <cell r="O186">
            <v>16.7</v>
          </cell>
          <cell r="P186">
            <v>8.9</v>
          </cell>
          <cell r="Q186">
            <v>2039091</v>
          </cell>
          <cell r="R186">
            <v>312130</v>
          </cell>
          <cell r="S186">
            <v>2.56</v>
          </cell>
        </row>
        <row r="187">
          <cell r="A187" t="str">
            <v xml:space="preserve">342.00 31001        </v>
          </cell>
          <cell r="B187">
            <v>59717</v>
          </cell>
          <cell r="C187">
            <v>60</v>
          </cell>
          <cell r="D187" t="str">
            <v xml:space="preserve"> R0.5</v>
          </cell>
          <cell r="E187">
            <v>-2</v>
          </cell>
          <cell r="F187">
            <v>48986356.780000001</v>
          </cell>
          <cell r="G187">
            <v>7358642</v>
          </cell>
          <cell r="H187">
            <v>42607442</v>
          </cell>
          <cell r="I187">
            <v>1440360</v>
          </cell>
          <cell r="J187">
            <v>2.94</v>
          </cell>
          <cell r="K187">
            <v>34.69</v>
          </cell>
          <cell r="L187" t="str">
            <v xml:space="preserve">               </v>
          </cell>
          <cell r="M187" t="str">
            <v xml:space="preserve">               </v>
          </cell>
          <cell r="N187" t="str">
            <v xml:space="preserve">               </v>
          </cell>
          <cell r="O187">
            <v>15</v>
          </cell>
          <cell r="P187">
            <v>8.1</v>
          </cell>
          <cell r="Q187">
            <v>7358642</v>
          </cell>
          <cell r="R187">
            <v>1228167</v>
          </cell>
          <cell r="S187">
            <v>2.5099999999999998</v>
          </cell>
        </row>
        <row r="188">
          <cell r="A188" t="str">
            <v xml:space="preserve">342.00 31101        </v>
          </cell>
          <cell r="B188">
            <v>60083</v>
          </cell>
          <cell r="C188">
            <v>60</v>
          </cell>
          <cell r="D188" t="str">
            <v xml:space="preserve"> R0.5</v>
          </cell>
          <cell r="E188">
            <v>-2</v>
          </cell>
          <cell r="F188">
            <v>60981843.549999997</v>
          </cell>
          <cell r="G188">
            <v>6996789</v>
          </cell>
          <cell r="H188">
            <v>55204691</v>
          </cell>
          <cell r="I188">
            <v>1748215</v>
          </cell>
          <cell r="J188">
            <v>2.87</v>
          </cell>
          <cell r="K188">
            <v>35.58</v>
          </cell>
          <cell r="L188" t="str">
            <v xml:space="preserve">               </v>
          </cell>
          <cell r="M188" t="str">
            <v xml:space="preserve">               </v>
          </cell>
          <cell r="N188" t="str">
            <v xml:space="preserve">               </v>
          </cell>
          <cell r="O188">
            <v>11.5</v>
          </cell>
          <cell r="P188">
            <v>6.1</v>
          </cell>
          <cell r="Q188">
            <v>6996789</v>
          </cell>
          <cell r="R188">
            <v>1551761</v>
          </cell>
          <cell r="S188">
            <v>2.54</v>
          </cell>
        </row>
        <row r="189">
          <cell r="A189" t="str">
            <v xml:space="preserve">342.00 31201        </v>
          </cell>
          <cell r="B189">
            <v>60813</v>
          </cell>
          <cell r="C189">
            <v>60</v>
          </cell>
          <cell r="D189" t="str">
            <v xml:space="preserve"> R0.5</v>
          </cell>
          <cell r="E189">
            <v>-2</v>
          </cell>
          <cell r="F189">
            <v>44972610.740000002</v>
          </cell>
          <cell r="G189">
            <v>4373021</v>
          </cell>
          <cell r="H189">
            <v>41499042</v>
          </cell>
          <cell r="I189">
            <v>1242472</v>
          </cell>
          <cell r="J189">
            <v>2.76</v>
          </cell>
          <cell r="K189">
            <v>36.92</v>
          </cell>
          <cell r="L189" t="str">
            <v xml:space="preserve">               </v>
          </cell>
          <cell r="M189" t="str">
            <v xml:space="preserve">               </v>
          </cell>
          <cell r="N189" t="str">
            <v xml:space="preserve">               </v>
          </cell>
          <cell r="O189">
            <v>9.6999999999999993</v>
          </cell>
          <cell r="P189">
            <v>5.3</v>
          </cell>
          <cell r="Q189">
            <v>4373021</v>
          </cell>
          <cell r="R189">
            <v>1123929</v>
          </cell>
          <cell r="S189">
            <v>2.5</v>
          </cell>
        </row>
        <row r="190">
          <cell r="A190" t="str">
            <v xml:space="preserve">342.00 31301        </v>
          </cell>
          <cell r="B190">
            <v>61909</v>
          </cell>
          <cell r="C190">
            <v>60</v>
          </cell>
          <cell r="D190" t="str">
            <v xml:space="preserve"> R0.5</v>
          </cell>
          <cell r="E190">
            <v>-2</v>
          </cell>
          <cell r="F190">
            <v>31975789.32</v>
          </cell>
          <cell r="G190">
            <v>1409165</v>
          </cell>
          <cell r="H190">
            <v>31206140</v>
          </cell>
          <cell r="I190">
            <v>833086</v>
          </cell>
          <cell r="J190">
            <v>2.61</v>
          </cell>
          <cell r="K190">
            <v>39.15</v>
          </cell>
          <cell r="L190" t="str">
            <v xml:space="preserve">               </v>
          </cell>
          <cell r="M190" t="str">
            <v xml:space="preserve">               </v>
          </cell>
          <cell r="N190" t="str">
            <v xml:space="preserve">               </v>
          </cell>
          <cell r="O190">
            <v>4.4000000000000004</v>
          </cell>
          <cell r="P190">
            <v>2.4</v>
          </cell>
          <cell r="Q190">
            <v>1409165</v>
          </cell>
          <cell r="R190">
            <v>797107</v>
          </cell>
          <cell r="S190">
            <v>2.4900000000000002</v>
          </cell>
        </row>
        <row r="191">
          <cell r="A191" t="str">
            <v xml:space="preserve">342.00 31491        </v>
          </cell>
          <cell r="B191">
            <v>59352</v>
          </cell>
          <cell r="C191">
            <v>60</v>
          </cell>
          <cell r="D191" t="str">
            <v xml:space="preserve"> R0.5</v>
          </cell>
          <cell r="E191">
            <v>-2</v>
          </cell>
          <cell r="F191">
            <v>7599138.8799999999</v>
          </cell>
          <cell r="G191">
            <v>2389725</v>
          </cell>
          <cell r="H191">
            <v>5361397</v>
          </cell>
          <cell r="I191">
            <v>240494</v>
          </cell>
          <cell r="J191">
            <v>3.16</v>
          </cell>
          <cell r="K191">
            <v>32.229999999999997</v>
          </cell>
          <cell r="L191" t="str">
            <v xml:space="preserve">               </v>
          </cell>
          <cell r="M191" t="str">
            <v xml:space="preserve">               </v>
          </cell>
          <cell r="N191" t="str">
            <v xml:space="preserve">               </v>
          </cell>
          <cell r="O191">
            <v>31.4</v>
          </cell>
          <cell r="P191">
            <v>22.6</v>
          </cell>
          <cell r="Q191">
            <v>2389725</v>
          </cell>
          <cell r="R191">
            <v>166360</v>
          </cell>
          <cell r="S191">
            <v>2.19</v>
          </cell>
        </row>
        <row r="192">
          <cell r="A192" t="str">
            <v xml:space="preserve">342.00 39010        </v>
          </cell>
          <cell r="B192">
            <v>55700</v>
          </cell>
          <cell r="C192">
            <v>60</v>
          </cell>
          <cell r="D192" t="str">
            <v xml:space="preserve"> R0.5</v>
          </cell>
          <cell r="E192">
            <v>-2</v>
          </cell>
          <cell r="F192">
            <v>7065622.8200000003</v>
          </cell>
          <cell r="G192">
            <v>1901195</v>
          </cell>
          <cell r="H192">
            <v>5305740</v>
          </cell>
          <cell r="I192">
            <v>271345</v>
          </cell>
          <cell r="J192">
            <v>3.84</v>
          </cell>
          <cell r="K192">
            <v>26.56</v>
          </cell>
          <cell r="L192" t="str">
            <v xml:space="preserve">               </v>
          </cell>
          <cell r="M192" t="str">
            <v xml:space="preserve">               </v>
          </cell>
          <cell r="N192" t="str">
            <v xml:space="preserve">               </v>
          </cell>
          <cell r="O192">
            <v>26.9</v>
          </cell>
          <cell r="P192">
            <v>14.9</v>
          </cell>
          <cell r="Q192">
            <v>1901195</v>
          </cell>
          <cell r="R192">
            <v>199791</v>
          </cell>
          <cell r="S192">
            <v>2.83</v>
          </cell>
        </row>
        <row r="193">
          <cell r="A193" t="str">
            <v xml:space="preserve">342.00 39013        </v>
          </cell>
          <cell r="B193">
            <v>55700</v>
          </cell>
          <cell r="C193">
            <v>60</v>
          </cell>
          <cell r="D193" t="str">
            <v xml:space="preserve"> R0.5</v>
          </cell>
          <cell r="E193">
            <v>-2</v>
          </cell>
          <cell r="F193">
            <v>3760815.07</v>
          </cell>
          <cell r="G193">
            <v>982571</v>
          </cell>
          <cell r="H193">
            <v>2853460</v>
          </cell>
          <cell r="I193">
            <v>143725</v>
          </cell>
          <cell r="J193">
            <v>3.82</v>
          </cell>
          <cell r="K193">
            <v>26.69</v>
          </cell>
          <cell r="L193" t="str">
            <v xml:space="preserve">               </v>
          </cell>
          <cell r="M193" t="str">
            <v xml:space="preserve">               </v>
          </cell>
          <cell r="N193" t="str">
            <v xml:space="preserve">               </v>
          </cell>
          <cell r="O193">
            <v>26.1</v>
          </cell>
          <cell r="P193">
            <v>13</v>
          </cell>
          <cell r="Q193">
            <v>982571</v>
          </cell>
          <cell r="R193">
            <v>106924</v>
          </cell>
          <cell r="S193">
            <v>2.84</v>
          </cell>
        </row>
        <row r="194">
          <cell r="A194" t="str">
            <v xml:space="preserve">342.00 39014        </v>
          </cell>
          <cell r="B194">
            <v>46752</v>
          </cell>
          <cell r="C194">
            <v>60</v>
          </cell>
          <cell r="D194" t="str">
            <v xml:space="preserve"> R0.5</v>
          </cell>
          <cell r="E194">
            <v>-1</v>
          </cell>
          <cell r="F194">
            <v>698676.35</v>
          </cell>
          <cell r="G194">
            <v>502574</v>
          </cell>
          <cell r="H194">
            <v>203089</v>
          </cell>
          <cell r="I194">
            <v>120626</v>
          </cell>
          <cell r="J194">
            <v>17.260000000000002</v>
          </cell>
          <cell r="K194">
            <v>5.85</v>
          </cell>
          <cell r="L194" t="str">
            <v xml:space="preserve">               </v>
          </cell>
          <cell r="M194" t="str">
            <v xml:space="preserve">               </v>
          </cell>
          <cell r="N194" t="str">
            <v xml:space="preserve">               </v>
          </cell>
          <cell r="O194">
            <v>71.900000000000006</v>
          </cell>
          <cell r="P194">
            <v>21.4</v>
          </cell>
          <cell r="Q194">
            <v>502574</v>
          </cell>
          <cell r="R194">
            <v>34727</v>
          </cell>
          <cell r="S194">
            <v>4.97</v>
          </cell>
        </row>
        <row r="195">
          <cell r="A195" t="str">
            <v xml:space="preserve">342.00 39030        </v>
          </cell>
          <cell r="B195">
            <v>47483</v>
          </cell>
          <cell r="C195">
            <v>60</v>
          </cell>
          <cell r="D195" t="str">
            <v xml:space="preserve"> R0.5</v>
          </cell>
          <cell r="E195">
            <v>-1</v>
          </cell>
          <cell r="F195">
            <v>590168.06000000006</v>
          </cell>
          <cell r="G195">
            <v>336865</v>
          </cell>
          <cell r="H195">
            <v>259205</v>
          </cell>
          <cell r="I195">
            <v>76813</v>
          </cell>
          <cell r="J195">
            <v>13.02</v>
          </cell>
          <cell r="K195">
            <v>7.76</v>
          </cell>
          <cell r="L195" t="str">
            <v xml:space="preserve">               </v>
          </cell>
          <cell r="M195" t="str">
            <v xml:space="preserve">               </v>
          </cell>
          <cell r="N195" t="str">
            <v xml:space="preserve">               </v>
          </cell>
          <cell r="O195">
            <v>57.1</v>
          </cell>
          <cell r="P195">
            <v>11.3</v>
          </cell>
          <cell r="Q195">
            <v>336865</v>
          </cell>
          <cell r="R195">
            <v>33383</v>
          </cell>
          <cell r="S195">
            <v>5.66</v>
          </cell>
        </row>
        <row r="196">
          <cell r="A196" t="str">
            <v xml:space="preserve">342.00 39060        </v>
          </cell>
          <cell r="B196">
            <v>59171</v>
          </cell>
          <cell r="C196">
            <v>60</v>
          </cell>
          <cell r="D196" t="str">
            <v xml:space="preserve"> R0.5</v>
          </cell>
          <cell r="E196">
            <v>-1</v>
          </cell>
          <cell r="F196">
            <v>2476705.7599999998</v>
          </cell>
          <cell r="G196">
            <v>28067</v>
          </cell>
          <cell r="H196">
            <v>2473406</v>
          </cell>
          <cell r="I196">
            <v>72866</v>
          </cell>
          <cell r="J196">
            <v>2.94</v>
          </cell>
          <cell r="K196">
            <v>34.33</v>
          </cell>
          <cell r="L196" t="str">
            <v xml:space="preserve">               </v>
          </cell>
          <cell r="M196" t="str">
            <v xml:space="preserve">               </v>
          </cell>
          <cell r="N196" t="str">
            <v xml:space="preserve">               </v>
          </cell>
          <cell r="O196">
            <v>1.1000000000000001</v>
          </cell>
          <cell r="P196">
            <v>0.5</v>
          </cell>
          <cell r="Q196">
            <v>28067</v>
          </cell>
          <cell r="R196">
            <v>72042</v>
          </cell>
          <cell r="S196">
            <v>2.91</v>
          </cell>
        </row>
        <row r="197">
          <cell r="A197" t="str">
            <v xml:space="preserve">342.00 39061        </v>
          </cell>
          <cell r="B197">
            <v>59171</v>
          </cell>
          <cell r="C197">
            <v>60</v>
          </cell>
          <cell r="D197" t="str">
            <v xml:space="preserve"> R0.5</v>
          </cell>
          <cell r="E197">
            <v>-1</v>
          </cell>
          <cell r="F197">
            <v>129849747.87</v>
          </cell>
          <cell r="G197">
            <v>4253829</v>
          </cell>
          <cell r="H197">
            <v>126894416</v>
          </cell>
          <cell r="I197">
            <v>3823564</v>
          </cell>
          <cell r="J197">
            <v>2.94</v>
          </cell>
          <cell r="K197">
            <v>34.299999999999997</v>
          </cell>
          <cell r="L197" t="str">
            <v xml:space="preserve">               </v>
          </cell>
          <cell r="M197" t="str">
            <v xml:space="preserve">               </v>
          </cell>
          <cell r="N197" t="str">
            <v xml:space="preserve">               </v>
          </cell>
          <cell r="O197">
            <v>3.3</v>
          </cell>
          <cell r="P197">
            <v>1.5</v>
          </cell>
          <cell r="Q197">
            <v>4253829</v>
          </cell>
          <cell r="R197">
            <v>3699386</v>
          </cell>
          <cell r="S197">
            <v>2.85</v>
          </cell>
        </row>
        <row r="198">
          <cell r="A198" t="str">
            <v xml:space="preserve">343.00 30101        </v>
          </cell>
          <cell r="B198">
            <v>48029</v>
          </cell>
          <cell r="C198">
            <v>50</v>
          </cell>
          <cell r="D198" t="str">
            <v xml:space="preserve">   O1</v>
          </cell>
          <cell r="E198">
            <v>0</v>
          </cell>
          <cell r="F198">
            <v>12993184.380000001</v>
          </cell>
          <cell r="G198">
            <v>5313013</v>
          </cell>
          <cell r="H198">
            <v>7680171</v>
          </cell>
          <cell r="I198">
            <v>1442085</v>
          </cell>
          <cell r="J198">
            <v>11.1</v>
          </cell>
          <cell r="K198">
            <v>9.01</v>
          </cell>
          <cell r="L198" t="str">
            <v xml:space="preserve">               </v>
          </cell>
          <cell r="M198" t="str">
            <v xml:space="preserve">               </v>
          </cell>
          <cell r="N198" t="str">
            <v xml:space="preserve">               </v>
          </cell>
          <cell r="O198">
            <v>40.9</v>
          </cell>
          <cell r="P198">
            <v>8.5</v>
          </cell>
          <cell r="Q198">
            <v>5313013</v>
          </cell>
          <cell r="R198">
            <v>852022</v>
          </cell>
          <cell r="S198">
            <v>6.56</v>
          </cell>
        </row>
        <row r="199">
          <cell r="A199" t="str">
            <v xml:space="preserve">343.00 30102        </v>
          </cell>
          <cell r="B199">
            <v>48029</v>
          </cell>
          <cell r="C199">
            <v>50</v>
          </cell>
          <cell r="D199" t="str">
            <v xml:space="preserve">   O1</v>
          </cell>
          <cell r="E199">
            <v>0</v>
          </cell>
          <cell r="F199">
            <v>16953669.43</v>
          </cell>
          <cell r="G199">
            <v>7462758</v>
          </cell>
          <cell r="H199">
            <v>9490911</v>
          </cell>
          <cell r="I199">
            <v>1885836</v>
          </cell>
          <cell r="J199">
            <v>11.12</v>
          </cell>
          <cell r="K199">
            <v>8.99</v>
          </cell>
          <cell r="L199" t="str">
            <v xml:space="preserve">               </v>
          </cell>
          <cell r="M199" t="str">
            <v xml:space="preserve">               </v>
          </cell>
          <cell r="N199" t="str">
            <v xml:space="preserve">               </v>
          </cell>
          <cell r="O199">
            <v>44</v>
          </cell>
          <cell r="P199">
            <v>14.5</v>
          </cell>
          <cell r="Q199">
            <v>7462758</v>
          </cell>
          <cell r="R199">
            <v>1055252</v>
          </cell>
          <cell r="S199">
            <v>6.22</v>
          </cell>
        </row>
        <row r="200">
          <cell r="A200" t="str">
            <v xml:space="preserve">343.00 30203        </v>
          </cell>
          <cell r="B200">
            <v>57161</v>
          </cell>
          <cell r="C200">
            <v>50</v>
          </cell>
          <cell r="D200" t="str">
            <v xml:space="preserve">   O1</v>
          </cell>
          <cell r="E200">
            <v>0</v>
          </cell>
          <cell r="F200">
            <v>115443730.56999999</v>
          </cell>
          <cell r="G200">
            <v>13400211</v>
          </cell>
          <cell r="H200">
            <v>102043520</v>
          </cell>
          <cell r="I200">
            <v>4086504</v>
          </cell>
          <cell r="J200">
            <v>3.54</v>
          </cell>
          <cell r="K200">
            <v>28.25</v>
          </cell>
          <cell r="L200" t="str">
            <v xml:space="preserve">               </v>
          </cell>
          <cell r="M200" t="str">
            <v xml:space="preserve">               </v>
          </cell>
          <cell r="N200" t="str">
            <v xml:space="preserve">               </v>
          </cell>
          <cell r="O200">
            <v>11.6</v>
          </cell>
          <cell r="P200">
            <v>5.4</v>
          </cell>
          <cell r="Q200">
            <v>13400211</v>
          </cell>
          <cell r="R200">
            <v>3611760</v>
          </cell>
          <cell r="S200">
            <v>3.13</v>
          </cell>
        </row>
        <row r="201">
          <cell r="A201" t="str">
            <v xml:space="preserve">343.00 30300        </v>
          </cell>
          <cell r="B201">
            <v>56065</v>
          </cell>
          <cell r="C201">
            <v>50</v>
          </cell>
          <cell r="D201" t="str">
            <v xml:space="preserve">   O1</v>
          </cell>
          <cell r="E201">
            <v>0</v>
          </cell>
          <cell r="F201">
            <v>2800163.94</v>
          </cell>
          <cell r="G201">
            <v>364616</v>
          </cell>
          <cell r="H201">
            <v>2435548</v>
          </cell>
          <cell r="I201">
            <v>106795</v>
          </cell>
          <cell r="J201">
            <v>3.81</v>
          </cell>
          <cell r="K201">
            <v>26.22</v>
          </cell>
          <cell r="L201" t="str">
            <v xml:space="preserve">               </v>
          </cell>
          <cell r="M201" t="str">
            <v xml:space="preserve">               </v>
          </cell>
          <cell r="N201" t="str">
            <v xml:space="preserve">               </v>
          </cell>
          <cell r="O201">
            <v>13</v>
          </cell>
          <cell r="P201">
            <v>6.3</v>
          </cell>
          <cell r="Q201">
            <v>364616</v>
          </cell>
          <cell r="R201">
            <v>92882</v>
          </cell>
          <cell r="S201">
            <v>3.32</v>
          </cell>
        </row>
        <row r="202">
          <cell r="A202" t="str">
            <v xml:space="preserve">343.00 30301        </v>
          </cell>
          <cell r="B202">
            <v>56065</v>
          </cell>
          <cell r="C202">
            <v>50</v>
          </cell>
          <cell r="D202" t="str">
            <v xml:space="preserve">   O1</v>
          </cell>
          <cell r="E202">
            <v>0</v>
          </cell>
          <cell r="F202">
            <v>491969193.80000001</v>
          </cell>
          <cell r="G202">
            <v>88158213</v>
          </cell>
          <cell r="H202">
            <v>403810981</v>
          </cell>
          <cell r="I202">
            <v>18907348</v>
          </cell>
          <cell r="J202">
            <v>3.84</v>
          </cell>
          <cell r="K202">
            <v>26.02</v>
          </cell>
          <cell r="L202" t="str">
            <v xml:space="preserve">               </v>
          </cell>
          <cell r="M202" t="str">
            <v xml:space="preserve">               </v>
          </cell>
          <cell r="N202" t="str">
            <v xml:space="preserve">               </v>
          </cell>
          <cell r="O202">
            <v>17.899999999999999</v>
          </cell>
          <cell r="P202">
            <v>9.9</v>
          </cell>
          <cell r="Q202">
            <v>88158213</v>
          </cell>
          <cell r="R202">
            <v>15520436</v>
          </cell>
          <cell r="S202">
            <v>3.15</v>
          </cell>
        </row>
        <row r="203">
          <cell r="A203" t="str">
            <v xml:space="preserve">343.00 30302        </v>
          </cell>
          <cell r="B203">
            <v>52412</v>
          </cell>
          <cell r="C203">
            <v>50</v>
          </cell>
          <cell r="D203" t="str">
            <v xml:space="preserve">   O1</v>
          </cell>
          <cell r="E203">
            <v>0</v>
          </cell>
          <cell r="F203">
            <v>35674576.689999998</v>
          </cell>
          <cell r="G203">
            <v>11483327</v>
          </cell>
          <cell r="H203">
            <v>24191250</v>
          </cell>
          <cell r="I203">
            <v>1890545</v>
          </cell>
          <cell r="J203">
            <v>5.3</v>
          </cell>
          <cell r="K203">
            <v>18.87</v>
          </cell>
          <cell r="L203" t="str">
            <v xml:space="preserve">               </v>
          </cell>
          <cell r="M203" t="str">
            <v xml:space="preserve">               </v>
          </cell>
          <cell r="N203" t="str">
            <v xml:space="preserve">               </v>
          </cell>
          <cell r="O203">
            <v>32.200000000000003</v>
          </cell>
          <cell r="P203">
            <v>13</v>
          </cell>
          <cell r="Q203">
            <v>11483327</v>
          </cell>
          <cell r="R203">
            <v>1282330</v>
          </cell>
          <cell r="S203">
            <v>3.59</v>
          </cell>
        </row>
        <row r="204">
          <cell r="A204" t="str">
            <v xml:space="preserve">343.00 30303        </v>
          </cell>
          <cell r="B204">
            <v>57161</v>
          </cell>
          <cell r="C204">
            <v>50</v>
          </cell>
          <cell r="D204" t="str">
            <v xml:space="preserve">   O1</v>
          </cell>
          <cell r="E204">
            <v>0</v>
          </cell>
          <cell r="F204">
            <v>39240895.229999997</v>
          </cell>
          <cell r="G204">
            <v>4275761</v>
          </cell>
          <cell r="H204">
            <v>34965134</v>
          </cell>
          <cell r="I204">
            <v>1388076</v>
          </cell>
          <cell r="J204">
            <v>3.54</v>
          </cell>
          <cell r="K204">
            <v>28.27</v>
          </cell>
          <cell r="L204" t="str">
            <v xml:space="preserve">               </v>
          </cell>
          <cell r="M204" t="str">
            <v xml:space="preserve">               </v>
          </cell>
          <cell r="N204" t="str">
            <v xml:space="preserve">               </v>
          </cell>
          <cell r="O204">
            <v>10.9</v>
          </cell>
          <cell r="P204">
            <v>5</v>
          </cell>
          <cell r="Q204">
            <v>4275761</v>
          </cell>
          <cell r="R204">
            <v>1236713</v>
          </cell>
          <cell r="S204">
            <v>3.15</v>
          </cell>
        </row>
        <row r="205">
          <cell r="A205" t="str">
            <v xml:space="preserve">343.00 30401        </v>
          </cell>
          <cell r="B205">
            <v>56795</v>
          </cell>
          <cell r="C205">
            <v>50</v>
          </cell>
          <cell r="D205" t="str">
            <v xml:space="preserve">   O1</v>
          </cell>
          <cell r="E205">
            <v>0</v>
          </cell>
          <cell r="F205">
            <v>305782276.49000001</v>
          </cell>
          <cell r="G205">
            <v>64834503</v>
          </cell>
          <cell r="H205">
            <v>240947773</v>
          </cell>
          <cell r="I205">
            <v>11271002</v>
          </cell>
          <cell r="J205">
            <v>3.69</v>
          </cell>
          <cell r="K205">
            <v>27.13</v>
          </cell>
          <cell r="L205" t="str">
            <v xml:space="preserve">               </v>
          </cell>
          <cell r="M205" t="str">
            <v xml:space="preserve">               </v>
          </cell>
          <cell r="N205" t="str">
            <v xml:space="preserve">               </v>
          </cell>
          <cell r="O205">
            <v>21.2</v>
          </cell>
          <cell r="P205">
            <v>11.8</v>
          </cell>
          <cell r="Q205">
            <v>64834503</v>
          </cell>
          <cell r="R205">
            <v>8880805</v>
          </cell>
          <cell r="S205">
            <v>2.9</v>
          </cell>
        </row>
        <row r="206">
          <cell r="A206" t="str">
            <v xml:space="preserve">343.00 30500        </v>
          </cell>
          <cell r="B206">
            <v>56795</v>
          </cell>
          <cell r="C206">
            <v>50</v>
          </cell>
          <cell r="D206" t="str">
            <v xml:space="preserve">   O1</v>
          </cell>
          <cell r="E206">
            <v>0</v>
          </cell>
          <cell r="F206">
            <v>30199931.239999998</v>
          </cell>
          <cell r="G206">
            <v>6396380</v>
          </cell>
          <cell r="H206">
            <v>23803551</v>
          </cell>
          <cell r="I206">
            <v>1116861</v>
          </cell>
          <cell r="J206">
            <v>3.7</v>
          </cell>
          <cell r="K206">
            <v>27.04</v>
          </cell>
          <cell r="L206" t="str">
            <v xml:space="preserve">               </v>
          </cell>
          <cell r="M206" t="str">
            <v xml:space="preserve">               </v>
          </cell>
          <cell r="N206" t="str">
            <v xml:space="preserve">               </v>
          </cell>
          <cell r="O206">
            <v>21.2</v>
          </cell>
          <cell r="P206">
            <v>13.5</v>
          </cell>
          <cell r="Q206">
            <v>6396380</v>
          </cell>
          <cell r="R206">
            <v>880471</v>
          </cell>
          <cell r="S206">
            <v>2.92</v>
          </cell>
        </row>
        <row r="207">
          <cell r="A207" t="str">
            <v xml:space="preserve">343.00 30502        </v>
          </cell>
          <cell r="B207">
            <v>52778</v>
          </cell>
          <cell r="C207">
            <v>50</v>
          </cell>
          <cell r="D207" t="str">
            <v xml:space="preserve">   O1</v>
          </cell>
          <cell r="E207">
            <v>0</v>
          </cell>
          <cell r="F207">
            <v>146992697.36000001</v>
          </cell>
          <cell r="G207">
            <v>56373324</v>
          </cell>
          <cell r="H207">
            <v>90619373</v>
          </cell>
          <cell r="I207">
            <v>7588678</v>
          </cell>
          <cell r="J207">
            <v>5.16</v>
          </cell>
          <cell r="K207">
            <v>19.37</v>
          </cell>
          <cell r="L207" t="str">
            <v xml:space="preserve">               </v>
          </cell>
          <cell r="M207" t="str">
            <v xml:space="preserve">               </v>
          </cell>
          <cell r="N207" t="str">
            <v xml:space="preserve">               </v>
          </cell>
          <cell r="O207">
            <v>38.4</v>
          </cell>
          <cell r="P207">
            <v>19.8</v>
          </cell>
          <cell r="Q207">
            <v>56373324</v>
          </cell>
          <cell r="R207">
            <v>4678554</v>
          </cell>
          <cell r="S207">
            <v>3.18</v>
          </cell>
        </row>
        <row r="208">
          <cell r="A208" t="str">
            <v xml:space="preserve">343.00 30503        </v>
          </cell>
          <cell r="B208">
            <v>52778</v>
          </cell>
          <cell r="C208">
            <v>50</v>
          </cell>
          <cell r="D208" t="str">
            <v xml:space="preserve">   O1</v>
          </cell>
          <cell r="E208">
            <v>0</v>
          </cell>
          <cell r="F208">
            <v>141470179.46000001</v>
          </cell>
          <cell r="G208">
            <v>52127183</v>
          </cell>
          <cell r="H208">
            <v>89342996</v>
          </cell>
          <cell r="I208">
            <v>7288520</v>
          </cell>
          <cell r="J208">
            <v>5.15</v>
          </cell>
          <cell r="K208">
            <v>19.41</v>
          </cell>
          <cell r="L208" t="str">
            <v xml:space="preserve">               </v>
          </cell>
          <cell r="M208" t="str">
            <v xml:space="preserve">               </v>
          </cell>
          <cell r="N208" t="str">
            <v xml:space="preserve">               </v>
          </cell>
          <cell r="O208">
            <v>36.799999999999997</v>
          </cell>
          <cell r="P208">
            <v>19</v>
          </cell>
          <cell r="Q208">
            <v>52127183</v>
          </cell>
          <cell r="R208">
            <v>4603952</v>
          </cell>
          <cell r="S208">
            <v>3.25</v>
          </cell>
        </row>
        <row r="209">
          <cell r="A209" t="str">
            <v xml:space="preserve">343.00 30504        </v>
          </cell>
          <cell r="B209">
            <v>56795</v>
          </cell>
          <cell r="C209">
            <v>50</v>
          </cell>
          <cell r="D209" t="str">
            <v xml:space="preserve">   O1</v>
          </cell>
          <cell r="E209">
            <v>0</v>
          </cell>
          <cell r="F209">
            <v>326665682.12</v>
          </cell>
          <cell r="G209">
            <v>66597818</v>
          </cell>
          <cell r="H209">
            <v>260067864</v>
          </cell>
          <cell r="I209">
            <v>12023028</v>
          </cell>
          <cell r="J209">
            <v>3.68</v>
          </cell>
          <cell r="K209">
            <v>27.17</v>
          </cell>
          <cell r="L209" t="str">
            <v xml:space="preserve">               </v>
          </cell>
          <cell r="M209" t="str">
            <v xml:space="preserve">               </v>
          </cell>
          <cell r="N209" t="str">
            <v xml:space="preserve">               </v>
          </cell>
          <cell r="O209">
            <v>20.399999999999999</v>
          </cell>
          <cell r="P209">
            <v>11.3</v>
          </cell>
          <cell r="Q209">
            <v>66597818</v>
          </cell>
          <cell r="R209">
            <v>9571956</v>
          </cell>
          <cell r="S209">
            <v>2.93</v>
          </cell>
        </row>
        <row r="210">
          <cell r="A210" t="str">
            <v xml:space="preserve">343.00 30700        </v>
          </cell>
          <cell r="B210">
            <v>56065</v>
          </cell>
          <cell r="C210">
            <v>50</v>
          </cell>
          <cell r="D210" t="str">
            <v xml:space="preserve">   O1</v>
          </cell>
          <cell r="E210">
            <v>0</v>
          </cell>
          <cell r="F210">
            <v>16673265.449999999</v>
          </cell>
          <cell r="G210">
            <v>2263311</v>
          </cell>
          <cell r="H210">
            <v>14409954</v>
          </cell>
          <cell r="I210">
            <v>638822</v>
          </cell>
          <cell r="J210">
            <v>3.83</v>
          </cell>
          <cell r="K210">
            <v>26.1</v>
          </cell>
          <cell r="L210" t="str">
            <v xml:space="preserve">               </v>
          </cell>
          <cell r="M210" t="str">
            <v xml:space="preserve">               </v>
          </cell>
          <cell r="N210" t="str">
            <v xml:space="preserve">               </v>
          </cell>
          <cell r="O210">
            <v>13.6</v>
          </cell>
          <cell r="P210">
            <v>7.8</v>
          </cell>
          <cell r="Q210">
            <v>2263311</v>
          </cell>
          <cell r="R210">
            <v>552063</v>
          </cell>
          <cell r="S210">
            <v>3.31</v>
          </cell>
        </row>
        <row r="211">
          <cell r="A211" t="str">
            <v xml:space="preserve">343.00 30701        </v>
          </cell>
          <cell r="B211">
            <v>56065</v>
          </cell>
          <cell r="C211">
            <v>50</v>
          </cell>
          <cell r="D211" t="str">
            <v xml:space="preserve">   O1</v>
          </cell>
          <cell r="E211">
            <v>0</v>
          </cell>
          <cell r="F211">
            <v>290806520.44999999</v>
          </cell>
          <cell r="G211">
            <v>53137590</v>
          </cell>
          <cell r="H211">
            <v>237668930</v>
          </cell>
          <cell r="I211">
            <v>11184866</v>
          </cell>
          <cell r="J211">
            <v>3.85</v>
          </cell>
          <cell r="K211">
            <v>26</v>
          </cell>
          <cell r="L211" t="str">
            <v xml:space="preserve">               </v>
          </cell>
          <cell r="M211" t="str">
            <v xml:space="preserve">               </v>
          </cell>
          <cell r="N211" t="str">
            <v xml:space="preserve">               </v>
          </cell>
          <cell r="O211">
            <v>18.3</v>
          </cell>
          <cell r="P211">
            <v>9.9</v>
          </cell>
          <cell r="Q211">
            <v>53137590</v>
          </cell>
          <cell r="R211">
            <v>9140344</v>
          </cell>
          <cell r="S211">
            <v>3.14</v>
          </cell>
        </row>
        <row r="212">
          <cell r="A212" t="str">
            <v xml:space="preserve">343.00 30702        </v>
          </cell>
          <cell r="B212">
            <v>55700</v>
          </cell>
          <cell r="C212">
            <v>50</v>
          </cell>
          <cell r="D212" t="str">
            <v xml:space="preserve">   O1</v>
          </cell>
          <cell r="E212">
            <v>0</v>
          </cell>
          <cell r="F212">
            <v>293465352.13999999</v>
          </cell>
          <cell r="G212">
            <v>61385000</v>
          </cell>
          <cell r="H212">
            <v>232080352</v>
          </cell>
          <cell r="I212">
            <v>11622390</v>
          </cell>
          <cell r="J212">
            <v>3.96</v>
          </cell>
          <cell r="K212">
            <v>25.25</v>
          </cell>
          <cell r="L212" t="str">
            <v xml:space="preserve">               </v>
          </cell>
          <cell r="M212" t="str">
            <v xml:space="preserve">               </v>
          </cell>
          <cell r="N212" t="str">
            <v xml:space="preserve">               </v>
          </cell>
          <cell r="O212">
            <v>20.9</v>
          </cell>
          <cell r="P212">
            <v>11.5</v>
          </cell>
          <cell r="Q212">
            <v>61385000</v>
          </cell>
          <cell r="R212">
            <v>9193069</v>
          </cell>
          <cell r="S212">
            <v>3.13</v>
          </cell>
        </row>
        <row r="213">
          <cell r="A213" t="str">
            <v xml:space="preserve">343.00 30801        </v>
          </cell>
          <cell r="B213">
            <v>57526</v>
          </cell>
          <cell r="C213">
            <v>50</v>
          </cell>
          <cell r="D213" t="str">
            <v xml:space="preserve">   O1</v>
          </cell>
          <cell r="E213">
            <v>0</v>
          </cell>
          <cell r="F213">
            <v>336350551.36000001</v>
          </cell>
          <cell r="G213">
            <v>57011712</v>
          </cell>
          <cell r="H213">
            <v>279338839</v>
          </cell>
          <cell r="I213">
            <v>11785233</v>
          </cell>
          <cell r="J213">
            <v>3.5</v>
          </cell>
          <cell r="K213">
            <v>28.54</v>
          </cell>
          <cell r="L213" t="str">
            <v xml:space="preserve">               </v>
          </cell>
          <cell r="M213" t="str">
            <v xml:space="preserve">               </v>
          </cell>
          <cell r="N213" t="str">
            <v xml:space="preserve">               </v>
          </cell>
          <cell r="O213">
            <v>17</v>
          </cell>
          <cell r="P213">
            <v>9.5</v>
          </cell>
          <cell r="Q213">
            <v>57011712</v>
          </cell>
          <cell r="R213">
            <v>9788077</v>
          </cell>
          <cell r="S213">
            <v>2.91</v>
          </cell>
        </row>
        <row r="214">
          <cell r="A214" t="str">
            <v xml:space="preserve">343.00 30900        </v>
          </cell>
          <cell r="B214">
            <v>58987</v>
          </cell>
          <cell r="C214">
            <v>50</v>
          </cell>
          <cell r="D214" t="str">
            <v xml:space="preserve">   O1</v>
          </cell>
          <cell r="E214">
            <v>0</v>
          </cell>
          <cell r="F214">
            <v>28434944.370000001</v>
          </cell>
          <cell r="G214">
            <v>1978885</v>
          </cell>
          <cell r="H214">
            <v>26456059</v>
          </cell>
          <cell r="I214">
            <v>905283</v>
          </cell>
          <cell r="J214">
            <v>3.18</v>
          </cell>
          <cell r="K214">
            <v>31.41</v>
          </cell>
          <cell r="L214" t="str">
            <v xml:space="preserve">               </v>
          </cell>
          <cell r="M214" t="str">
            <v xml:space="preserve">               </v>
          </cell>
          <cell r="N214" t="str">
            <v xml:space="preserve">               </v>
          </cell>
          <cell r="O214">
            <v>7</v>
          </cell>
          <cell r="P214">
            <v>3.7</v>
          </cell>
          <cell r="Q214">
            <v>1978885</v>
          </cell>
          <cell r="R214">
            <v>842178</v>
          </cell>
          <cell r="S214">
            <v>2.96</v>
          </cell>
        </row>
        <row r="215">
          <cell r="A215" t="str">
            <v xml:space="preserve">343.00 30901        </v>
          </cell>
          <cell r="B215">
            <v>58256</v>
          </cell>
          <cell r="C215">
            <v>50</v>
          </cell>
          <cell r="D215" t="str">
            <v xml:space="preserve">   O1</v>
          </cell>
          <cell r="E215">
            <v>0</v>
          </cell>
          <cell r="F215">
            <v>306048983.24000001</v>
          </cell>
          <cell r="G215">
            <v>54743393</v>
          </cell>
          <cell r="H215">
            <v>251305590</v>
          </cell>
          <cell r="I215">
            <v>10322057</v>
          </cell>
          <cell r="J215">
            <v>3.37</v>
          </cell>
          <cell r="K215">
            <v>29.65</v>
          </cell>
          <cell r="L215" t="str">
            <v xml:space="preserve">               </v>
          </cell>
          <cell r="M215" t="str">
            <v xml:space="preserve">               </v>
          </cell>
          <cell r="N215" t="str">
            <v xml:space="preserve">               </v>
          </cell>
          <cell r="O215">
            <v>17.899999999999999</v>
          </cell>
          <cell r="P215">
            <v>10.3</v>
          </cell>
          <cell r="Q215">
            <v>54743393</v>
          </cell>
          <cell r="R215">
            <v>8476618</v>
          </cell>
          <cell r="S215">
            <v>2.77</v>
          </cell>
        </row>
        <row r="216">
          <cell r="A216" t="str">
            <v xml:space="preserve">343.00 30902        </v>
          </cell>
          <cell r="B216">
            <v>58256</v>
          </cell>
          <cell r="C216">
            <v>50</v>
          </cell>
          <cell r="D216" t="str">
            <v xml:space="preserve">   O1</v>
          </cell>
          <cell r="E216">
            <v>0</v>
          </cell>
          <cell r="F216">
            <v>252418457.19999999</v>
          </cell>
          <cell r="G216">
            <v>47303418</v>
          </cell>
          <cell r="H216">
            <v>205115039</v>
          </cell>
          <cell r="I216">
            <v>8527651</v>
          </cell>
          <cell r="J216">
            <v>3.38</v>
          </cell>
          <cell r="K216">
            <v>29.6</v>
          </cell>
          <cell r="L216" t="str">
            <v xml:space="preserve">               </v>
          </cell>
          <cell r="M216" t="str">
            <v xml:space="preserve">               </v>
          </cell>
          <cell r="N216" t="str">
            <v xml:space="preserve">               </v>
          </cell>
          <cell r="O216">
            <v>18.7</v>
          </cell>
          <cell r="P216">
            <v>10.8</v>
          </cell>
          <cell r="Q216">
            <v>47303418</v>
          </cell>
          <cell r="R216">
            <v>6929392</v>
          </cell>
          <cell r="S216">
            <v>2.75</v>
          </cell>
        </row>
        <row r="217">
          <cell r="A217" t="str">
            <v xml:space="preserve">343.00 30903        </v>
          </cell>
          <cell r="B217">
            <v>58987</v>
          </cell>
          <cell r="C217">
            <v>50</v>
          </cell>
          <cell r="D217" t="str">
            <v xml:space="preserve">   O1</v>
          </cell>
          <cell r="E217">
            <v>0</v>
          </cell>
          <cell r="F217">
            <v>529109009.94999999</v>
          </cell>
          <cell r="G217">
            <v>79617694</v>
          </cell>
          <cell r="H217">
            <v>449491316</v>
          </cell>
          <cell r="I217">
            <v>17106661</v>
          </cell>
          <cell r="J217">
            <v>3.23</v>
          </cell>
          <cell r="K217">
            <v>30.93</v>
          </cell>
          <cell r="L217" t="str">
            <v xml:space="preserve">               </v>
          </cell>
          <cell r="M217" t="str">
            <v xml:space="preserve">               </v>
          </cell>
          <cell r="N217" t="str">
            <v xml:space="preserve">               </v>
          </cell>
          <cell r="O217">
            <v>15</v>
          </cell>
          <cell r="P217">
            <v>8.6999999999999993</v>
          </cell>
          <cell r="Q217">
            <v>79617694</v>
          </cell>
          <cell r="R217">
            <v>14531851</v>
          </cell>
          <cell r="S217">
            <v>2.75</v>
          </cell>
        </row>
        <row r="218">
          <cell r="A218" t="str">
            <v xml:space="preserve">343.00 31001        </v>
          </cell>
          <cell r="B218">
            <v>59717</v>
          </cell>
          <cell r="C218">
            <v>50</v>
          </cell>
          <cell r="D218" t="str">
            <v xml:space="preserve">   O1</v>
          </cell>
          <cell r="E218">
            <v>0</v>
          </cell>
          <cell r="F218">
            <v>416034250.87</v>
          </cell>
          <cell r="G218">
            <v>56901054</v>
          </cell>
          <cell r="H218">
            <v>359133197</v>
          </cell>
          <cell r="I218">
            <v>12960569</v>
          </cell>
          <cell r="J218">
            <v>3.12</v>
          </cell>
          <cell r="K218">
            <v>32.1</v>
          </cell>
          <cell r="L218" t="str">
            <v xml:space="preserve">               </v>
          </cell>
          <cell r="M218" t="str">
            <v xml:space="preserve">               </v>
          </cell>
          <cell r="N218" t="str">
            <v xml:space="preserve">               </v>
          </cell>
          <cell r="O218">
            <v>13.7</v>
          </cell>
          <cell r="P218">
            <v>8.1</v>
          </cell>
          <cell r="Q218">
            <v>56901054</v>
          </cell>
          <cell r="R218">
            <v>11188189</v>
          </cell>
          <cell r="S218">
            <v>2.69</v>
          </cell>
        </row>
        <row r="219">
          <cell r="A219" t="str">
            <v xml:space="preserve">343.00 31101        </v>
          </cell>
          <cell r="B219">
            <v>60083</v>
          </cell>
          <cell r="C219">
            <v>50</v>
          </cell>
          <cell r="D219" t="str">
            <v xml:space="preserve">   O1</v>
          </cell>
          <cell r="E219">
            <v>0</v>
          </cell>
          <cell r="F219">
            <v>520328353.39999998</v>
          </cell>
          <cell r="G219">
            <v>59189001</v>
          </cell>
          <cell r="H219">
            <v>461139352</v>
          </cell>
          <cell r="I219">
            <v>15868507</v>
          </cell>
          <cell r="J219">
            <v>3.05</v>
          </cell>
          <cell r="K219">
            <v>32.79</v>
          </cell>
          <cell r="L219" t="str">
            <v xml:space="preserve">               </v>
          </cell>
          <cell r="M219" t="str">
            <v xml:space="preserve">               </v>
          </cell>
          <cell r="N219" t="str">
            <v xml:space="preserve">               </v>
          </cell>
          <cell r="O219">
            <v>11.4</v>
          </cell>
          <cell r="P219">
            <v>6.7</v>
          </cell>
          <cell r="Q219">
            <v>59189001</v>
          </cell>
          <cell r="R219">
            <v>14064532</v>
          </cell>
          <cell r="S219">
            <v>2.7</v>
          </cell>
        </row>
        <row r="220">
          <cell r="A220" t="str">
            <v xml:space="preserve">343.00 31201        </v>
          </cell>
          <cell r="B220">
            <v>60813</v>
          </cell>
          <cell r="C220">
            <v>50</v>
          </cell>
          <cell r="D220" t="str">
            <v xml:space="preserve">   O1</v>
          </cell>
          <cell r="E220">
            <v>0</v>
          </cell>
          <cell r="F220">
            <v>598730639.34000003</v>
          </cell>
          <cell r="G220">
            <v>53259543</v>
          </cell>
          <cell r="H220">
            <v>545471096</v>
          </cell>
          <cell r="I220">
            <v>17609725</v>
          </cell>
          <cell r="J220">
            <v>2.94</v>
          </cell>
          <cell r="K220">
            <v>34</v>
          </cell>
          <cell r="L220" t="str">
            <v xml:space="preserve">               </v>
          </cell>
          <cell r="M220" t="str">
            <v xml:space="preserve">               </v>
          </cell>
          <cell r="N220" t="str">
            <v xml:space="preserve">               </v>
          </cell>
          <cell r="O220">
            <v>8.9</v>
          </cell>
          <cell r="P220">
            <v>5.3</v>
          </cell>
          <cell r="Q220">
            <v>53259543</v>
          </cell>
          <cell r="R220">
            <v>16044208</v>
          </cell>
          <cell r="S220">
            <v>2.68</v>
          </cell>
        </row>
        <row r="221">
          <cell r="A221" t="str">
            <v xml:space="preserve">343.00 31301        </v>
          </cell>
          <cell r="B221">
            <v>61909</v>
          </cell>
          <cell r="C221">
            <v>50</v>
          </cell>
          <cell r="D221" t="str">
            <v xml:space="preserve">   O1</v>
          </cell>
          <cell r="E221">
            <v>0</v>
          </cell>
          <cell r="F221">
            <v>739073229.20000005</v>
          </cell>
          <cell r="G221">
            <v>29903169</v>
          </cell>
          <cell r="H221">
            <v>709170060</v>
          </cell>
          <cell r="I221">
            <v>20586998</v>
          </cell>
          <cell r="J221">
            <v>2.79</v>
          </cell>
          <cell r="K221">
            <v>35.9</v>
          </cell>
          <cell r="L221" t="str">
            <v xml:space="preserve">               </v>
          </cell>
          <cell r="M221" t="str">
            <v xml:space="preserve">               </v>
          </cell>
          <cell r="N221" t="str">
            <v xml:space="preserve">               </v>
          </cell>
          <cell r="O221">
            <v>4</v>
          </cell>
          <cell r="P221">
            <v>2.4</v>
          </cell>
          <cell r="Q221">
            <v>29903169</v>
          </cell>
          <cell r="R221">
            <v>19754657</v>
          </cell>
          <cell r="S221">
            <v>2.67</v>
          </cell>
        </row>
        <row r="222">
          <cell r="A222" t="str">
            <v xml:space="preserve">343.00 31491        </v>
          </cell>
          <cell r="B222">
            <v>59352</v>
          </cell>
          <cell r="C222">
            <v>50</v>
          </cell>
          <cell r="D222" t="str">
            <v xml:space="preserve">   O1</v>
          </cell>
          <cell r="E222">
            <v>0</v>
          </cell>
          <cell r="F222">
            <v>922825.41</v>
          </cell>
          <cell r="G222">
            <v>106182</v>
          </cell>
          <cell r="H222">
            <v>816643</v>
          </cell>
          <cell r="I222">
            <v>29065</v>
          </cell>
          <cell r="J222">
            <v>3.15</v>
          </cell>
          <cell r="K222">
            <v>31.75</v>
          </cell>
          <cell r="L222" t="str">
            <v xml:space="preserve">               </v>
          </cell>
          <cell r="M222" t="str">
            <v xml:space="preserve">               </v>
          </cell>
          <cell r="N222" t="str">
            <v xml:space="preserve">               </v>
          </cell>
          <cell r="O222">
            <v>11.5</v>
          </cell>
          <cell r="P222">
            <v>6.5</v>
          </cell>
          <cell r="Q222">
            <v>106182</v>
          </cell>
          <cell r="R222">
            <v>25720</v>
          </cell>
          <cell r="S222">
            <v>2.79</v>
          </cell>
        </row>
        <row r="223">
          <cell r="A223" t="str">
            <v xml:space="preserve">343.00 39010        </v>
          </cell>
          <cell r="B223">
            <v>55700</v>
          </cell>
          <cell r="C223">
            <v>50</v>
          </cell>
          <cell r="D223" t="str">
            <v xml:space="preserve">   O1</v>
          </cell>
          <cell r="E223">
            <v>0</v>
          </cell>
          <cell r="F223">
            <v>1571193.93</v>
          </cell>
          <cell r="G223">
            <v>104244</v>
          </cell>
          <cell r="H223">
            <v>1466950</v>
          </cell>
          <cell r="I223">
            <v>61088</v>
          </cell>
          <cell r="J223">
            <v>3.89</v>
          </cell>
          <cell r="K223">
            <v>25.72</v>
          </cell>
          <cell r="L223" t="str">
            <v xml:space="preserve">               </v>
          </cell>
          <cell r="M223" t="str">
            <v xml:space="preserve">               </v>
          </cell>
          <cell r="N223" t="str">
            <v xml:space="preserve">               </v>
          </cell>
          <cell r="O223">
            <v>6.6</v>
          </cell>
          <cell r="P223">
            <v>2.5</v>
          </cell>
          <cell r="Q223">
            <v>104244</v>
          </cell>
          <cell r="R223">
            <v>57037</v>
          </cell>
          <cell r="S223">
            <v>3.63</v>
          </cell>
        </row>
        <row r="224">
          <cell r="A224" t="str">
            <v xml:space="preserve">343.00 39013        </v>
          </cell>
          <cell r="B224">
            <v>55700</v>
          </cell>
          <cell r="C224">
            <v>50</v>
          </cell>
          <cell r="D224" t="str">
            <v xml:space="preserve">   O1</v>
          </cell>
          <cell r="E224">
            <v>0</v>
          </cell>
          <cell r="F224">
            <v>109298878.28</v>
          </cell>
          <cell r="G224">
            <v>21773816</v>
          </cell>
          <cell r="H224">
            <v>87525062</v>
          </cell>
          <cell r="I224">
            <v>4320114</v>
          </cell>
          <cell r="J224">
            <v>3.95</v>
          </cell>
          <cell r="K224">
            <v>25.3</v>
          </cell>
          <cell r="L224" t="str">
            <v xml:space="preserve">               </v>
          </cell>
          <cell r="M224" t="str">
            <v xml:space="preserve">               </v>
          </cell>
          <cell r="N224" t="str">
            <v xml:space="preserve">               </v>
          </cell>
          <cell r="O224">
            <v>19.899999999999999</v>
          </cell>
          <cell r="P224">
            <v>10.7</v>
          </cell>
          <cell r="Q224">
            <v>21773816</v>
          </cell>
          <cell r="R224">
            <v>3459038</v>
          </cell>
          <cell r="S224">
            <v>3.16</v>
          </cell>
        </row>
        <row r="225">
          <cell r="A225" t="str">
            <v xml:space="preserve">343.00 39014        </v>
          </cell>
          <cell r="B225">
            <v>46752</v>
          </cell>
          <cell r="C225">
            <v>50</v>
          </cell>
          <cell r="D225" t="str">
            <v xml:space="preserve">   O1</v>
          </cell>
          <cell r="E225">
            <v>0</v>
          </cell>
          <cell r="F225">
            <v>2601840.14</v>
          </cell>
          <cell r="G225">
            <v>1588473</v>
          </cell>
          <cell r="H225">
            <v>1013367</v>
          </cell>
          <cell r="I225">
            <v>448593</v>
          </cell>
          <cell r="J225">
            <v>17.239999999999998</v>
          </cell>
          <cell r="K225">
            <v>5.8</v>
          </cell>
          <cell r="L225" t="str">
            <v xml:space="preserve">               </v>
          </cell>
          <cell r="M225" t="str">
            <v xml:space="preserve">               </v>
          </cell>
          <cell r="N225" t="str">
            <v xml:space="preserve">               </v>
          </cell>
          <cell r="O225">
            <v>61.1</v>
          </cell>
          <cell r="P225">
            <v>11</v>
          </cell>
          <cell r="Q225">
            <v>1588473</v>
          </cell>
          <cell r="R225">
            <v>174797</v>
          </cell>
          <cell r="S225">
            <v>6.72</v>
          </cell>
        </row>
        <row r="226">
          <cell r="A226" t="str">
            <v xml:space="preserve">343.00 39020        </v>
          </cell>
          <cell r="B226">
            <v>45777</v>
          </cell>
          <cell r="C226">
            <v>50</v>
          </cell>
          <cell r="D226" t="str">
            <v xml:space="preserve">   O1</v>
          </cell>
          <cell r="E226">
            <v>0</v>
          </cell>
          <cell r="F226">
            <v>6828010.7199999997</v>
          </cell>
          <cell r="G226">
            <v>5846223</v>
          </cell>
          <cell r="H226">
            <v>981788</v>
          </cell>
          <cell r="I226">
            <v>2094482</v>
          </cell>
          <cell r="J226">
            <v>30.67</v>
          </cell>
          <cell r="K226">
            <v>3.26</v>
          </cell>
          <cell r="L226" t="str">
            <v xml:space="preserve">               </v>
          </cell>
          <cell r="M226" t="str">
            <v xml:space="preserve">               </v>
          </cell>
          <cell r="N226" t="str">
            <v xml:space="preserve">               </v>
          </cell>
          <cell r="O226">
            <v>85.6</v>
          </cell>
          <cell r="P226">
            <v>23.4</v>
          </cell>
          <cell r="Q226">
            <v>5846223</v>
          </cell>
          <cell r="R226">
            <v>300776</v>
          </cell>
          <cell r="S226">
            <v>4.41</v>
          </cell>
        </row>
        <row r="227">
          <cell r="A227" t="str">
            <v xml:space="preserve">343.00 39030        </v>
          </cell>
          <cell r="B227">
            <v>47483</v>
          </cell>
          <cell r="C227">
            <v>50</v>
          </cell>
          <cell r="D227" t="str">
            <v xml:space="preserve">   O1</v>
          </cell>
          <cell r="E227">
            <v>0</v>
          </cell>
          <cell r="F227">
            <v>2799744.92</v>
          </cell>
          <cell r="G227">
            <v>1558406</v>
          </cell>
          <cell r="H227">
            <v>1241339</v>
          </cell>
          <cell r="I227">
            <v>366459</v>
          </cell>
          <cell r="J227">
            <v>13.09</v>
          </cell>
          <cell r="K227">
            <v>7.64</v>
          </cell>
          <cell r="L227" t="str">
            <v xml:space="preserve">               </v>
          </cell>
          <cell r="M227" t="str">
            <v xml:space="preserve">               </v>
          </cell>
          <cell r="N227" t="str">
            <v xml:space="preserve">               </v>
          </cell>
          <cell r="O227">
            <v>55.7</v>
          </cell>
          <cell r="P227">
            <v>11.3</v>
          </cell>
          <cell r="Q227">
            <v>1558406</v>
          </cell>
          <cell r="R227">
            <v>162398</v>
          </cell>
          <cell r="S227">
            <v>5.8</v>
          </cell>
        </row>
        <row r="228">
          <cell r="A228" t="str">
            <v xml:space="preserve">343.00 39060        </v>
          </cell>
          <cell r="B228">
            <v>59171</v>
          </cell>
          <cell r="C228">
            <v>50</v>
          </cell>
          <cell r="D228" t="str">
            <v xml:space="preserve">   O1</v>
          </cell>
          <cell r="E228">
            <v>0</v>
          </cell>
          <cell r="F228">
            <v>101819362.03</v>
          </cell>
          <cell r="G228">
            <v>1072158</v>
          </cell>
          <cell r="H228">
            <v>100747204</v>
          </cell>
          <cell r="I228">
            <v>3189830</v>
          </cell>
          <cell r="J228">
            <v>3.13</v>
          </cell>
          <cell r="K228">
            <v>31.92</v>
          </cell>
          <cell r="L228" t="str">
            <v xml:space="preserve">               </v>
          </cell>
          <cell r="M228" t="str">
            <v xml:space="preserve">               </v>
          </cell>
          <cell r="N228" t="str">
            <v xml:space="preserve">               </v>
          </cell>
          <cell r="O228">
            <v>1.1000000000000001</v>
          </cell>
          <cell r="P228">
            <v>0.5</v>
          </cell>
          <cell r="Q228">
            <v>1072158</v>
          </cell>
          <cell r="R228">
            <v>3156400</v>
          </cell>
          <cell r="S228">
            <v>3.1</v>
          </cell>
        </row>
        <row r="229">
          <cell r="A229" t="str">
            <v xml:space="preserve">343.21 30300        </v>
          </cell>
          <cell r="B229">
            <v>56065</v>
          </cell>
          <cell r="C229">
            <v>9</v>
          </cell>
          <cell r="D229" t="str">
            <v xml:space="preserve">   L0</v>
          </cell>
          <cell r="E229">
            <v>40</v>
          </cell>
          <cell r="F229">
            <v>31059638.170000002</v>
          </cell>
          <cell r="G229">
            <v>3095094</v>
          </cell>
          <cell r="H229">
            <v>15540689</v>
          </cell>
          <cell r="I229">
            <v>2481462</v>
          </cell>
          <cell r="J229">
            <v>7.99</v>
          </cell>
          <cell r="K229">
            <v>7.51</v>
          </cell>
          <cell r="L229" t="str">
            <v xml:space="preserve">               </v>
          </cell>
          <cell r="M229" t="str">
            <v xml:space="preserve">               </v>
          </cell>
          <cell r="N229" t="str">
            <v xml:space="preserve">               </v>
          </cell>
          <cell r="O229">
            <v>10</v>
          </cell>
          <cell r="P229">
            <v>2.5</v>
          </cell>
          <cell r="Q229">
            <v>3095094</v>
          </cell>
          <cell r="R229">
            <v>2070435</v>
          </cell>
          <cell r="S229">
            <v>6.67</v>
          </cell>
        </row>
        <row r="230">
          <cell r="A230" t="str">
            <v xml:space="preserve">343.21 30301        </v>
          </cell>
          <cell r="B230">
            <v>56065</v>
          </cell>
          <cell r="C230">
            <v>9</v>
          </cell>
          <cell r="D230" t="str">
            <v xml:space="preserve">   L0</v>
          </cell>
          <cell r="E230">
            <v>40</v>
          </cell>
          <cell r="F230">
            <v>399595444.16000003</v>
          </cell>
          <cell r="G230">
            <v>50312551</v>
          </cell>
          <cell r="H230">
            <v>189444715</v>
          </cell>
          <cell r="I230">
            <v>33721135</v>
          </cell>
          <cell r="J230">
            <v>8.44</v>
          </cell>
          <cell r="K230">
            <v>7.11</v>
          </cell>
          <cell r="L230" t="str">
            <v xml:space="preserve">               </v>
          </cell>
          <cell r="M230" t="str">
            <v xml:space="preserve">               </v>
          </cell>
          <cell r="N230" t="str">
            <v xml:space="preserve">               </v>
          </cell>
          <cell r="O230">
            <v>12.6</v>
          </cell>
          <cell r="P230">
            <v>3.5</v>
          </cell>
          <cell r="Q230">
            <v>50312551</v>
          </cell>
          <cell r="R230">
            <v>26637032</v>
          </cell>
          <cell r="S230">
            <v>6.67</v>
          </cell>
        </row>
        <row r="231">
          <cell r="A231" t="str">
            <v xml:space="preserve">343.21 30401        </v>
          </cell>
          <cell r="B231">
            <v>56795</v>
          </cell>
          <cell r="C231">
            <v>9</v>
          </cell>
          <cell r="D231" t="str">
            <v xml:space="preserve">   L0</v>
          </cell>
          <cell r="E231">
            <v>40</v>
          </cell>
          <cell r="F231">
            <v>224014385.99000001</v>
          </cell>
          <cell r="G231">
            <v>34453843</v>
          </cell>
          <cell r="H231">
            <v>99954789</v>
          </cell>
          <cell r="I231">
            <v>20090976</v>
          </cell>
          <cell r="J231">
            <v>8.9700000000000006</v>
          </cell>
          <cell r="K231">
            <v>6.69</v>
          </cell>
          <cell r="L231" t="str">
            <v xml:space="preserve">               </v>
          </cell>
          <cell r="M231" t="str">
            <v xml:space="preserve">               </v>
          </cell>
          <cell r="N231" t="str">
            <v xml:space="preserve">               </v>
          </cell>
          <cell r="O231">
            <v>15.4</v>
          </cell>
          <cell r="P231">
            <v>4.5</v>
          </cell>
          <cell r="Q231">
            <v>34453843</v>
          </cell>
          <cell r="R231">
            <v>14932799</v>
          </cell>
          <cell r="S231">
            <v>6.67</v>
          </cell>
        </row>
        <row r="232">
          <cell r="A232" t="str">
            <v xml:space="preserve">343.21 30500        </v>
          </cell>
          <cell r="B232">
            <v>56795</v>
          </cell>
          <cell r="C232">
            <v>9</v>
          </cell>
          <cell r="D232" t="str">
            <v xml:space="preserve">   L0</v>
          </cell>
          <cell r="E232">
            <v>40</v>
          </cell>
          <cell r="F232">
            <v>24082661.550000001</v>
          </cell>
          <cell r="G232">
            <v>2151372</v>
          </cell>
          <cell r="H232">
            <v>12298225</v>
          </cell>
          <cell r="I232">
            <v>1886370</v>
          </cell>
          <cell r="J232">
            <v>7.83</v>
          </cell>
          <cell r="K232">
            <v>7.66</v>
          </cell>
          <cell r="L232" t="str">
            <v xml:space="preserve">               </v>
          </cell>
          <cell r="M232" t="str">
            <v xml:space="preserve">               </v>
          </cell>
          <cell r="N232" t="str">
            <v xml:space="preserve">               </v>
          </cell>
          <cell r="O232">
            <v>8.9</v>
          </cell>
          <cell r="P232">
            <v>2.2000000000000002</v>
          </cell>
          <cell r="Q232">
            <v>2151372</v>
          </cell>
          <cell r="R232">
            <v>1605350</v>
          </cell>
          <cell r="S232">
            <v>6.67</v>
          </cell>
        </row>
        <row r="233">
          <cell r="A233" t="str">
            <v xml:space="preserve">343.21 30502        </v>
          </cell>
          <cell r="B233">
            <v>52778</v>
          </cell>
          <cell r="C233">
            <v>9</v>
          </cell>
          <cell r="D233" t="str">
            <v xml:space="preserve">   L0</v>
          </cell>
          <cell r="E233">
            <v>40</v>
          </cell>
          <cell r="F233">
            <v>69613131.969999999</v>
          </cell>
          <cell r="G233">
            <v>11041318</v>
          </cell>
          <cell r="H233">
            <v>30726561</v>
          </cell>
          <cell r="I233">
            <v>6309347</v>
          </cell>
          <cell r="J233">
            <v>9.06</v>
          </cell>
          <cell r="K233">
            <v>6.62</v>
          </cell>
          <cell r="L233" t="str">
            <v xml:space="preserve">               </v>
          </cell>
          <cell r="M233" t="str">
            <v xml:space="preserve">               </v>
          </cell>
          <cell r="N233" t="str">
            <v xml:space="preserve">               </v>
          </cell>
          <cell r="O233">
            <v>15.9</v>
          </cell>
          <cell r="P233">
            <v>5</v>
          </cell>
          <cell r="Q233">
            <v>11041318</v>
          </cell>
          <cell r="R233">
            <v>4644021</v>
          </cell>
          <cell r="S233">
            <v>6.67</v>
          </cell>
        </row>
        <row r="234">
          <cell r="A234" t="str">
            <v xml:space="preserve">343.21 30503        </v>
          </cell>
          <cell r="B234">
            <v>52778</v>
          </cell>
          <cell r="C234">
            <v>9</v>
          </cell>
          <cell r="D234" t="str">
            <v xml:space="preserve">   L0</v>
          </cell>
          <cell r="E234">
            <v>40</v>
          </cell>
          <cell r="F234">
            <v>77728706.519999996</v>
          </cell>
          <cell r="G234">
            <v>9772678</v>
          </cell>
          <cell r="H234">
            <v>36864546</v>
          </cell>
          <cell r="I234">
            <v>6559385</v>
          </cell>
          <cell r="J234">
            <v>8.44</v>
          </cell>
          <cell r="K234">
            <v>7.11</v>
          </cell>
          <cell r="L234" t="str">
            <v xml:space="preserve">               </v>
          </cell>
          <cell r="M234" t="str">
            <v xml:space="preserve">               </v>
          </cell>
          <cell r="N234" t="str">
            <v xml:space="preserve">               </v>
          </cell>
          <cell r="O234">
            <v>12.6</v>
          </cell>
          <cell r="P234">
            <v>3.7</v>
          </cell>
          <cell r="Q234">
            <v>9772678</v>
          </cell>
          <cell r="R234">
            <v>5187161</v>
          </cell>
          <cell r="S234">
            <v>6.67</v>
          </cell>
        </row>
        <row r="235">
          <cell r="A235" t="str">
            <v xml:space="preserve">343.21 30504        </v>
          </cell>
          <cell r="B235">
            <v>56795</v>
          </cell>
          <cell r="C235">
            <v>9</v>
          </cell>
          <cell r="D235" t="str">
            <v xml:space="preserve">   L0</v>
          </cell>
          <cell r="E235">
            <v>40</v>
          </cell>
          <cell r="F235">
            <v>254305507.91999999</v>
          </cell>
          <cell r="G235">
            <v>36331413</v>
          </cell>
          <cell r="H235">
            <v>116251892</v>
          </cell>
          <cell r="I235">
            <v>22242464</v>
          </cell>
          <cell r="J235">
            <v>8.75</v>
          </cell>
          <cell r="K235">
            <v>6.86</v>
          </cell>
          <cell r="L235" t="str">
            <v xml:space="preserve">               </v>
          </cell>
          <cell r="M235" t="str">
            <v xml:space="preserve">               </v>
          </cell>
          <cell r="N235" t="str">
            <v xml:space="preserve">               </v>
          </cell>
          <cell r="O235">
            <v>14.3</v>
          </cell>
          <cell r="P235">
            <v>4.2</v>
          </cell>
          <cell r="Q235">
            <v>36331413</v>
          </cell>
          <cell r="R235">
            <v>16952005</v>
          </cell>
          <cell r="S235">
            <v>6.67</v>
          </cell>
        </row>
        <row r="236">
          <cell r="A236" t="str">
            <v xml:space="preserve">343.21 30700        </v>
          </cell>
          <cell r="B236">
            <v>56065</v>
          </cell>
          <cell r="C236">
            <v>9</v>
          </cell>
          <cell r="D236" t="str">
            <v xml:space="preserve">   L0</v>
          </cell>
          <cell r="E236">
            <v>40</v>
          </cell>
          <cell r="F236">
            <v>51959133.829999998</v>
          </cell>
          <cell r="G236">
            <v>6090521</v>
          </cell>
          <cell r="H236">
            <v>25084959</v>
          </cell>
          <cell r="I236">
            <v>4306006</v>
          </cell>
          <cell r="J236">
            <v>8.2899999999999991</v>
          </cell>
          <cell r="K236">
            <v>7.24</v>
          </cell>
          <cell r="L236" t="str">
            <v xml:space="preserve">               </v>
          </cell>
          <cell r="M236" t="str">
            <v xml:space="preserve">               </v>
          </cell>
          <cell r="N236" t="str">
            <v xml:space="preserve">               </v>
          </cell>
          <cell r="O236">
            <v>11.7</v>
          </cell>
          <cell r="P236">
            <v>3.2</v>
          </cell>
          <cell r="Q236">
            <v>6090521</v>
          </cell>
          <cell r="R236">
            <v>3463596</v>
          </cell>
          <cell r="S236">
            <v>6.67</v>
          </cell>
        </row>
        <row r="237">
          <cell r="A237" t="str">
            <v xml:space="preserve">343.21 30701        </v>
          </cell>
          <cell r="B237">
            <v>56065</v>
          </cell>
          <cell r="C237">
            <v>9</v>
          </cell>
          <cell r="D237" t="str">
            <v xml:space="preserve">   L0</v>
          </cell>
          <cell r="E237">
            <v>40</v>
          </cell>
          <cell r="F237">
            <v>189258726.53</v>
          </cell>
          <cell r="G237">
            <v>25917578</v>
          </cell>
          <cell r="H237">
            <v>87637658</v>
          </cell>
          <cell r="I237">
            <v>16338883</v>
          </cell>
          <cell r="J237">
            <v>8.6300000000000008</v>
          </cell>
          <cell r="K237">
            <v>6.95</v>
          </cell>
          <cell r="L237" t="str">
            <v xml:space="preserve">               </v>
          </cell>
          <cell r="M237" t="str">
            <v xml:space="preserve">               </v>
          </cell>
          <cell r="N237" t="str">
            <v xml:space="preserve">               </v>
          </cell>
          <cell r="O237">
            <v>13.7</v>
          </cell>
          <cell r="P237">
            <v>3.9</v>
          </cell>
          <cell r="Q237">
            <v>25917578</v>
          </cell>
          <cell r="R237">
            <v>12615987</v>
          </cell>
          <cell r="S237">
            <v>6.67</v>
          </cell>
        </row>
        <row r="238">
          <cell r="A238" t="str">
            <v xml:space="preserve">343.21 30702        </v>
          </cell>
          <cell r="B238">
            <v>55700</v>
          </cell>
          <cell r="C238">
            <v>9</v>
          </cell>
          <cell r="D238" t="str">
            <v xml:space="preserve">   L0</v>
          </cell>
          <cell r="E238">
            <v>40</v>
          </cell>
          <cell r="F238">
            <v>205264752.03999999</v>
          </cell>
          <cell r="G238">
            <v>28654107</v>
          </cell>
          <cell r="H238">
            <v>94504744</v>
          </cell>
          <cell r="I238">
            <v>17823278</v>
          </cell>
          <cell r="J238">
            <v>8.68</v>
          </cell>
          <cell r="K238">
            <v>6.91</v>
          </cell>
          <cell r="L238" t="str">
            <v xml:space="preserve">               </v>
          </cell>
          <cell r="M238" t="str">
            <v xml:space="preserve">               </v>
          </cell>
          <cell r="N238" t="str">
            <v xml:space="preserve">               </v>
          </cell>
          <cell r="O238">
            <v>14</v>
          </cell>
          <cell r="P238">
            <v>4.0999999999999996</v>
          </cell>
          <cell r="Q238">
            <v>28654107</v>
          </cell>
          <cell r="R238">
            <v>13682948</v>
          </cell>
          <cell r="S238">
            <v>6.67</v>
          </cell>
        </row>
        <row r="239">
          <cell r="A239" t="str">
            <v xml:space="preserve">343.21 30801        </v>
          </cell>
          <cell r="B239">
            <v>57526</v>
          </cell>
          <cell r="C239">
            <v>9</v>
          </cell>
          <cell r="D239" t="str">
            <v xml:space="preserve">   L0</v>
          </cell>
          <cell r="E239">
            <v>40</v>
          </cell>
          <cell r="F239">
            <v>211449306.83000001</v>
          </cell>
          <cell r="G239">
            <v>27423549</v>
          </cell>
          <cell r="H239">
            <v>99446035</v>
          </cell>
          <cell r="I239">
            <v>17970196</v>
          </cell>
          <cell r="J239">
            <v>8.5</v>
          </cell>
          <cell r="K239">
            <v>7.06</v>
          </cell>
          <cell r="L239" t="str">
            <v xml:space="preserve">               </v>
          </cell>
          <cell r="M239" t="str">
            <v xml:space="preserve">               </v>
          </cell>
          <cell r="N239" t="str">
            <v xml:space="preserve">               </v>
          </cell>
          <cell r="O239">
            <v>13</v>
          </cell>
          <cell r="P239">
            <v>3.6</v>
          </cell>
          <cell r="Q239">
            <v>27423549</v>
          </cell>
          <cell r="R239">
            <v>14095211</v>
          </cell>
          <cell r="S239">
            <v>6.67</v>
          </cell>
        </row>
        <row r="240">
          <cell r="A240" t="str">
            <v xml:space="preserve">343.21 30900        </v>
          </cell>
          <cell r="B240">
            <v>58987</v>
          </cell>
          <cell r="C240">
            <v>9</v>
          </cell>
          <cell r="D240" t="str">
            <v xml:space="preserve">   L0</v>
          </cell>
          <cell r="E240">
            <v>40</v>
          </cell>
          <cell r="F240">
            <v>154364008.34</v>
          </cell>
          <cell r="G240">
            <v>17059479</v>
          </cell>
          <cell r="H240">
            <v>75558926</v>
          </cell>
          <cell r="I240">
            <v>12618311</v>
          </cell>
          <cell r="J240">
            <v>8.17</v>
          </cell>
          <cell r="K240">
            <v>7.34</v>
          </cell>
          <cell r="L240" t="str">
            <v xml:space="preserve">               </v>
          </cell>
          <cell r="M240" t="str">
            <v xml:space="preserve">               </v>
          </cell>
          <cell r="N240" t="str">
            <v xml:space="preserve">               </v>
          </cell>
          <cell r="O240">
            <v>11.1</v>
          </cell>
          <cell r="P240">
            <v>3</v>
          </cell>
          <cell r="Q240">
            <v>17059479</v>
          </cell>
          <cell r="R240">
            <v>10289905</v>
          </cell>
          <cell r="S240">
            <v>6.67</v>
          </cell>
        </row>
        <row r="241">
          <cell r="A241" t="str">
            <v xml:space="preserve">343.21 30901        </v>
          </cell>
          <cell r="B241">
            <v>58256</v>
          </cell>
          <cell r="C241">
            <v>9</v>
          </cell>
          <cell r="D241" t="str">
            <v xml:space="preserve">   L0</v>
          </cell>
          <cell r="E241">
            <v>40</v>
          </cell>
          <cell r="F241">
            <v>163650415.77000001</v>
          </cell>
          <cell r="G241">
            <v>22909824</v>
          </cell>
          <cell r="H241">
            <v>75280425</v>
          </cell>
          <cell r="I241">
            <v>14230471</v>
          </cell>
          <cell r="J241">
            <v>8.6999999999999993</v>
          </cell>
          <cell r="K241">
            <v>6.9</v>
          </cell>
          <cell r="L241" t="str">
            <v xml:space="preserve">               </v>
          </cell>
          <cell r="M241" t="str">
            <v xml:space="preserve">               </v>
          </cell>
          <cell r="N241" t="str">
            <v xml:space="preserve">               </v>
          </cell>
          <cell r="O241">
            <v>14</v>
          </cell>
          <cell r="P241">
            <v>4.5999999999999996</v>
          </cell>
          <cell r="Q241">
            <v>22909824</v>
          </cell>
          <cell r="R241">
            <v>10908937</v>
          </cell>
          <cell r="S241">
            <v>6.67</v>
          </cell>
        </row>
        <row r="242">
          <cell r="A242" t="str">
            <v xml:space="preserve">343.21 30902        </v>
          </cell>
          <cell r="B242">
            <v>58256</v>
          </cell>
          <cell r="C242">
            <v>9</v>
          </cell>
          <cell r="D242" t="str">
            <v xml:space="preserve">   L0</v>
          </cell>
          <cell r="E242">
            <v>40</v>
          </cell>
          <cell r="F242">
            <v>162200015.93000001</v>
          </cell>
          <cell r="G242">
            <v>40870683</v>
          </cell>
          <cell r="H242">
            <v>56449327</v>
          </cell>
          <cell r="I242">
            <v>18643680</v>
          </cell>
          <cell r="J242">
            <v>11.49</v>
          </cell>
          <cell r="K242">
            <v>5.22</v>
          </cell>
          <cell r="L242" t="str">
            <v xml:space="preserve">               </v>
          </cell>
          <cell r="M242" t="str">
            <v xml:space="preserve">               </v>
          </cell>
          <cell r="N242" t="str">
            <v xml:space="preserve">               </v>
          </cell>
          <cell r="O242">
            <v>25.2</v>
          </cell>
          <cell r="P242">
            <v>9.3000000000000007</v>
          </cell>
          <cell r="Q242">
            <v>40870683</v>
          </cell>
          <cell r="R242">
            <v>10812253</v>
          </cell>
          <cell r="S242">
            <v>6.67</v>
          </cell>
        </row>
        <row r="243">
          <cell r="A243" t="str">
            <v xml:space="preserve">343.21 30903        </v>
          </cell>
          <cell r="B243">
            <v>58987</v>
          </cell>
          <cell r="C243">
            <v>9</v>
          </cell>
          <cell r="D243" t="str">
            <v xml:space="preserve">   L0</v>
          </cell>
          <cell r="E243">
            <v>40</v>
          </cell>
          <cell r="F243">
            <v>151749113.72</v>
          </cell>
          <cell r="G243">
            <v>21266512</v>
          </cell>
          <cell r="H243">
            <v>69782956</v>
          </cell>
          <cell r="I243">
            <v>13195575</v>
          </cell>
          <cell r="J243">
            <v>8.6999999999999993</v>
          </cell>
          <cell r="K243">
            <v>6.9</v>
          </cell>
          <cell r="L243" t="str">
            <v xml:space="preserve">               </v>
          </cell>
          <cell r="M243" t="str">
            <v xml:space="preserve">               </v>
          </cell>
          <cell r="N243" t="str">
            <v xml:space="preserve">               </v>
          </cell>
          <cell r="O243">
            <v>14</v>
          </cell>
          <cell r="P243">
            <v>4.5</v>
          </cell>
          <cell r="Q243">
            <v>21266512</v>
          </cell>
          <cell r="R243">
            <v>10115596</v>
          </cell>
          <cell r="S243">
            <v>6.67</v>
          </cell>
        </row>
        <row r="244">
          <cell r="A244" t="str">
            <v xml:space="preserve">343.21 31001        </v>
          </cell>
          <cell r="B244">
            <v>59717</v>
          </cell>
          <cell r="C244">
            <v>9</v>
          </cell>
          <cell r="D244" t="str">
            <v xml:space="preserve">   L0</v>
          </cell>
          <cell r="E244">
            <v>40</v>
          </cell>
          <cell r="F244">
            <v>199391513.38999999</v>
          </cell>
          <cell r="G244">
            <v>23368604</v>
          </cell>
          <cell r="H244">
            <v>96266304</v>
          </cell>
          <cell r="I244">
            <v>16524159</v>
          </cell>
          <cell r="J244">
            <v>8.2899999999999991</v>
          </cell>
          <cell r="K244">
            <v>7.24</v>
          </cell>
          <cell r="L244" t="str">
            <v xml:space="preserve">               </v>
          </cell>
          <cell r="M244" t="str">
            <v xml:space="preserve">               </v>
          </cell>
          <cell r="N244" t="str">
            <v xml:space="preserve">               </v>
          </cell>
          <cell r="O244">
            <v>11.7</v>
          </cell>
          <cell r="P244">
            <v>3.3</v>
          </cell>
          <cell r="Q244">
            <v>23368604</v>
          </cell>
          <cell r="R244">
            <v>13291438</v>
          </cell>
          <cell r="S244">
            <v>6.67</v>
          </cell>
        </row>
        <row r="245">
          <cell r="A245" t="str">
            <v xml:space="preserve">343.21 31101        </v>
          </cell>
          <cell r="B245">
            <v>60083</v>
          </cell>
          <cell r="C245">
            <v>9</v>
          </cell>
          <cell r="D245" t="str">
            <v xml:space="preserve">   L0</v>
          </cell>
          <cell r="E245">
            <v>40</v>
          </cell>
          <cell r="F245">
            <v>142604520.90000001</v>
          </cell>
          <cell r="G245">
            <v>13435054</v>
          </cell>
          <cell r="H245">
            <v>72127659</v>
          </cell>
          <cell r="I245">
            <v>11273085</v>
          </cell>
          <cell r="J245">
            <v>7.91</v>
          </cell>
          <cell r="K245">
            <v>7.59</v>
          </cell>
          <cell r="L245" t="str">
            <v xml:space="preserve">               </v>
          </cell>
          <cell r="M245" t="str">
            <v xml:space="preserve">               </v>
          </cell>
          <cell r="N245" t="str">
            <v xml:space="preserve">               </v>
          </cell>
          <cell r="O245">
            <v>9.4</v>
          </cell>
          <cell r="P245">
            <v>2.5</v>
          </cell>
          <cell r="Q245">
            <v>13435054</v>
          </cell>
          <cell r="R245">
            <v>9506017</v>
          </cell>
          <cell r="S245">
            <v>6.67</v>
          </cell>
        </row>
        <row r="246">
          <cell r="A246" t="str">
            <v xml:space="preserve">343.21 31201        </v>
          </cell>
          <cell r="B246">
            <v>60813</v>
          </cell>
          <cell r="C246">
            <v>9</v>
          </cell>
          <cell r="D246" t="str">
            <v xml:space="preserve">   L0</v>
          </cell>
          <cell r="E246">
            <v>40</v>
          </cell>
          <cell r="F246">
            <v>203942735.88</v>
          </cell>
          <cell r="G246">
            <v>22581695</v>
          </cell>
          <cell r="H246">
            <v>99783947</v>
          </cell>
          <cell r="I246">
            <v>16671068</v>
          </cell>
          <cell r="J246">
            <v>8.17</v>
          </cell>
          <cell r="K246">
            <v>7.34</v>
          </cell>
          <cell r="L246" t="str">
            <v xml:space="preserve">               </v>
          </cell>
          <cell r="M246" t="str">
            <v xml:space="preserve">               </v>
          </cell>
          <cell r="N246" t="str">
            <v xml:space="preserve">               </v>
          </cell>
          <cell r="O246">
            <v>11.1</v>
          </cell>
          <cell r="P246">
            <v>3.1</v>
          </cell>
          <cell r="Q246">
            <v>22581695</v>
          </cell>
          <cell r="R246">
            <v>13594823</v>
          </cell>
          <cell r="S246">
            <v>6.67</v>
          </cell>
        </row>
        <row r="247">
          <cell r="A247" t="str">
            <v xml:space="preserve">343.21 31301        </v>
          </cell>
          <cell r="B247">
            <v>61909</v>
          </cell>
          <cell r="C247">
            <v>9</v>
          </cell>
          <cell r="D247" t="str">
            <v xml:space="preserve">   L0</v>
          </cell>
          <cell r="E247">
            <v>40</v>
          </cell>
          <cell r="F247">
            <v>153483866.53</v>
          </cell>
          <cell r="G247">
            <v>13566499</v>
          </cell>
          <cell r="H247">
            <v>78523821</v>
          </cell>
          <cell r="I247">
            <v>12006561</v>
          </cell>
          <cell r="J247">
            <v>7.82</v>
          </cell>
          <cell r="K247">
            <v>7.67</v>
          </cell>
          <cell r="L247" t="str">
            <v xml:space="preserve">               </v>
          </cell>
          <cell r="M247" t="str">
            <v xml:space="preserve">               </v>
          </cell>
          <cell r="N247" t="str">
            <v xml:space="preserve">               </v>
          </cell>
          <cell r="O247">
            <v>8.8000000000000007</v>
          </cell>
          <cell r="P247">
            <v>2.2000000000000002</v>
          </cell>
          <cell r="Q247">
            <v>13566499</v>
          </cell>
          <cell r="R247">
            <v>10231235</v>
          </cell>
          <cell r="S247">
            <v>6.67</v>
          </cell>
        </row>
        <row r="248">
          <cell r="A248" t="str">
            <v xml:space="preserve">343.21 31491        </v>
          </cell>
          <cell r="B248">
            <v>59352</v>
          </cell>
          <cell r="C248">
            <v>9</v>
          </cell>
          <cell r="D248" t="str">
            <v xml:space="preserve">   L0</v>
          </cell>
          <cell r="E248">
            <v>40</v>
          </cell>
          <cell r="F248">
            <v>682755.51</v>
          </cell>
          <cell r="G248">
            <v>45062</v>
          </cell>
          <cell r="H248">
            <v>364591</v>
          </cell>
          <cell r="I248">
            <v>51143</v>
          </cell>
          <cell r="J248">
            <v>7.49</v>
          </cell>
          <cell r="K248">
            <v>8.01</v>
          </cell>
          <cell r="L248" t="str">
            <v xml:space="preserve">               </v>
          </cell>
          <cell r="M248" t="str">
            <v xml:space="preserve">               </v>
          </cell>
          <cell r="N248" t="str">
            <v xml:space="preserve">               </v>
          </cell>
          <cell r="O248">
            <v>6.6</v>
          </cell>
          <cell r="P248">
            <v>1.5</v>
          </cell>
          <cell r="Q248">
            <v>45062</v>
          </cell>
          <cell r="R248">
            <v>45512</v>
          </cell>
          <cell r="S248">
            <v>6.67</v>
          </cell>
        </row>
        <row r="249">
          <cell r="A249" t="str">
            <v xml:space="preserve">343.21 39013        </v>
          </cell>
          <cell r="B249">
            <v>55700</v>
          </cell>
          <cell r="C249">
            <v>9</v>
          </cell>
          <cell r="D249" t="str">
            <v xml:space="preserve">   L0</v>
          </cell>
          <cell r="E249">
            <v>40</v>
          </cell>
          <cell r="F249">
            <v>18187682.98</v>
          </cell>
          <cell r="G249">
            <v>4837002</v>
          </cell>
          <cell r="H249">
            <v>6075608</v>
          </cell>
          <cell r="I249">
            <v>2178166</v>
          </cell>
          <cell r="J249">
            <v>11.98</v>
          </cell>
          <cell r="K249">
            <v>5.01</v>
          </cell>
          <cell r="L249" t="str">
            <v xml:space="preserve">               </v>
          </cell>
          <cell r="M249" t="str">
            <v xml:space="preserve">               </v>
          </cell>
          <cell r="N249" t="str">
            <v xml:space="preserve">               </v>
          </cell>
          <cell r="O249">
            <v>26.6</v>
          </cell>
          <cell r="P249">
            <v>10.9</v>
          </cell>
          <cell r="Q249">
            <v>4837002</v>
          </cell>
          <cell r="R249">
            <v>1212391</v>
          </cell>
          <cell r="S249">
            <v>6.67</v>
          </cell>
        </row>
        <row r="250">
          <cell r="A250" t="str">
            <v xml:space="preserve">343.22 30102        </v>
          </cell>
          <cell r="B250">
            <v>48029</v>
          </cell>
          <cell r="C250">
            <v>25</v>
          </cell>
          <cell r="D250" t="str">
            <v xml:space="preserve">   R1</v>
          </cell>
          <cell r="E250">
            <v>33</v>
          </cell>
          <cell r="F250">
            <v>5503643.6100000003</v>
          </cell>
          <cell r="G250">
            <v>2441292</v>
          </cell>
          <cell r="H250">
            <v>1246149</v>
          </cell>
          <cell r="I250">
            <v>535965</v>
          </cell>
          <cell r="J250">
            <v>9.74</v>
          </cell>
          <cell r="K250">
            <v>6.88</v>
          </cell>
          <cell r="L250" t="str">
            <v xml:space="preserve">               </v>
          </cell>
          <cell r="M250" t="str">
            <v xml:space="preserve">               </v>
          </cell>
          <cell r="N250" t="str">
            <v xml:space="preserve">               </v>
          </cell>
          <cell r="O250">
            <v>44.4</v>
          </cell>
          <cell r="P250">
            <v>22.2</v>
          </cell>
          <cell r="Q250">
            <v>2441292</v>
          </cell>
          <cell r="R250">
            <v>181005</v>
          </cell>
          <cell r="S250">
            <v>3.29</v>
          </cell>
        </row>
        <row r="251">
          <cell r="A251" t="str">
            <v xml:space="preserve">343.22 30203        </v>
          </cell>
          <cell r="B251">
            <v>57161</v>
          </cell>
          <cell r="C251">
            <v>25</v>
          </cell>
          <cell r="D251" t="str">
            <v xml:space="preserve">   R1</v>
          </cell>
          <cell r="E251">
            <v>33</v>
          </cell>
          <cell r="F251">
            <v>141901117.75999999</v>
          </cell>
          <cell r="G251">
            <v>14556404</v>
          </cell>
          <cell r="H251">
            <v>80517345</v>
          </cell>
          <cell r="I251">
            <v>4555522</v>
          </cell>
          <cell r="J251">
            <v>3.21</v>
          </cell>
          <cell r="K251">
            <v>20.87</v>
          </cell>
          <cell r="L251" t="str">
            <v xml:space="preserve">               </v>
          </cell>
          <cell r="M251" t="str">
            <v xml:space="preserve">               </v>
          </cell>
          <cell r="N251" t="str">
            <v xml:space="preserve">               </v>
          </cell>
          <cell r="O251">
            <v>10.3</v>
          </cell>
          <cell r="P251">
            <v>5.2</v>
          </cell>
          <cell r="Q251">
            <v>14556404</v>
          </cell>
          <cell r="R251">
            <v>3857343</v>
          </cell>
          <cell r="S251">
            <v>2.72</v>
          </cell>
        </row>
        <row r="252">
          <cell r="A252" t="str">
            <v xml:space="preserve">343.22 30302        </v>
          </cell>
          <cell r="B252">
            <v>52412</v>
          </cell>
          <cell r="C252">
            <v>25</v>
          </cell>
          <cell r="D252" t="str">
            <v xml:space="preserve">   R1</v>
          </cell>
          <cell r="E252">
            <v>33</v>
          </cell>
          <cell r="F252">
            <v>54836902.68</v>
          </cell>
          <cell r="G252">
            <v>7331444</v>
          </cell>
          <cell r="H252">
            <v>29409281</v>
          </cell>
          <cell r="I252">
            <v>2171438</v>
          </cell>
          <cell r="J252">
            <v>3.96</v>
          </cell>
          <cell r="K252">
            <v>16.920000000000002</v>
          </cell>
          <cell r="L252" t="str">
            <v xml:space="preserve">               </v>
          </cell>
          <cell r="M252" t="str">
            <v xml:space="preserve">               </v>
          </cell>
          <cell r="N252" t="str">
            <v xml:space="preserve">               </v>
          </cell>
          <cell r="O252">
            <v>13.4</v>
          </cell>
          <cell r="P252">
            <v>5.5</v>
          </cell>
          <cell r="Q252">
            <v>7331444</v>
          </cell>
          <cell r="R252">
            <v>1738620</v>
          </cell>
          <cell r="S252">
            <v>3.17</v>
          </cell>
        </row>
        <row r="253">
          <cell r="A253" t="str">
            <v xml:space="preserve">343.22 30303        </v>
          </cell>
          <cell r="B253">
            <v>57161</v>
          </cell>
          <cell r="C253">
            <v>25</v>
          </cell>
          <cell r="D253" t="str">
            <v xml:space="preserve">   R1</v>
          </cell>
          <cell r="E253">
            <v>33</v>
          </cell>
          <cell r="F253">
            <v>79597867.010000005</v>
          </cell>
          <cell r="G253">
            <v>7443977</v>
          </cell>
          <cell r="H253">
            <v>45886594</v>
          </cell>
          <cell r="I253">
            <v>2522733</v>
          </cell>
          <cell r="J253">
            <v>3.17</v>
          </cell>
          <cell r="K253">
            <v>21.14</v>
          </cell>
          <cell r="L253" t="str">
            <v xml:space="preserve">               </v>
          </cell>
          <cell r="M253" t="str">
            <v xml:space="preserve">               </v>
          </cell>
          <cell r="N253" t="str">
            <v xml:space="preserve">               </v>
          </cell>
          <cell r="O253">
            <v>9.4</v>
          </cell>
          <cell r="P253">
            <v>4.8</v>
          </cell>
          <cell r="Q253">
            <v>7443977</v>
          </cell>
          <cell r="R253">
            <v>2170110</v>
          </cell>
          <cell r="S253">
            <v>2.73</v>
          </cell>
        </row>
        <row r="254">
          <cell r="A254" t="str">
            <v xml:space="preserve">343.22 39060        </v>
          </cell>
          <cell r="B254">
            <v>59171</v>
          </cell>
          <cell r="C254">
            <v>25</v>
          </cell>
          <cell r="D254" t="str">
            <v xml:space="preserve">   R1</v>
          </cell>
          <cell r="E254">
            <v>33</v>
          </cell>
          <cell r="F254">
            <v>124755641.93000001</v>
          </cell>
          <cell r="G254">
            <v>1250451</v>
          </cell>
          <cell r="H254">
            <v>82335829</v>
          </cell>
          <cell r="I254">
            <v>3428477</v>
          </cell>
          <cell r="J254">
            <v>2.75</v>
          </cell>
          <cell r="K254">
            <v>24.38</v>
          </cell>
          <cell r="L254" t="str">
            <v xml:space="preserve">               </v>
          </cell>
          <cell r="M254" t="str">
            <v xml:space="preserve">               </v>
          </cell>
          <cell r="N254" t="str">
            <v xml:space="preserve">               </v>
          </cell>
          <cell r="O254">
            <v>1</v>
          </cell>
          <cell r="P254">
            <v>0.5</v>
          </cell>
          <cell r="Q254">
            <v>1250451</v>
          </cell>
          <cell r="R254">
            <v>3376886</v>
          </cell>
          <cell r="S254">
            <v>2.71</v>
          </cell>
        </row>
        <row r="255">
          <cell r="A255" t="str">
            <v xml:space="preserve">343.80 40101        </v>
          </cell>
          <cell r="B255">
            <v>52778</v>
          </cell>
          <cell r="C255">
            <v>50</v>
          </cell>
          <cell r="D255" t="str">
            <v xml:space="preserve"> R2.5</v>
          </cell>
          <cell r="E255">
            <v>0</v>
          </cell>
          <cell r="F255">
            <v>115359161.09999999</v>
          </cell>
          <cell r="G255">
            <v>41516298</v>
          </cell>
          <cell r="H255">
            <v>73842863</v>
          </cell>
          <cell r="I255">
            <v>5462081</v>
          </cell>
          <cell r="J255">
            <v>4.7300000000000004</v>
          </cell>
          <cell r="K255">
            <v>21.12</v>
          </cell>
          <cell r="L255" t="str">
            <v xml:space="preserve">               </v>
          </cell>
          <cell r="M255" t="str">
            <v xml:space="preserve">               </v>
          </cell>
          <cell r="N255" t="str">
            <v xml:space="preserve">               </v>
          </cell>
          <cell r="O255">
            <v>36</v>
          </cell>
          <cell r="P255">
            <v>12.5</v>
          </cell>
          <cell r="Q255">
            <v>41516298</v>
          </cell>
          <cell r="R255">
            <v>3496321</v>
          </cell>
          <cell r="S255">
            <v>3.03</v>
          </cell>
        </row>
        <row r="256">
          <cell r="A256" t="str">
            <v xml:space="preserve">343.80 40102        </v>
          </cell>
          <cell r="B256">
            <v>53143</v>
          </cell>
          <cell r="C256">
            <v>50</v>
          </cell>
          <cell r="D256" t="str">
            <v xml:space="preserve"> R2.5</v>
          </cell>
          <cell r="E256">
            <v>0</v>
          </cell>
          <cell r="F256">
            <v>51549211.189999998</v>
          </cell>
          <cell r="G256">
            <v>17094749</v>
          </cell>
          <cell r="H256">
            <v>34454462</v>
          </cell>
          <cell r="I256">
            <v>2336773</v>
          </cell>
          <cell r="J256">
            <v>4.53</v>
          </cell>
          <cell r="K256">
            <v>22.06</v>
          </cell>
          <cell r="L256" t="str">
            <v xml:space="preserve">               </v>
          </cell>
          <cell r="M256" t="str">
            <v xml:space="preserve">               </v>
          </cell>
          <cell r="N256" t="str">
            <v xml:space="preserve">               </v>
          </cell>
          <cell r="O256">
            <v>33.200000000000003</v>
          </cell>
          <cell r="P256">
            <v>11.5</v>
          </cell>
          <cell r="Q256">
            <v>17094749</v>
          </cell>
          <cell r="R256">
            <v>1561941</v>
          </cell>
          <cell r="S256">
            <v>3.03</v>
          </cell>
        </row>
        <row r="257">
          <cell r="A257" t="str">
            <v xml:space="preserve">343.80 40103        </v>
          </cell>
          <cell r="B257">
            <v>54969</v>
          </cell>
          <cell r="C257">
            <v>50</v>
          </cell>
          <cell r="D257" t="str">
            <v xml:space="preserve"> R2.5</v>
          </cell>
          <cell r="E257">
            <v>0</v>
          </cell>
          <cell r="F257">
            <v>402438132.25</v>
          </cell>
          <cell r="G257">
            <v>113627950</v>
          </cell>
          <cell r="H257">
            <v>288810182</v>
          </cell>
          <cell r="I257">
            <v>15395491</v>
          </cell>
          <cell r="J257">
            <v>3.83</v>
          </cell>
          <cell r="K257">
            <v>26.14</v>
          </cell>
          <cell r="L257" t="str">
            <v xml:space="preserve">               </v>
          </cell>
          <cell r="M257" t="str">
            <v xml:space="preserve">               </v>
          </cell>
          <cell r="N257" t="str">
            <v xml:space="preserve">               </v>
          </cell>
          <cell r="O257">
            <v>28.2</v>
          </cell>
          <cell r="P257">
            <v>11</v>
          </cell>
          <cell r="Q257">
            <v>113627950</v>
          </cell>
          <cell r="R257">
            <v>11049055</v>
          </cell>
          <cell r="S257">
            <v>2.75</v>
          </cell>
        </row>
        <row r="258">
          <cell r="A258" t="str">
            <v xml:space="preserve">343.80 40104        </v>
          </cell>
          <cell r="B258">
            <v>55334</v>
          </cell>
          <cell r="C258">
            <v>50</v>
          </cell>
          <cell r="D258" t="str">
            <v xml:space="preserve"> R2.5</v>
          </cell>
          <cell r="E258">
            <v>0</v>
          </cell>
          <cell r="F258">
            <v>102392077.56999999</v>
          </cell>
          <cell r="G258">
            <v>15942400</v>
          </cell>
          <cell r="H258">
            <v>86449678</v>
          </cell>
          <cell r="I258">
            <v>3689805</v>
          </cell>
          <cell r="J258">
            <v>3.6</v>
          </cell>
          <cell r="K258">
            <v>27.75</v>
          </cell>
          <cell r="L258" t="str">
            <v xml:space="preserve">               </v>
          </cell>
          <cell r="M258" t="str">
            <v xml:space="preserve">               </v>
          </cell>
          <cell r="N258" t="str">
            <v xml:space="preserve">               </v>
          </cell>
          <cell r="O258">
            <v>15.6</v>
          </cell>
          <cell r="P258">
            <v>5.4</v>
          </cell>
          <cell r="Q258">
            <v>15942400</v>
          </cell>
          <cell r="R258">
            <v>3114830</v>
          </cell>
          <cell r="S258">
            <v>3.04</v>
          </cell>
        </row>
        <row r="259">
          <cell r="A259" t="str">
            <v xml:space="preserve">343.80 40105        </v>
          </cell>
          <cell r="B259">
            <v>55334</v>
          </cell>
          <cell r="C259">
            <v>50</v>
          </cell>
          <cell r="D259" t="str">
            <v xml:space="preserve"> R2.5</v>
          </cell>
          <cell r="E259">
            <v>0</v>
          </cell>
          <cell r="F259">
            <v>97102787.760000005</v>
          </cell>
          <cell r="G259">
            <v>15464352</v>
          </cell>
          <cell r="H259">
            <v>81638436</v>
          </cell>
          <cell r="I259">
            <v>3500461</v>
          </cell>
          <cell r="J259">
            <v>3.6</v>
          </cell>
          <cell r="K259">
            <v>27.74</v>
          </cell>
          <cell r="L259" t="str">
            <v xml:space="preserve">               </v>
          </cell>
          <cell r="M259" t="str">
            <v xml:space="preserve">               </v>
          </cell>
          <cell r="N259" t="str">
            <v xml:space="preserve">               </v>
          </cell>
          <cell r="O259">
            <v>15.9</v>
          </cell>
          <cell r="P259">
            <v>5.5</v>
          </cell>
          <cell r="Q259">
            <v>15464352</v>
          </cell>
          <cell r="R259">
            <v>2943245</v>
          </cell>
          <cell r="S259">
            <v>3.03</v>
          </cell>
        </row>
        <row r="260">
          <cell r="A260" t="str">
            <v xml:space="preserve">343.80 40106        </v>
          </cell>
          <cell r="B260">
            <v>55334</v>
          </cell>
          <cell r="C260">
            <v>50</v>
          </cell>
          <cell r="D260" t="str">
            <v xml:space="preserve"> R2.5</v>
          </cell>
          <cell r="E260">
            <v>0</v>
          </cell>
          <cell r="F260">
            <v>99609828.549999997</v>
          </cell>
          <cell r="G260">
            <v>15853973</v>
          </cell>
          <cell r="H260">
            <v>83755856</v>
          </cell>
          <cell r="I260">
            <v>3590837</v>
          </cell>
          <cell r="J260">
            <v>3.6</v>
          </cell>
          <cell r="K260">
            <v>27.74</v>
          </cell>
          <cell r="L260" t="str">
            <v xml:space="preserve">               </v>
          </cell>
          <cell r="M260" t="str">
            <v xml:space="preserve">               </v>
          </cell>
          <cell r="N260" t="str">
            <v xml:space="preserve">               </v>
          </cell>
          <cell r="O260">
            <v>15.9</v>
          </cell>
          <cell r="P260">
            <v>5.5</v>
          </cell>
          <cell r="Q260">
            <v>15853973</v>
          </cell>
          <cell r="R260">
            <v>3019554</v>
          </cell>
          <cell r="S260">
            <v>3.03</v>
          </cell>
        </row>
        <row r="261">
          <cell r="A261" t="str">
            <v xml:space="preserve">343.80 40107        </v>
          </cell>
          <cell r="B261">
            <v>56065</v>
          </cell>
          <cell r="C261">
            <v>50</v>
          </cell>
          <cell r="D261" t="str">
            <v xml:space="preserve"> R2.5</v>
          </cell>
          <cell r="E261">
            <v>0</v>
          </cell>
          <cell r="F261">
            <v>64095911.079999998</v>
          </cell>
          <cell r="G261">
            <v>6521947</v>
          </cell>
          <cell r="H261">
            <v>57573964</v>
          </cell>
          <cell r="I261">
            <v>2162480</v>
          </cell>
          <cell r="J261">
            <v>3.37</v>
          </cell>
          <cell r="K261">
            <v>29.64</v>
          </cell>
          <cell r="L261" t="str">
            <v xml:space="preserve">               </v>
          </cell>
          <cell r="M261" t="str">
            <v xml:space="preserve">               </v>
          </cell>
          <cell r="N261" t="str">
            <v xml:space="preserve">               </v>
          </cell>
          <cell r="O261">
            <v>10.199999999999999</v>
          </cell>
          <cell r="P261">
            <v>3.5</v>
          </cell>
          <cell r="Q261">
            <v>6521947</v>
          </cell>
          <cell r="R261">
            <v>1942119</v>
          </cell>
          <cell r="S261">
            <v>3.03</v>
          </cell>
        </row>
        <row r="262">
          <cell r="A262" t="str">
            <v xml:space="preserve">343.80 40108        </v>
          </cell>
          <cell r="B262">
            <v>56065</v>
          </cell>
          <cell r="C262">
            <v>50</v>
          </cell>
          <cell r="D262" t="str">
            <v xml:space="preserve"> R2.5</v>
          </cell>
          <cell r="E262">
            <v>0</v>
          </cell>
          <cell r="F262">
            <v>64541269.590000004</v>
          </cell>
          <cell r="G262">
            <v>6567154</v>
          </cell>
          <cell r="H262">
            <v>57974116</v>
          </cell>
          <cell r="I262">
            <v>2177506</v>
          </cell>
          <cell r="J262">
            <v>3.37</v>
          </cell>
          <cell r="K262">
            <v>29.64</v>
          </cell>
          <cell r="L262" t="str">
            <v xml:space="preserve">               </v>
          </cell>
          <cell r="M262" t="str">
            <v xml:space="preserve">               </v>
          </cell>
          <cell r="N262" t="str">
            <v xml:space="preserve">               </v>
          </cell>
          <cell r="O262">
            <v>10.199999999999999</v>
          </cell>
          <cell r="P262">
            <v>3.5</v>
          </cell>
          <cell r="Q262">
            <v>6567154</v>
          </cell>
          <cell r="R262">
            <v>1955617</v>
          </cell>
          <cell r="S262">
            <v>3.03</v>
          </cell>
        </row>
        <row r="263">
          <cell r="A263" t="str">
            <v xml:space="preserve">343.80 40109        </v>
          </cell>
          <cell r="B263">
            <v>56065</v>
          </cell>
          <cell r="C263">
            <v>50</v>
          </cell>
          <cell r="D263" t="str">
            <v xml:space="preserve"> R2.5</v>
          </cell>
          <cell r="E263">
            <v>0</v>
          </cell>
          <cell r="F263">
            <v>63918207.700000003</v>
          </cell>
          <cell r="G263">
            <v>6442421</v>
          </cell>
          <cell r="H263">
            <v>57475787</v>
          </cell>
          <cell r="I263">
            <v>2155757</v>
          </cell>
          <cell r="J263">
            <v>3.37</v>
          </cell>
          <cell r="K263">
            <v>29.65</v>
          </cell>
          <cell r="L263" t="str">
            <v xml:space="preserve">               </v>
          </cell>
          <cell r="M263" t="str">
            <v xml:space="preserve">               </v>
          </cell>
          <cell r="N263" t="str">
            <v xml:space="preserve">               </v>
          </cell>
          <cell r="O263">
            <v>10.1</v>
          </cell>
          <cell r="P263">
            <v>3.5</v>
          </cell>
          <cell r="Q263">
            <v>6442421</v>
          </cell>
          <cell r="R263">
            <v>1938506</v>
          </cell>
          <cell r="S263">
            <v>3.03</v>
          </cell>
        </row>
        <row r="264">
          <cell r="A264" t="str">
            <v xml:space="preserve">343.80 40110        </v>
          </cell>
          <cell r="B264">
            <v>56430</v>
          </cell>
          <cell r="C264">
            <v>50</v>
          </cell>
          <cell r="D264" t="str">
            <v xml:space="preserve"> R2.5</v>
          </cell>
          <cell r="E264">
            <v>0</v>
          </cell>
          <cell r="F264">
            <v>71805852.510000005</v>
          </cell>
          <cell r="G264">
            <v>5087759</v>
          </cell>
          <cell r="H264">
            <v>66718094</v>
          </cell>
          <cell r="I264">
            <v>2345830</v>
          </cell>
          <cell r="J264">
            <v>3.27</v>
          </cell>
          <cell r="K264">
            <v>30.61</v>
          </cell>
          <cell r="L264" t="str">
            <v xml:space="preserve">               </v>
          </cell>
          <cell r="M264" t="str">
            <v xml:space="preserve">               </v>
          </cell>
          <cell r="N264" t="str">
            <v xml:space="preserve">               </v>
          </cell>
          <cell r="O264">
            <v>7.1</v>
          </cell>
          <cell r="P264">
            <v>2.4</v>
          </cell>
          <cell r="Q264">
            <v>5087759</v>
          </cell>
          <cell r="R264">
            <v>2179421</v>
          </cell>
          <cell r="S264">
            <v>3.04</v>
          </cell>
        </row>
        <row r="265">
          <cell r="A265" t="str">
            <v xml:space="preserve">343.80 40112        </v>
          </cell>
          <cell r="B265">
            <v>56065</v>
          </cell>
          <cell r="C265">
            <v>50</v>
          </cell>
          <cell r="D265" t="str">
            <v xml:space="preserve"> R2.5</v>
          </cell>
          <cell r="E265">
            <v>0</v>
          </cell>
          <cell r="F265">
            <v>64432591.259999998</v>
          </cell>
          <cell r="G265">
            <v>6550484</v>
          </cell>
          <cell r="H265">
            <v>57882107</v>
          </cell>
          <cell r="I265">
            <v>2173106</v>
          </cell>
          <cell r="J265">
            <v>3.37</v>
          </cell>
          <cell r="K265">
            <v>29.65</v>
          </cell>
          <cell r="L265" t="str">
            <v xml:space="preserve">               </v>
          </cell>
          <cell r="M265" t="str">
            <v xml:space="preserve">               </v>
          </cell>
          <cell r="N265" t="str">
            <v xml:space="preserve">               </v>
          </cell>
          <cell r="O265">
            <v>10.199999999999999</v>
          </cell>
          <cell r="P265">
            <v>3.5</v>
          </cell>
          <cell r="Q265">
            <v>6550484</v>
          </cell>
          <cell r="R265">
            <v>1952487</v>
          </cell>
          <cell r="S265">
            <v>3.03</v>
          </cell>
        </row>
        <row r="266">
          <cell r="A266" t="str">
            <v xml:space="preserve">343.80 40113        </v>
          </cell>
          <cell r="B266">
            <v>56065</v>
          </cell>
          <cell r="C266">
            <v>50</v>
          </cell>
          <cell r="D266" t="str">
            <v xml:space="preserve"> R2.5</v>
          </cell>
          <cell r="E266">
            <v>0</v>
          </cell>
          <cell r="F266">
            <v>63792504.409999996</v>
          </cell>
          <cell r="G266">
            <v>6491134</v>
          </cell>
          <cell r="H266">
            <v>57301370</v>
          </cell>
          <cell r="I266">
            <v>2152244</v>
          </cell>
          <cell r="J266">
            <v>3.37</v>
          </cell>
          <cell r="K266">
            <v>29.64</v>
          </cell>
          <cell r="L266" t="str">
            <v xml:space="preserve">               </v>
          </cell>
          <cell r="M266" t="str">
            <v xml:space="preserve">               </v>
          </cell>
          <cell r="N266" t="str">
            <v xml:space="preserve">               </v>
          </cell>
          <cell r="O266">
            <v>10.199999999999999</v>
          </cell>
          <cell r="P266">
            <v>3.5</v>
          </cell>
          <cell r="Q266">
            <v>6491134</v>
          </cell>
          <cell r="R266">
            <v>1932924</v>
          </cell>
          <cell r="S266">
            <v>3.03</v>
          </cell>
        </row>
        <row r="267">
          <cell r="A267" t="str">
            <v xml:space="preserve">343.80 40114        </v>
          </cell>
          <cell r="B267">
            <v>56065</v>
          </cell>
          <cell r="C267">
            <v>50</v>
          </cell>
          <cell r="D267" t="str">
            <v xml:space="preserve"> R2.5</v>
          </cell>
          <cell r="E267">
            <v>0</v>
          </cell>
          <cell r="F267">
            <v>65281473.159999996</v>
          </cell>
          <cell r="G267">
            <v>6643034</v>
          </cell>
          <cell r="H267">
            <v>58638439</v>
          </cell>
          <cell r="I267">
            <v>2202479</v>
          </cell>
          <cell r="J267">
            <v>3.37</v>
          </cell>
          <cell r="K267">
            <v>29.64</v>
          </cell>
          <cell r="L267" t="str">
            <v xml:space="preserve">               </v>
          </cell>
          <cell r="M267" t="str">
            <v xml:space="preserve">               </v>
          </cell>
          <cell r="N267" t="str">
            <v xml:space="preserve">               </v>
          </cell>
          <cell r="O267">
            <v>10.199999999999999</v>
          </cell>
          <cell r="P267">
            <v>3.5</v>
          </cell>
          <cell r="Q267">
            <v>6643034</v>
          </cell>
          <cell r="R267">
            <v>1978029</v>
          </cell>
          <cell r="S267">
            <v>3.03</v>
          </cell>
        </row>
        <row r="268">
          <cell r="A268" t="str">
            <v xml:space="preserve">343.80 40115        </v>
          </cell>
          <cell r="B268">
            <v>56065</v>
          </cell>
          <cell r="C268">
            <v>50</v>
          </cell>
          <cell r="D268" t="str">
            <v xml:space="preserve"> R2.5</v>
          </cell>
          <cell r="E268">
            <v>0</v>
          </cell>
          <cell r="F268">
            <v>64329807.689999998</v>
          </cell>
          <cell r="G268">
            <v>6545924</v>
          </cell>
          <cell r="H268">
            <v>57783884</v>
          </cell>
          <cell r="I268">
            <v>2170371</v>
          </cell>
          <cell r="J268">
            <v>3.37</v>
          </cell>
          <cell r="K268">
            <v>29.64</v>
          </cell>
          <cell r="L268" t="str">
            <v xml:space="preserve">               </v>
          </cell>
          <cell r="M268" t="str">
            <v xml:space="preserve">               </v>
          </cell>
          <cell r="N268" t="str">
            <v xml:space="preserve">               </v>
          </cell>
          <cell r="O268">
            <v>10.199999999999999</v>
          </cell>
          <cell r="P268">
            <v>3.5</v>
          </cell>
          <cell r="Q268">
            <v>6545924</v>
          </cell>
          <cell r="R268">
            <v>1949201</v>
          </cell>
          <cell r="S268">
            <v>3.03</v>
          </cell>
        </row>
        <row r="269">
          <cell r="A269" t="str">
            <v xml:space="preserve">343.80 40118        </v>
          </cell>
          <cell r="B269">
            <v>56795</v>
          </cell>
          <cell r="C269">
            <v>50</v>
          </cell>
          <cell r="D269" t="str">
            <v xml:space="preserve"> R2.5</v>
          </cell>
          <cell r="E269">
            <v>0</v>
          </cell>
          <cell r="F269">
            <v>46607129.289999999</v>
          </cell>
          <cell r="G269">
            <v>2032537</v>
          </cell>
          <cell r="H269">
            <v>44574592</v>
          </cell>
          <cell r="I269">
            <v>1476778</v>
          </cell>
          <cell r="J269">
            <v>3.17</v>
          </cell>
          <cell r="K269">
            <v>31.56</v>
          </cell>
          <cell r="L269" t="str">
            <v xml:space="preserve">               </v>
          </cell>
          <cell r="M269" t="str">
            <v xml:space="preserve">               </v>
          </cell>
          <cell r="N269" t="str">
            <v xml:space="preserve">               </v>
          </cell>
          <cell r="O269">
            <v>4.4000000000000004</v>
          </cell>
          <cell r="P269">
            <v>1.5</v>
          </cell>
          <cell r="Q269">
            <v>2032537</v>
          </cell>
          <cell r="R269">
            <v>1412196</v>
          </cell>
          <cell r="S269">
            <v>3.03</v>
          </cell>
        </row>
        <row r="270">
          <cell r="A270" t="str">
            <v xml:space="preserve">343.80 40119        </v>
          </cell>
          <cell r="B270">
            <v>56430</v>
          </cell>
          <cell r="C270">
            <v>50</v>
          </cell>
          <cell r="D270" t="str">
            <v xml:space="preserve"> R2.5</v>
          </cell>
          <cell r="E270">
            <v>0</v>
          </cell>
          <cell r="F270">
            <v>73937493.040000007</v>
          </cell>
          <cell r="G270">
            <v>5373707</v>
          </cell>
          <cell r="H270">
            <v>68563786</v>
          </cell>
          <cell r="I270">
            <v>2416258</v>
          </cell>
          <cell r="J270">
            <v>3.27</v>
          </cell>
          <cell r="K270">
            <v>30.6</v>
          </cell>
          <cell r="L270" t="str">
            <v xml:space="preserve">               </v>
          </cell>
          <cell r="M270" t="str">
            <v xml:space="preserve">               </v>
          </cell>
          <cell r="N270" t="str">
            <v xml:space="preserve">               </v>
          </cell>
          <cell r="O270">
            <v>7.3</v>
          </cell>
          <cell r="P270">
            <v>2.5</v>
          </cell>
          <cell r="Q270">
            <v>5373707</v>
          </cell>
          <cell r="R270">
            <v>2240308</v>
          </cell>
          <cell r="S270">
            <v>3.03</v>
          </cell>
        </row>
        <row r="271">
          <cell r="A271" t="str">
            <v xml:space="preserve">343.80 40122        </v>
          </cell>
          <cell r="B271">
            <v>56795</v>
          </cell>
          <cell r="C271">
            <v>50</v>
          </cell>
          <cell r="D271" t="str">
            <v xml:space="preserve"> R2.5</v>
          </cell>
          <cell r="E271">
            <v>0</v>
          </cell>
          <cell r="F271">
            <v>70393231.359999999</v>
          </cell>
          <cell r="G271">
            <v>3069849</v>
          </cell>
          <cell r="H271">
            <v>67323382</v>
          </cell>
          <cell r="I271">
            <v>2230457</v>
          </cell>
          <cell r="J271">
            <v>3.17</v>
          </cell>
          <cell r="K271">
            <v>31.56</v>
          </cell>
          <cell r="L271" t="str">
            <v xml:space="preserve">               </v>
          </cell>
          <cell r="M271" t="str">
            <v xml:space="preserve">               </v>
          </cell>
          <cell r="N271" t="str">
            <v xml:space="preserve">               </v>
          </cell>
          <cell r="O271">
            <v>4.4000000000000004</v>
          </cell>
          <cell r="P271">
            <v>1.5</v>
          </cell>
          <cell r="Q271">
            <v>3069849</v>
          </cell>
          <cell r="R271">
            <v>2132915</v>
          </cell>
          <cell r="S271">
            <v>3.03</v>
          </cell>
        </row>
        <row r="272">
          <cell r="A272" t="str">
            <v xml:space="preserve">343.80 40123        </v>
          </cell>
          <cell r="B272">
            <v>56795</v>
          </cell>
          <cell r="C272">
            <v>50</v>
          </cell>
          <cell r="D272" t="str">
            <v xml:space="preserve"> R2.5</v>
          </cell>
          <cell r="E272">
            <v>0</v>
          </cell>
          <cell r="F272">
            <v>71614709.75</v>
          </cell>
          <cell r="G272">
            <v>3122767</v>
          </cell>
          <cell r="H272">
            <v>68491943</v>
          </cell>
          <cell r="I272">
            <v>2269161</v>
          </cell>
          <cell r="J272">
            <v>3.17</v>
          </cell>
          <cell r="K272">
            <v>31.56</v>
          </cell>
          <cell r="L272" t="str">
            <v xml:space="preserve">               </v>
          </cell>
          <cell r="M272" t="str">
            <v xml:space="preserve">               </v>
          </cell>
          <cell r="N272" t="str">
            <v xml:space="preserve">               </v>
          </cell>
          <cell r="O272">
            <v>4.4000000000000004</v>
          </cell>
          <cell r="P272">
            <v>1.5</v>
          </cell>
          <cell r="Q272">
            <v>3122767</v>
          </cell>
          <cell r="R272">
            <v>2169935</v>
          </cell>
          <cell r="S272">
            <v>3.03</v>
          </cell>
        </row>
        <row r="273">
          <cell r="A273" t="str">
            <v xml:space="preserve">343.80 40124        </v>
          </cell>
          <cell r="B273">
            <v>56430</v>
          </cell>
          <cell r="C273">
            <v>50</v>
          </cell>
          <cell r="D273" t="str">
            <v xml:space="preserve"> R2.5</v>
          </cell>
          <cell r="E273">
            <v>0</v>
          </cell>
          <cell r="F273">
            <v>75075951.269999996</v>
          </cell>
          <cell r="G273">
            <v>5456479</v>
          </cell>
          <cell r="H273">
            <v>69619472</v>
          </cell>
          <cell r="I273">
            <v>2453462</v>
          </cell>
          <cell r="J273">
            <v>3.27</v>
          </cell>
          <cell r="K273">
            <v>30.6</v>
          </cell>
          <cell r="L273" t="str">
            <v xml:space="preserve">               </v>
          </cell>
          <cell r="M273" t="str">
            <v xml:space="preserve">               </v>
          </cell>
          <cell r="N273" t="str">
            <v xml:space="preserve">               </v>
          </cell>
          <cell r="O273">
            <v>7.3</v>
          </cell>
          <cell r="P273">
            <v>2.5</v>
          </cell>
          <cell r="Q273">
            <v>5456479</v>
          </cell>
          <cell r="R273">
            <v>2274802</v>
          </cell>
          <cell r="S273">
            <v>3.03</v>
          </cell>
        </row>
        <row r="274">
          <cell r="A274" t="str">
            <v xml:space="preserve">343.80 40125        </v>
          </cell>
          <cell r="B274">
            <v>57161</v>
          </cell>
          <cell r="C274">
            <v>50</v>
          </cell>
          <cell r="D274" t="str">
            <v xml:space="preserve"> R2.5</v>
          </cell>
          <cell r="E274">
            <v>0</v>
          </cell>
          <cell r="F274">
            <v>62226324.149999999</v>
          </cell>
          <cell r="G274">
            <v>904771</v>
          </cell>
          <cell r="H274">
            <v>61321553</v>
          </cell>
          <cell r="I274">
            <v>1913479</v>
          </cell>
          <cell r="J274">
            <v>3.08</v>
          </cell>
          <cell r="K274">
            <v>32.520000000000003</v>
          </cell>
          <cell r="L274" t="str">
            <v xml:space="preserve">               </v>
          </cell>
          <cell r="M274" t="str">
            <v xml:space="preserve">               </v>
          </cell>
          <cell r="N274" t="str">
            <v xml:space="preserve">               </v>
          </cell>
          <cell r="O274">
            <v>1.5</v>
          </cell>
          <cell r="P274">
            <v>0.5</v>
          </cell>
          <cell r="Q274">
            <v>904771</v>
          </cell>
          <cell r="R274">
            <v>1885458</v>
          </cell>
          <cell r="S274">
            <v>3.03</v>
          </cell>
        </row>
        <row r="275">
          <cell r="A275" t="str">
            <v xml:space="preserve">343.80 40127        </v>
          </cell>
          <cell r="B275">
            <v>56065</v>
          </cell>
          <cell r="C275">
            <v>50</v>
          </cell>
          <cell r="D275" t="str">
            <v xml:space="preserve"> R2.5</v>
          </cell>
          <cell r="E275">
            <v>0</v>
          </cell>
          <cell r="F275">
            <v>65346021.740000002</v>
          </cell>
          <cell r="G275">
            <v>6647530</v>
          </cell>
          <cell r="H275">
            <v>58698492</v>
          </cell>
          <cell r="I275">
            <v>2203913</v>
          </cell>
          <cell r="J275">
            <v>3.37</v>
          </cell>
          <cell r="K275">
            <v>29.65</v>
          </cell>
          <cell r="L275" t="str">
            <v xml:space="preserve">               </v>
          </cell>
          <cell r="M275" t="str">
            <v xml:space="preserve">               </v>
          </cell>
          <cell r="N275" t="str">
            <v xml:space="preserve">               </v>
          </cell>
          <cell r="O275">
            <v>10.199999999999999</v>
          </cell>
          <cell r="P275">
            <v>3.5</v>
          </cell>
          <cell r="Q275">
            <v>6647530</v>
          </cell>
          <cell r="R275">
            <v>1980045</v>
          </cell>
          <cell r="S275">
            <v>3.03</v>
          </cell>
        </row>
        <row r="276">
          <cell r="A276" t="str">
            <v xml:space="preserve">343.80 40132        </v>
          </cell>
          <cell r="B276">
            <v>56795</v>
          </cell>
          <cell r="C276">
            <v>50</v>
          </cell>
          <cell r="D276" t="str">
            <v xml:space="preserve"> R2.5</v>
          </cell>
          <cell r="E276">
            <v>0</v>
          </cell>
          <cell r="F276">
            <v>47942137.380000003</v>
          </cell>
          <cell r="G276">
            <v>2090271</v>
          </cell>
          <cell r="H276">
            <v>45851866</v>
          </cell>
          <cell r="I276">
            <v>1519079</v>
          </cell>
          <cell r="J276">
            <v>3.17</v>
          </cell>
          <cell r="K276">
            <v>31.56</v>
          </cell>
          <cell r="L276" t="str">
            <v xml:space="preserve">               </v>
          </cell>
          <cell r="M276" t="str">
            <v xml:space="preserve">               </v>
          </cell>
          <cell r="N276" t="str">
            <v xml:space="preserve">               </v>
          </cell>
          <cell r="O276">
            <v>4.4000000000000004</v>
          </cell>
          <cell r="P276">
            <v>1.5</v>
          </cell>
          <cell r="Q276">
            <v>2090271</v>
          </cell>
          <cell r="R276">
            <v>1452660</v>
          </cell>
          <cell r="S276">
            <v>3.03</v>
          </cell>
        </row>
        <row r="277">
          <cell r="A277" t="str">
            <v xml:space="preserve">343.80 40134        </v>
          </cell>
          <cell r="B277">
            <v>56795</v>
          </cell>
          <cell r="C277">
            <v>50</v>
          </cell>
          <cell r="D277" t="str">
            <v xml:space="preserve"> R2.5</v>
          </cell>
          <cell r="E277">
            <v>0</v>
          </cell>
          <cell r="F277">
            <v>58382536.990000002</v>
          </cell>
          <cell r="G277">
            <v>2546062</v>
          </cell>
          <cell r="H277">
            <v>55836475</v>
          </cell>
          <cell r="I277">
            <v>1849890</v>
          </cell>
          <cell r="J277">
            <v>3.17</v>
          </cell>
          <cell r="K277">
            <v>31.56</v>
          </cell>
          <cell r="L277" t="str">
            <v xml:space="preserve">               </v>
          </cell>
          <cell r="M277" t="str">
            <v xml:space="preserve">               </v>
          </cell>
          <cell r="N277" t="str">
            <v xml:space="preserve">               </v>
          </cell>
          <cell r="O277">
            <v>4.4000000000000004</v>
          </cell>
          <cell r="P277">
            <v>1.5</v>
          </cell>
          <cell r="Q277">
            <v>2546062</v>
          </cell>
          <cell r="R277">
            <v>1768991</v>
          </cell>
          <cell r="S277">
            <v>3.03</v>
          </cell>
        </row>
        <row r="278">
          <cell r="A278" t="str">
            <v xml:space="preserve">343.80 40139        </v>
          </cell>
          <cell r="B278">
            <v>56430</v>
          </cell>
          <cell r="C278">
            <v>50</v>
          </cell>
          <cell r="D278" t="str">
            <v xml:space="preserve"> R2.5</v>
          </cell>
          <cell r="E278">
            <v>0</v>
          </cell>
          <cell r="F278">
            <v>67592052.340000004</v>
          </cell>
          <cell r="G278">
            <v>4912580</v>
          </cell>
          <cell r="H278">
            <v>62679472</v>
          </cell>
          <cell r="I278">
            <v>2208891</v>
          </cell>
          <cell r="J278">
            <v>3.27</v>
          </cell>
          <cell r="K278">
            <v>30.6</v>
          </cell>
          <cell r="L278" t="str">
            <v xml:space="preserve">               </v>
          </cell>
          <cell r="M278" t="str">
            <v xml:space="preserve">               </v>
          </cell>
          <cell r="N278" t="str">
            <v xml:space="preserve">               </v>
          </cell>
          <cell r="O278">
            <v>7.3</v>
          </cell>
          <cell r="P278">
            <v>2.5</v>
          </cell>
          <cell r="Q278">
            <v>4912580</v>
          </cell>
          <cell r="R278">
            <v>2048040</v>
          </cell>
          <cell r="S278">
            <v>3.03</v>
          </cell>
        </row>
        <row r="279">
          <cell r="A279" t="str">
            <v xml:space="preserve">343.80 40140        </v>
          </cell>
          <cell r="B279">
            <v>56430</v>
          </cell>
          <cell r="C279">
            <v>50</v>
          </cell>
          <cell r="D279" t="str">
            <v xml:space="preserve"> R2.5</v>
          </cell>
          <cell r="E279">
            <v>0</v>
          </cell>
          <cell r="F279">
            <v>71644440.670000002</v>
          </cell>
          <cell r="G279">
            <v>3204656</v>
          </cell>
          <cell r="H279">
            <v>68439785</v>
          </cell>
          <cell r="I279">
            <v>2332176</v>
          </cell>
          <cell r="J279">
            <v>3.26</v>
          </cell>
          <cell r="K279">
            <v>30.72</v>
          </cell>
          <cell r="L279" t="str">
            <v xml:space="preserve">               </v>
          </cell>
          <cell r="M279" t="str">
            <v xml:space="preserve">               </v>
          </cell>
          <cell r="N279" t="str">
            <v xml:space="preserve">               </v>
          </cell>
          <cell r="O279">
            <v>4.5</v>
          </cell>
          <cell r="P279">
            <v>1.5</v>
          </cell>
          <cell r="Q279">
            <v>3204656</v>
          </cell>
          <cell r="R279">
            <v>2228142</v>
          </cell>
          <cell r="S279">
            <v>3.11</v>
          </cell>
        </row>
        <row r="280">
          <cell r="A280" t="str">
            <v xml:space="preserve">343.80 40150        </v>
          </cell>
          <cell r="B280">
            <v>56795</v>
          </cell>
          <cell r="C280">
            <v>50</v>
          </cell>
          <cell r="D280" t="str">
            <v xml:space="preserve"> R2.5</v>
          </cell>
          <cell r="E280">
            <v>0</v>
          </cell>
          <cell r="F280">
            <v>62660855.93</v>
          </cell>
          <cell r="G280">
            <v>2732640</v>
          </cell>
          <cell r="H280">
            <v>59928216</v>
          </cell>
          <cell r="I280">
            <v>1985452</v>
          </cell>
          <cell r="J280">
            <v>3.17</v>
          </cell>
          <cell r="K280">
            <v>31.56</v>
          </cell>
          <cell r="L280" t="str">
            <v xml:space="preserve">               </v>
          </cell>
          <cell r="M280" t="str">
            <v xml:space="preserve">               </v>
          </cell>
          <cell r="N280" t="str">
            <v xml:space="preserve">               </v>
          </cell>
          <cell r="O280">
            <v>4.4000000000000004</v>
          </cell>
          <cell r="P280">
            <v>1.5</v>
          </cell>
          <cell r="Q280">
            <v>2732640</v>
          </cell>
          <cell r="R280">
            <v>1898624</v>
          </cell>
          <cell r="S280">
            <v>3.03</v>
          </cell>
        </row>
        <row r="281">
          <cell r="A281" t="str">
            <v xml:space="preserve">343.80 40201        </v>
          </cell>
          <cell r="B281">
            <v>57161</v>
          </cell>
          <cell r="C281">
            <v>50</v>
          </cell>
          <cell r="D281" t="str">
            <v xml:space="preserve"> R2.5</v>
          </cell>
          <cell r="E281">
            <v>0</v>
          </cell>
          <cell r="F281">
            <v>68291658.469999999</v>
          </cell>
          <cell r="G281">
            <v>992961</v>
          </cell>
          <cell r="H281">
            <v>67298697</v>
          </cell>
          <cell r="I281">
            <v>2099989</v>
          </cell>
          <cell r="J281">
            <v>3.08</v>
          </cell>
          <cell r="K281">
            <v>32.520000000000003</v>
          </cell>
          <cell r="L281" t="str">
            <v xml:space="preserve">               </v>
          </cell>
          <cell r="M281" t="str">
            <v xml:space="preserve">               </v>
          </cell>
          <cell r="N281" t="str">
            <v xml:space="preserve">               </v>
          </cell>
          <cell r="O281">
            <v>1.5</v>
          </cell>
          <cell r="P281">
            <v>0.5</v>
          </cell>
          <cell r="Q281">
            <v>992961</v>
          </cell>
          <cell r="R281">
            <v>2069237</v>
          </cell>
          <cell r="S281">
            <v>3.03</v>
          </cell>
        </row>
        <row r="282">
          <cell r="A282" t="str">
            <v xml:space="preserve">343.80 40202        </v>
          </cell>
          <cell r="B282">
            <v>57161</v>
          </cell>
          <cell r="C282">
            <v>50</v>
          </cell>
          <cell r="D282" t="str">
            <v xml:space="preserve"> R2.5</v>
          </cell>
          <cell r="E282">
            <v>0</v>
          </cell>
          <cell r="F282">
            <v>59712605.869999997</v>
          </cell>
          <cell r="G282">
            <v>868221</v>
          </cell>
          <cell r="H282">
            <v>58844385</v>
          </cell>
          <cell r="I282">
            <v>1836181</v>
          </cell>
          <cell r="J282">
            <v>3.08</v>
          </cell>
          <cell r="K282">
            <v>32.520000000000003</v>
          </cell>
          <cell r="L282" t="str">
            <v xml:space="preserve">               </v>
          </cell>
          <cell r="M282" t="str">
            <v xml:space="preserve">               </v>
          </cell>
          <cell r="N282" t="str">
            <v xml:space="preserve">               </v>
          </cell>
          <cell r="O282">
            <v>1.5</v>
          </cell>
          <cell r="P282">
            <v>0.5</v>
          </cell>
          <cell r="Q282">
            <v>868221</v>
          </cell>
          <cell r="R282">
            <v>1809292</v>
          </cell>
          <cell r="S282">
            <v>3.03</v>
          </cell>
        </row>
        <row r="283">
          <cell r="A283" t="str">
            <v xml:space="preserve">343.80 40203        </v>
          </cell>
          <cell r="B283">
            <v>56795</v>
          </cell>
          <cell r="C283">
            <v>50</v>
          </cell>
          <cell r="D283" t="str">
            <v xml:space="preserve"> R2.5</v>
          </cell>
          <cell r="E283">
            <v>0</v>
          </cell>
          <cell r="F283">
            <v>59627899.090000004</v>
          </cell>
          <cell r="G283">
            <v>2553178</v>
          </cell>
          <cell r="H283">
            <v>57074721</v>
          </cell>
          <cell r="I283">
            <v>1888752</v>
          </cell>
          <cell r="J283">
            <v>3.17</v>
          </cell>
          <cell r="K283">
            <v>31.57</v>
          </cell>
          <cell r="L283" t="str">
            <v xml:space="preserve">               </v>
          </cell>
          <cell r="M283" t="str">
            <v xml:space="preserve">               </v>
          </cell>
          <cell r="N283" t="str">
            <v xml:space="preserve">               </v>
          </cell>
          <cell r="O283">
            <v>4.3</v>
          </cell>
          <cell r="P283">
            <v>1.5</v>
          </cell>
          <cell r="Q283">
            <v>2553178</v>
          </cell>
          <cell r="R283">
            <v>1808041</v>
          </cell>
          <cell r="S283">
            <v>3.03</v>
          </cell>
        </row>
        <row r="284">
          <cell r="A284" t="str">
            <v xml:space="preserve">343.80 40204        </v>
          </cell>
          <cell r="B284">
            <v>56795</v>
          </cell>
          <cell r="C284">
            <v>50</v>
          </cell>
          <cell r="D284" t="str">
            <v xml:space="preserve"> R2.5</v>
          </cell>
          <cell r="E284">
            <v>0</v>
          </cell>
          <cell r="F284">
            <v>58265855.030000001</v>
          </cell>
          <cell r="G284">
            <v>2540974</v>
          </cell>
          <cell r="H284">
            <v>55724881</v>
          </cell>
          <cell r="I284">
            <v>1846193</v>
          </cell>
          <cell r="J284">
            <v>3.17</v>
          </cell>
          <cell r="K284">
            <v>31.56</v>
          </cell>
          <cell r="L284" t="str">
            <v xml:space="preserve">               </v>
          </cell>
          <cell r="M284" t="str">
            <v xml:space="preserve">               </v>
          </cell>
          <cell r="N284" t="str">
            <v xml:space="preserve">               </v>
          </cell>
          <cell r="O284">
            <v>4.4000000000000004</v>
          </cell>
          <cell r="P284">
            <v>1.5</v>
          </cell>
          <cell r="Q284">
            <v>2540974</v>
          </cell>
          <cell r="R284">
            <v>1765455</v>
          </cell>
          <cell r="S284">
            <v>3.03</v>
          </cell>
        </row>
        <row r="285">
          <cell r="A285" t="str">
            <v xml:space="preserve">343.80 40205        </v>
          </cell>
          <cell r="B285">
            <v>57161</v>
          </cell>
          <cell r="C285">
            <v>50</v>
          </cell>
          <cell r="D285" t="str">
            <v xml:space="preserve"> R2.5</v>
          </cell>
          <cell r="E285">
            <v>0</v>
          </cell>
          <cell r="F285">
            <v>58697946.979999997</v>
          </cell>
          <cell r="G285">
            <v>853468</v>
          </cell>
          <cell r="H285">
            <v>57844479</v>
          </cell>
          <cell r="I285">
            <v>1804980</v>
          </cell>
          <cell r="J285">
            <v>3.08</v>
          </cell>
          <cell r="K285">
            <v>32.520000000000003</v>
          </cell>
          <cell r="L285" t="str">
            <v xml:space="preserve">               </v>
          </cell>
          <cell r="M285" t="str">
            <v xml:space="preserve">               </v>
          </cell>
          <cell r="N285" t="str">
            <v xml:space="preserve">               </v>
          </cell>
          <cell r="O285">
            <v>1.5</v>
          </cell>
          <cell r="P285">
            <v>0.5</v>
          </cell>
          <cell r="Q285">
            <v>853468</v>
          </cell>
          <cell r="R285">
            <v>1778548</v>
          </cell>
          <cell r="S285">
            <v>3.03</v>
          </cell>
        </row>
        <row r="286">
          <cell r="A286" t="str">
            <v xml:space="preserve">343.80 40206        </v>
          </cell>
          <cell r="B286">
            <v>56795</v>
          </cell>
          <cell r="C286">
            <v>50</v>
          </cell>
          <cell r="D286" t="str">
            <v xml:space="preserve"> R2.5</v>
          </cell>
          <cell r="E286">
            <v>0</v>
          </cell>
          <cell r="F286">
            <v>56368458.350000001</v>
          </cell>
          <cell r="G286">
            <v>2458228</v>
          </cell>
          <cell r="H286">
            <v>53910230</v>
          </cell>
          <cell r="I286">
            <v>1786073</v>
          </cell>
          <cell r="J286">
            <v>3.17</v>
          </cell>
          <cell r="K286">
            <v>31.56</v>
          </cell>
          <cell r="L286" t="str">
            <v xml:space="preserve">               </v>
          </cell>
          <cell r="M286" t="str">
            <v xml:space="preserve">               </v>
          </cell>
          <cell r="N286" t="str">
            <v xml:space="preserve">               </v>
          </cell>
          <cell r="O286">
            <v>4.4000000000000004</v>
          </cell>
          <cell r="P286">
            <v>1.5</v>
          </cell>
          <cell r="Q286">
            <v>2458228</v>
          </cell>
          <cell r="R286">
            <v>1707964</v>
          </cell>
          <cell r="S286">
            <v>3.03</v>
          </cell>
        </row>
        <row r="287">
          <cell r="A287" t="str">
            <v xml:space="preserve">343.80 40207        </v>
          </cell>
          <cell r="B287">
            <v>57161</v>
          </cell>
          <cell r="C287">
            <v>50</v>
          </cell>
          <cell r="D287" t="str">
            <v xml:space="preserve"> R2.5</v>
          </cell>
          <cell r="E287">
            <v>0</v>
          </cell>
          <cell r="F287">
            <v>66387096.420000002</v>
          </cell>
          <cell r="G287">
            <v>965268</v>
          </cell>
          <cell r="H287">
            <v>65421828</v>
          </cell>
          <cell r="I287">
            <v>2041424</v>
          </cell>
          <cell r="J287">
            <v>3.08</v>
          </cell>
          <cell r="K287">
            <v>32.520000000000003</v>
          </cell>
          <cell r="L287" t="str">
            <v xml:space="preserve">               </v>
          </cell>
          <cell r="M287" t="str">
            <v xml:space="preserve">               </v>
          </cell>
          <cell r="N287" t="str">
            <v xml:space="preserve">               </v>
          </cell>
          <cell r="O287">
            <v>1.5</v>
          </cell>
          <cell r="P287">
            <v>0.5</v>
          </cell>
          <cell r="Q287">
            <v>965268</v>
          </cell>
          <cell r="R287">
            <v>2011529</v>
          </cell>
          <cell r="S287">
            <v>3.03</v>
          </cell>
        </row>
        <row r="288">
          <cell r="A288" t="str">
            <v xml:space="preserve">343.80 40208        </v>
          </cell>
          <cell r="B288">
            <v>57161</v>
          </cell>
          <cell r="C288">
            <v>50</v>
          </cell>
          <cell r="D288" t="str">
            <v xml:space="preserve"> R2.5</v>
          </cell>
          <cell r="E288">
            <v>0</v>
          </cell>
          <cell r="F288">
            <v>59544195.079999998</v>
          </cell>
          <cell r="G288">
            <v>865773</v>
          </cell>
          <cell r="H288">
            <v>58678422</v>
          </cell>
          <cell r="I288">
            <v>1831002</v>
          </cell>
          <cell r="J288">
            <v>3.08</v>
          </cell>
          <cell r="K288">
            <v>32.520000000000003</v>
          </cell>
          <cell r="L288" t="str">
            <v xml:space="preserve">               </v>
          </cell>
          <cell r="M288" t="str">
            <v xml:space="preserve">               </v>
          </cell>
          <cell r="N288" t="str">
            <v xml:space="preserve">               </v>
          </cell>
          <cell r="O288">
            <v>1.5</v>
          </cell>
          <cell r="P288">
            <v>0.5</v>
          </cell>
          <cell r="Q288">
            <v>865773</v>
          </cell>
          <cell r="R288">
            <v>1804189</v>
          </cell>
          <cell r="S288">
            <v>3.03</v>
          </cell>
        </row>
        <row r="289">
          <cell r="A289" t="str">
            <v xml:space="preserve">343.80 40209        </v>
          </cell>
          <cell r="B289">
            <v>57161</v>
          </cell>
          <cell r="C289">
            <v>50</v>
          </cell>
          <cell r="D289" t="str">
            <v xml:space="preserve"> R2.5</v>
          </cell>
          <cell r="E289">
            <v>0</v>
          </cell>
          <cell r="F289">
            <v>61482859.590000004</v>
          </cell>
          <cell r="G289">
            <v>893961</v>
          </cell>
          <cell r="H289">
            <v>60588899</v>
          </cell>
          <cell r="I289">
            <v>1890617</v>
          </cell>
          <cell r="J289">
            <v>3.08</v>
          </cell>
          <cell r="K289">
            <v>32.520000000000003</v>
          </cell>
          <cell r="L289" t="str">
            <v xml:space="preserve">               </v>
          </cell>
          <cell r="M289" t="str">
            <v xml:space="preserve">               </v>
          </cell>
          <cell r="N289" t="str">
            <v xml:space="preserve">               </v>
          </cell>
          <cell r="O289">
            <v>1.5</v>
          </cell>
          <cell r="P289">
            <v>0.5</v>
          </cell>
          <cell r="Q289">
            <v>893961</v>
          </cell>
          <cell r="R289">
            <v>1862931</v>
          </cell>
          <cell r="S289">
            <v>3.03</v>
          </cell>
        </row>
        <row r="290">
          <cell r="A290" t="str">
            <v xml:space="preserve">343.80 40211        </v>
          </cell>
          <cell r="B290">
            <v>57161</v>
          </cell>
          <cell r="C290">
            <v>50</v>
          </cell>
          <cell r="D290" t="str">
            <v xml:space="preserve"> R2.5</v>
          </cell>
          <cell r="E290">
            <v>0</v>
          </cell>
          <cell r="F290">
            <v>58625369.219999999</v>
          </cell>
          <cell r="G290">
            <v>852413</v>
          </cell>
          <cell r="H290">
            <v>57772956</v>
          </cell>
          <cell r="I290">
            <v>1802748</v>
          </cell>
          <cell r="J290">
            <v>3.08</v>
          </cell>
          <cell r="K290">
            <v>32.520000000000003</v>
          </cell>
          <cell r="L290" t="str">
            <v xml:space="preserve">               </v>
          </cell>
          <cell r="M290" t="str">
            <v xml:space="preserve">               </v>
          </cell>
          <cell r="N290" t="str">
            <v xml:space="preserve">               </v>
          </cell>
          <cell r="O290">
            <v>1.5</v>
          </cell>
          <cell r="P290">
            <v>0.5</v>
          </cell>
          <cell r="Q290">
            <v>852413</v>
          </cell>
          <cell r="R290">
            <v>1776349</v>
          </cell>
          <cell r="S290">
            <v>3.03</v>
          </cell>
        </row>
        <row r="291">
          <cell r="A291" t="str">
            <v xml:space="preserve">343.80 40901        </v>
          </cell>
          <cell r="B291">
            <v>56795</v>
          </cell>
          <cell r="C291">
            <v>50</v>
          </cell>
          <cell r="D291" t="str">
            <v xml:space="preserve"> R2.5</v>
          </cell>
          <cell r="E291">
            <v>0</v>
          </cell>
          <cell r="F291">
            <v>55155439.979999997</v>
          </cell>
          <cell r="G291">
            <v>2405329</v>
          </cell>
          <cell r="H291">
            <v>52750111</v>
          </cell>
          <cell r="I291">
            <v>1747638</v>
          </cell>
          <cell r="J291">
            <v>3.17</v>
          </cell>
          <cell r="K291">
            <v>31.56</v>
          </cell>
          <cell r="L291" t="str">
            <v xml:space="preserve">               </v>
          </cell>
          <cell r="M291" t="str">
            <v xml:space="preserve">               </v>
          </cell>
          <cell r="N291" t="str">
            <v xml:space="preserve">               </v>
          </cell>
          <cell r="O291">
            <v>4.4000000000000004</v>
          </cell>
          <cell r="P291">
            <v>1.5</v>
          </cell>
          <cell r="Q291">
            <v>2405329</v>
          </cell>
          <cell r="R291">
            <v>1671210</v>
          </cell>
          <cell r="S291">
            <v>3.03</v>
          </cell>
        </row>
        <row r="292">
          <cell r="A292" t="str">
            <v xml:space="preserve">343.80 40902        </v>
          </cell>
          <cell r="B292">
            <v>56795</v>
          </cell>
          <cell r="C292">
            <v>50</v>
          </cell>
          <cell r="D292" t="str">
            <v xml:space="preserve"> R2.5</v>
          </cell>
          <cell r="E292">
            <v>0</v>
          </cell>
          <cell r="F292">
            <v>60331387.240000002</v>
          </cell>
          <cell r="G292">
            <v>2631052</v>
          </cell>
          <cell r="H292">
            <v>57700335</v>
          </cell>
          <cell r="I292">
            <v>1911641</v>
          </cell>
          <cell r="J292">
            <v>3.17</v>
          </cell>
          <cell r="K292">
            <v>31.56</v>
          </cell>
          <cell r="L292" t="str">
            <v xml:space="preserve">               </v>
          </cell>
          <cell r="M292" t="str">
            <v xml:space="preserve">               </v>
          </cell>
          <cell r="N292" t="str">
            <v xml:space="preserve">               </v>
          </cell>
          <cell r="O292">
            <v>4.4000000000000004</v>
          </cell>
          <cell r="P292">
            <v>1.5</v>
          </cell>
          <cell r="Q292">
            <v>2631052</v>
          </cell>
          <cell r="R292">
            <v>1828041</v>
          </cell>
          <cell r="S292">
            <v>3.03</v>
          </cell>
        </row>
        <row r="293">
          <cell r="A293" t="str">
            <v xml:space="preserve">343.80 40903        </v>
          </cell>
          <cell r="B293">
            <v>56795</v>
          </cell>
          <cell r="C293">
            <v>50</v>
          </cell>
          <cell r="D293" t="str">
            <v xml:space="preserve"> R2.5</v>
          </cell>
          <cell r="E293">
            <v>0</v>
          </cell>
          <cell r="F293">
            <v>54065007.640000001</v>
          </cell>
          <cell r="G293">
            <v>2356236</v>
          </cell>
          <cell r="H293">
            <v>51708772</v>
          </cell>
          <cell r="I293">
            <v>1713086</v>
          </cell>
          <cell r="J293">
            <v>3.17</v>
          </cell>
          <cell r="K293">
            <v>31.56</v>
          </cell>
          <cell r="L293" t="str">
            <v xml:space="preserve">               </v>
          </cell>
          <cell r="M293" t="str">
            <v xml:space="preserve">               </v>
          </cell>
          <cell r="N293" t="str">
            <v xml:space="preserve">               </v>
          </cell>
          <cell r="O293">
            <v>4.4000000000000004</v>
          </cell>
          <cell r="P293">
            <v>1.5</v>
          </cell>
          <cell r="Q293">
            <v>2356236</v>
          </cell>
          <cell r="R293">
            <v>1638213</v>
          </cell>
          <cell r="S293">
            <v>3.03</v>
          </cell>
        </row>
        <row r="294">
          <cell r="A294" t="str">
            <v xml:space="preserve">343.80 40904        </v>
          </cell>
          <cell r="B294">
            <v>56795</v>
          </cell>
          <cell r="C294">
            <v>50</v>
          </cell>
          <cell r="D294" t="str">
            <v xml:space="preserve"> R2.5</v>
          </cell>
          <cell r="E294">
            <v>0</v>
          </cell>
          <cell r="F294">
            <v>71005144.25</v>
          </cell>
          <cell r="G294">
            <v>3096534</v>
          </cell>
          <cell r="H294">
            <v>67908610</v>
          </cell>
          <cell r="I294">
            <v>2249846</v>
          </cell>
          <cell r="J294">
            <v>3.17</v>
          </cell>
          <cell r="K294">
            <v>31.56</v>
          </cell>
          <cell r="L294" t="str">
            <v xml:space="preserve">               </v>
          </cell>
          <cell r="M294" t="str">
            <v xml:space="preserve">               </v>
          </cell>
          <cell r="N294" t="str">
            <v xml:space="preserve">               </v>
          </cell>
          <cell r="O294">
            <v>4.4000000000000004</v>
          </cell>
          <cell r="P294">
            <v>1.5</v>
          </cell>
          <cell r="Q294">
            <v>3096534</v>
          </cell>
          <cell r="R294">
            <v>2151456</v>
          </cell>
          <cell r="S294">
            <v>3.03</v>
          </cell>
        </row>
        <row r="295">
          <cell r="A295" t="str">
            <v xml:space="preserve">343.80 40905        </v>
          </cell>
          <cell r="B295">
            <v>56795</v>
          </cell>
          <cell r="C295">
            <v>50</v>
          </cell>
          <cell r="D295" t="str">
            <v xml:space="preserve"> R2.5</v>
          </cell>
          <cell r="E295">
            <v>0</v>
          </cell>
          <cell r="F295">
            <v>60660192.060000002</v>
          </cell>
          <cell r="G295">
            <v>2645391</v>
          </cell>
          <cell r="H295">
            <v>58014801</v>
          </cell>
          <cell r="I295">
            <v>1922059</v>
          </cell>
          <cell r="J295">
            <v>3.17</v>
          </cell>
          <cell r="K295">
            <v>31.56</v>
          </cell>
          <cell r="L295" t="str">
            <v xml:space="preserve">               </v>
          </cell>
          <cell r="M295" t="str">
            <v xml:space="preserve">               </v>
          </cell>
          <cell r="N295" t="str">
            <v xml:space="preserve">               </v>
          </cell>
          <cell r="O295">
            <v>4.4000000000000004</v>
          </cell>
          <cell r="P295">
            <v>1.5</v>
          </cell>
          <cell r="Q295">
            <v>2645391</v>
          </cell>
          <cell r="R295">
            <v>1838004</v>
          </cell>
          <cell r="S295">
            <v>3.03</v>
          </cell>
        </row>
        <row r="296">
          <cell r="A296" t="str">
            <v xml:space="preserve">343.80 40906        </v>
          </cell>
          <cell r="B296">
            <v>56795</v>
          </cell>
          <cell r="C296">
            <v>50</v>
          </cell>
          <cell r="D296" t="str">
            <v xml:space="preserve"> R2.5</v>
          </cell>
          <cell r="E296">
            <v>0</v>
          </cell>
          <cell r="F296">
            <v>58841465.460000001</v>
          </cell>
          <cell r="G296">
            <v>2566076</v>
          </cell>
          <cell r="H296">
            <v>56275389</v>
          </cell>
          <cell r="I296">
            <v>1864432</v>
          </cell>
          <cell r="J296">
            <v>3.17</v>
          </cell>
          <cell r="K296">
            <v>31.56</v>
          </cell>
          <cell r="L296" t="str">
            <v xml:space="preserve">               </v>
          </cell>
          <cell r="M296" t="str">
            <v xml:space="preserve">               </v>
          </cell>
          <cell r="N296" t="str">
            <v xml:space="preserve">               </v>
          </cell>
          <cell r="O296">
            <v>4.4000000000000004</v>
          </cell>
          <cell r="P296">
            <v>1.5</v>
          </cell>
          <cell r="Q296">
            <v>2566076</v>
          </cell>
          <cell r="R296">
            <v>1782896</v>
          </cell>
          <cell r="S296">
            <v>3.03</v>
          </cell>
        </row>
        <row r="297">
          <cell r="A297" t="str">
            <v xml:space="preserve">343.80 40921        </v>
          </cell>
          <cell r="B297">
            <v>57161</v>
          </cell>
          <cell r="C297">
            <v>50</v>
          </cell>
          <cell r="D297" t="str">
            <v xml:space="preserve"> R2.5</v>
          </cell>
          <cell r="E297">
            <v>0</v>
          </cell>
          <cell r="F297">
            <v>438965029.98000002</v>
          </cell>
          <cell r="G297">
            <v>6382552</v>
          </cell>
          <cell r="H297">
            <v>432582478</v>
          </cell>
          <cell r="I297">
            <v>13498310</v>
          </cell>
          <cell r="J297">
            <v>3.08</v>
          </cell>
          <cell r="K297">
            <v>32.520000000000003</v>
          </cell>
          <cell r="L297" t="str">
            <v xml:space="preserve">               </v>
          </cell>
          <cell r="M297" t="str">
            <v xml:space="preserve">               </v>
          </cell>
          <cell r="N297" t="str">
            <v xml:space="preserve">               </v>
          </cell>
          <cell r="O297">
            <v>1.5</v>
          </cell>
          <cell r="P297">
            <v>0.5</v>
          </cell>
          <cell r="Q297">
            <v>6382552</v>
          </cell>
          <cell r="R297">
            <v>13300640</v>
          </cell>
          <cell r="S297">
            <v>3.03</v>
          </cell>
        </row>
        <row r="298">
          <cell r="A298" t="str">
            <v xml:space="preserve">343.80 49010        </v>
          </cell>
          <cell r="B298">
            <v>56795</v>
          </cell>
          <cell r="C298">
            <v>50</v>
          </cell>
          <cell r="D298" t="str">
            <v xml:space="preserve"> R2.5</v>
          </cell>
          <cell r="E298">
            <v>0</v>
          </cell>
          <cell r="F298">
            <v>67445612.400000006</v>
          </cell>
          <cell r="G298">
            <v>2912433</v>
          </cell>
          <cell r="H298">
            <v>64533179</v>
          </cell>
          <cell r="I298">
            <v>2136383</v>
          </cell>
          <cell r="J298">
            <v>3.17</v>
          </cell>
          <cell r="K298">
            <v>31.57</v>
          </cell>
          <cell r="L298" t="str">
            <v xml:space="preserve">               </v>
          </cell>
          <cell r="M298" t="str">
            <v xml:space="preserve">               </v>
          </cell>
          <cell r="N298" t="str">
            <v xml:space="preserve">               </v>
          </cell>
          <cell r="O298">
            <v>4.3</v>
          </cell>
          <cell r="P298">
            <v>1.5</v>
          </cell>
          <cell r="Q298">
            <v>2912433</v>
          </cell>
          <cell r="R298">
            <v>2044407</v>
          </cell>
          <cell r="S298">
            <v>3.03</v>
          </cell>
        </row>
        <row r="299">
          <cell r="A299" t="str">
            <v xml:space="preserve">343.80 49020        </v>
          </cell>
          <cell r="B299">
            <v>57161</v>
          </cell>
          <cell r="C299">
            <v>50</v>
          </cell>
          <cell r="D299" t="str">
            <v xml:space="preserve"> R2.5</v>
          </cell>
          <cell r="E299">
            <v>0</v>
          </cell>
          <cell r="F299">
            <v>72346434.450000003</v>
          </cell>
          <cell r="G299">
            <v>1051917</v>
          </cell>
          <cell r="H299">
            <v>71294517</v>
          </cell>
          <cell r="I299">
            <v>2224675</v>
          </cell>
          <cell r="J299">
            <v>3.08</v>
          </cell>
          <cell r="K299">
            <v>32.520000000000003</v>
          </cell>
          <cell r="L299" t="str">
            <v xml:space="preserve">               </v>
          </cell>
          <cell r="M299" t="str">
            <v xml:space="preserve">               </v>
          </cell>
          <cell r="N299" t="str">
            <v xml:space="preserve">               </v>
          </cell>
          <cell r="O299">
            <v>1.5</v>
          </cell>
          <cell r="P299">
            <v>0.5</v>
          </cell>
          <cell r="Q299">
            <v>1051917</v>
          </cell>
          <cell r="R299">
            <v>2192097</v>
          </cell>
          <cell r="S299">
            <v>3.03</v>
          </cell>
        </row>
        <row r="300">
          <cell r="A300" t="str">
            <v xml:space="preserve">343.80 49030        </v>
          </cell>
          <cell r="B300">
            <v>57161</v>
          </cell>
          <cell r="C300">
            <v>50</v>
          </cell>
          <cell r="D300" t="str">
            <v xml:space="preserve"> R2.5</v>
          </cell>
          <cell r="E300">
            <v>0</v>
          </cell>
          <cell r="F300">
            <v>77688724.640000001</v>
          </cell>
          <cell r="G300">
            <v>1129594</v>
          </cell>
          <cell r="H300">
            <v>76559131</v>
          </cell>
          <cell r="I300">
            <v>2388952</v>
          </cell>
          <cell r="J300">
            <v>3.08</v>
          </cell>
          <cell r="K300">
            <v>32.520000000000003</v>
          </cell>
          <cell r="L300" t="str">
            <v xml:space="preserve">               </v>
          </cell>
          <cell r="M300" t="str">
            <v xml:space="preserve">               </v>
          </cell>
          <cell r="N300" t="str">
            <v xml:space="preserve">               </v>
          </cell>
          <cell r="O300">
            <v>1.5</v>
          </cell>
          <cell r="P300">
            <v>0.5</v>
          </cell>
          <cell r="Q300">
            <v>1129594</v>
          </cell>
          <cell r="R300">
            <v>2353968</v>
          </cell>
          <cell r="S300">
            <v>3.03</v>
          </cell>
        </row>
        <row r="301">
          <cell r="A301" t="str">
            <v xml:space="preserve">343.80 49902        </v>
          </cell>
          <cell r="B301">
            <v>56065</v>
          </cell>
          <cell r="C301">
            <v>50</v>
          </cell>
          <cell r="D301" t="str">
            <v xml:space="preserve"> R2.5</v>
          </cell>
          <cell r="E301">
            <v>0</v>
          </cell>
          <cell r="F301">
            <v>34777902.649999999</v>
          </cell>
          <cell r="G301">
            <v>2707460</v>
          </cell>
          <cell r="H301">
            <v>32070443</v>
          </cell>
          <cell r="I301">
            <v>1169005</v>
          </cell>
          <cell r="J301">
            <v>3.36</v>
          </cell>
          <cell r="K301">
            <v>29.75</v>
          </cell>
          <cell r="L301" t="str">
            <v xml:space="preserve">               </v>
          </cell>
          <cell r="M301" t="str">
            <v xml:space="preserve">               </v>
          </cell>
          <cell r="N301" t="str">
            <v xml:space="preserve">               </v>
          </cell>
          <cell r="O301">
            <v>7.8</v>
          </cell>
          <cell r="P301">
            <v>2.7</v>
          </cell>
          <cell r="Q301">
            <v>2707460</v>
          </cell>
          <cell r="R301">
            <v>1078034</v>
          </cell>
          <cell r="S301">
            <v>3.1</v>
          </cell>
        </row>
        <row r="302">
          <cell r="A302" t="str">
            <v xml:space="preserve">343.80 49903        </v>
          </cell>
          <cell r="B302">
            <v>55334</v>
          </cell>
          <cell r="C302">
            <v>50</v>
          </cell>
          <cell r="D302" t="str">
            <v xml:space="preserve"> R2.5</v>
          </cell>
          <cell r="E302">
            <v>0</v>
          </cell>
          <cell r="F302">
            <v>8215940.6600000001</v>
          </cell>
          <cell r="G302">
            <v>1305247</v>
          </cell>
          <cell r="H302">
            <v>6910694</v>
          </cell>
          <cell r="I302">
            <v>296177</v>
          </cell>
          <cell r="J302">
            <v>3.6</v>
          </cell>
          <cell r="K302">
            <v>27.74</v>
          </cell>
          <cell r="L302" t="str">
            <v xml:space="preserve">               </v>
          </cell>
          <cell r="M302" t="str">
            <v xml:space="preserve">               </v>
          </cell>
          <cell r="N302" t="str">
            <v xml:space="preserve">               </v>
          </cell>
          <cell r="O302">
            <v>15.9</v>
          </cell>
          <cell r="P302">
            <v>5.5</v>
          </cell>
          <cell r="Q302">
            <v>1305247</v>
          </cell>
          <cell r="R302">
            <v>249133</v>
          </cell>
          <cell r="S302">
            <v>3.03</v>
          </cell>
        </row>
        <row r="303">
          <cell r="A303" t="str">
            <v xml:space="preserve">344.00 30101        </v>
          </cell>
          <cell r="B303">
            <v>48029</v>
          </cell>
          <cell r="C303">
            <v>65</v>
          </cell>
          <cell r="D303" t="str">
            <v xml:space="preserve">   R1</v>
          </cell>
          <cell r="E303">
            <v>-5</v>
          </cell>
          <cell r="F303">
            <v>5032600.21</v>
          </cell>
          <cell r="G303">
            <v>2639808</v>
          </cell>
          <cell r="H303">
            <v>2644422</v>
          </cell>
          <cell r="I303">
            <v>571886</v>
          </cell>
          <cell r="J303">
            <v>11.36</v>
          </cell>
          <cell r="K303">
            <v>9.24</v>
          </cell>
          <cell r="L303" t="str">
            <v xml:space="preserve">               </v>
          </cell>
          <cell r="M303" t="str">
            <v xml:space="preserve">               </v>
          </cell>
          <cell r="N303" t="str">
            <v xml:space="preserve">               </v>
          </cell>
          <cell r="O303">
            <v>52.5</v>
          </cell>
          <cell r="P303">
            <v>17.8</v>
          </cell>
          <cell r="Q303">
            <v>2639808</v>
          </cell>
          <cell r="R303">
            <v>286243</v>
          </cell>
          <cell r="S303">
            <v>5.69</v>
          </cell>
        </row>
        <row r="304">
          <cell r="A304" t="str">
            <v xml:space="preserve">344.00 30102        </v>
          </cell>
          <cell r="B304">
            <v>48029</v>
          </cell>
          <cell r="C304">
            <v>65</v>
          </cell>
          <cell r="D304" t="str">
            <v xml:space="preserve">   R1</v>
          </cell>
          <cell r="E304">
            <v>-5</v>
          </cell>
          <cell r="F304">
            <v>8016734.3300000001</v>
          </cell>
          <cell r="G304">
            <v>4548000</v>
          </cell>
          <cell r="H304">
            <v>3869571</v>
          </cell>
          <cell r="I304">
            <v>911980</v>
          </cell>
          <cell r="J304">
            <v>11.38</v>
          </cell>
          <cell r="K304">
            <v>9.23</v>
          </cell>
          <cell r="L304" t="str">
            <v xml:space="preserve">               </v>
          </cell>
          <cell r="M304" t="str">
            <v xml:space="preserve">               </v>
          </cell>
          <cell r="N304" t="str">
            <v xml:space="preserve">               </v>
          </cell>
          <cell r="O304">
            <v>56.7</v>
          </cell>
          <cell r="P304">
            <v>19.899999999999999</v>
          </cell>
          <cell r="Q304">
            <v>4548000</v>
          </cell>
          <cell r="R304">
            <v>419327</v>
          </cell>
          <cell r="S304">
            <v>5.23</v>
          </cell>
        </row>
        <row r="305">
          <cell r="A305" t="str">
            <v xml:space="preserve">344.00 30203        </v>
          </cell>
          <cell r="B305">
            <v>57161</v>
          </cell>
          <cell r="C305">
            <v>65</v>
          </cell>
          <cell r="D305" t="str">
            <v xml:space="preserve">   R1</v>
          </cell>
          <cell r="E305">
            <v>-5</v>
          </cell>
          <cell r="F305">
            <v>57967779.409999996</v>
          </cell>
          <cell r="G305">
            <v>7815565</v>
          </cell>
          <cell r="H305">
            <v>53050603</v>
          </cell>
          <cell r="I305">
            <v>1947717</v>
          </cell>
          <cell r="J305">
            <v>3.36</v>
          </cell>
          <cell r="K305">
            <v>31.25</v>
          </cell>
          <cell r="L305" t="str">
            <v xml:space="preserve">               </v>
          </cell>
          <cell r="M305" t="str">
            <v xml:space="preserve">               </v>
          </cell>
          <cell r="N305" t="str">
            <v xml:space="preserve">               </v>
          </cell>
          <cell r="O305">
            <v>13.5</v>
          </cell>
          <cell r="P305">
            <v>5.4</v>
          </cell>
          <cell r="Q305">
            <v>7815565</v>
          </cell>
          <cell r="R305">
            <v>1697429</v>
          </cell>
          <cell r="S305">
            <v>2.93</v>
          </cell>
        </row>
        <row r="306">
          <cell r="A306" t="str">
            <v xml:space="preserve">344.00 30300        </v>
          </cell>
          <cell r="B306">
            <v>56065</v>
          </cell>
          <cell r="C306">
            <v>65</v>
          </cell>
          <cell r="D306" t="str">
            <v xml:space="preserve">   R1</v>
          </cell>
          <cell r="E306">
            <v>-6</v>
          </cell>
          <cell r="F306">
            <v>215270.32</v>
          </cell>
          <cell r="G306">
            <v>44634</v>
          </cell>
          <cell r="H306">
            <v>183553</v>
          </cell>
          <cell r="I306">
            <v>7956</v>
          </cell>
          <cell r="J306">
            <v>3.7</v>
          </cell>
          <cell r="K306">
            <v>28.68</v>
          </cell>
          <cell r="L306" t="str">
            <v xml:space="preserve">               </v>
          </cell>
          <cell r="M306" t="str">
            <v xml:space="preserve">               </v>
          </cell>
          <cell r="N306" t="str">
            <v xml:space="preserve">               </v>
          </cell>
          <cell r="O306">
            <v>20.7</v>
          </cell>
          <cell r="P306">
            <v>8.5</v>
          </cell>
          <cell r="Q306">
            <v>44634</v>
          </cell>
          <cell r="R306">
            <v>6401</v>
          </cell>
          <cell r="S306">
            <v>2.97</v>
          </cell>
        </row>
        <row r="307">
          <cell r="A307" t="str">
            <v xml:space="preserve">344.00 30301        </v>
          </cell>
          <cell r="B307">
            <v>56065</v>
          </cell>
          <cell r="C307">
            <v>65</v>
          </cell>
          <cell r="D307" t="str">
            <v xml:space="preserve">   R1</v>
          </cell>
          <cell r="E307">
            <v>-6</v>
          </cell>
          <cell r="F307">
            <v>58019932.880000003</v>
          </cell>
          <cell r="G307">
            <v>18871542</v>
          </cell>
          <cell r="H307">
            <v>42629587</v>
          </cell>
          <cell r="I307">
            <v>2189431</v>
          </cell>
          <cell r="J307">
            <v>3.77</v>
          </cell>
          <cell r="K307">
            <v>28.09</v>
          </cell>
          <cell r="L307" t="str">
            <v xml:space="preserve">               </v>
          </cell>
          <cell r="M307" t="str">
            <v xml:space="preserve">               </v>
          </cell>
          <cell r="N307" t="str">
            <v xml:space="preserve">               </v>
          </cell>
          <cell r="O307">
            <v>32.5</v>
          </cell>
          <cell r="P307">
            <v>16.600000000000001</v>
          </cell>
          <cell r="Q307">
            <v>18871542</v>
          </cell>
          <cell r="R307">
            <v>1517656</v>
          </cell>
          <cell r="S307">
            <v>2.62</v>
          </cell>
        </row>
        <row r="308">
          <cell r="A308" t="str">
            <v xml:space="preserve">344.00 30302        </v>
          </cell>
          <cell r="B308">
            <v>52412</v>
          </cell>
          <cell r="C308">
            <v>65</v>
          </cell>
          <cell r="D308" t="str">
            <v xml:space="preserve">   R1</v>
          </cell>
          <cell r="E308">
            <v>-5</v>
          </cell>
          <cell r="F308">
            <v>10476859.43</v>
          </cell>
          <cell r="G308">
            <v>4280210</v>
          </cell>
          <cell r="H308">
            <v>6720492</v>
          </cell>
          <cell r="I308">
            <v>548390</v>
          </cell>
          <cell r="J308">
            <v>5.23</v>
          </cell>
          <cell r="K308">
            <v>20.059999999999999</v>
          </cell>
          <cell r="L308" t="str">
            <v xml:space="preserve">               </v>
          </cell>
          <cell r="M308" t="str">
            <v xml:space="preserve">               </v>
          </cell>
          <cell r="N308" t="str">
            <v xml:space="preserve">               </v>
          </cell>
          <cell r="O308">
            <v>40.9</v>
          </cell>
          <cell r="P308">
            <v>15.6</v>
          </cell>
          <cell r="Q308">
            <v>4280210</v>
          </cell>
          <cell r="R308">
            <v>335051</v>
          </cell>
          <cell r="S308">
            <v>3.2</v>
          </cell>
        </row>
        <row r="309">
          <cell r="A309" t="str">
            <v xml:space="preserve">344.00 30303        </v>
          </cell>
          <cell r="B309">
            <v>57161</v>
          </cell>
          <cell r="C309">
            <v>65</v>
          </cell>
          <cell r="D309" t="str">
            <v xml:space="preserve">   R1</v>
          </cell>
          <cell r="E309">
            <v>-5</v>
          </cell>
          <cell r="F309">
            <v>16650606.25</v>
          </cell>
          <cell r="G309">
            <v>2079967</v>
          </cell>
          <cell r="H309">
            <v>15403170</v>
          </cell>
          <cell r="I309">
            <v>558924</v>
          </cell>
          <cell r="J309">
            <v>3.36</v>
          </cell>
          <cell r="K309">
            <v>31.28</v>
          </cell>
          <cell r="L309" t="str">
            <v xml:space="preserve">               </v>
          </cell>
          <cell r="M309" t="str">
            <v xml:space="preserve">               </v>
          </cell>
          <cell r="N309" t="str">
            <v xml:space="preserve">               </v>
          </cell>
          <cell r="O309">
            <v>12.5</v>
          </cell>
          <cell r="P309">
            <v>5</v>
          </cell>
          <cell r="Q309">
            <v>2079967</v>
          </cell>
          <cell r="R309">
            <v>492450</v>
          </cell>
          <cell r="S309">
            <v>2.96</v>
          </cell>
        </row>
        <row r="310">
          <cell r="A310" t="str">
            <v xml:space="preserve">344.00 30401        </v>
          </cell>
          <cell r="B310">
            <v>56795</v>
          </cell>
          <cell r="C310">
            <v>65</v>
          </cell>
          <cell r="D310" t="str">
            <v xml:space="preserve">   R1</v>
          </cell>
          <cell r="E310">
            <v>-6</v>
          </cell>
          <cell r="F310">
            <v>44322994.590000004</v>
          </cell>
          <cell r="G310">
            <v>13040888</v>
          </cell>
          <cell r="H310">
            <v>33941486</v>
          </cell>
          <cell r="I310">
            <v>1575532</v>
          </cell>
          <cell r="J310">
            <v>3.55</v>
          </cell>
          <cell r="K310">
            <v>29.82</v>
          </cell>
          <cell r="L310" t="str">
            <v xml:space="preserve">               </v>
          </cell>
          <cell r="M310" t="str">
            <v xml:space="preserve">               </v>
          </cell>
          <cell r="N310" t="str">
            <v xml:space="preserve">               </v>
          </cell>
          <cell r="O310">
            <v>29.4</v>
          </cell>
          <cell r="P310">
            <v>14.3</v>
          </cell>
          <cell r="Q310">
            <v>13040888</v>
          </cell>
          <cell r="R310">
            <v>1138043</v>
          </cell>
          <cell r="S310">
            <v>2.57</v>
          </cell>
        </row>
        <row r="311">
          <cell r="A311" t="str">
            <v xml:space="preserve">344.00 30502        </v>
          </cell>
          <cell r="B311">
            <v>52778</v>
          </cell>
          <cell r="C311">
            <v>65</v>
          </cell>
          <cell r="D311" t="str">
            <v xml:space="preserve">   R1</v>
          </cell>
          <cell r="E311">
            <v>-6</v>
          </cell>
          <cell r="F311">
            <v>29766397.989999998</v>
          </cell>
          <cell r="G311">
            <v>11596179</v>
          </cell>
          <cell r="H311">
            <v>19956203</v>
          </cell>
          <cell r="I311">
            <v>1511129</v>
          </cell>
          <cell r="J311">
            <v>5.08</v>
          </cell>
          <cell r="K311">
            <v>20.88</v>
          </cell>
          <cell r="L311" t="str">
            <v xml:space="preserve">               </v>
          </cell>
          <cell r="M311" t="str">
            <v xml:space="preserve">               </v>
          </cell>
          <cell r="N311" t="str">
            <v xml:space="preserve">               </v>
          </cell>
          <cell r="O311">
            <v>39</v>
          </cell>
          <cell r="P311">
            <v>16.7</v>
          </cell>
          <cell r="Q311">
            <v>11596179</v>
          </cell>
          <cell r="R311">
            <v>955620</v>
          </cell>
          <cell r="S311">
            <v>3.21</v>
          </cell>
        </row>
        <row r="312">
          <cell r="A312" t="str">
            <v xml:space="preserve">344.00 30503        </v>
          </cell>
          <cell r="B312">
            <v>52778</v>
          </cell>
          <cell r="C312">
            <v>65</v>
          </cell>
          <cell r="D312" t="str">
            <v xml:space="preserve">   R1</v>
          </cell>
          <cell r="E312">
            <v>-6</v>
          </cell>
          <cell r="F312">
            <v>30475792.809999999</v>
          </cell>
          <cell r="G312">
            <v>11587241</v>
          </cell>
          <cell r="H312">
            <v>20717099</v>
          </cell>
          <cell r="I312">
            <v>1545662</v>
          </cell>
          <cell r="J312">
            <v>5.07</v>
          </cell>
          <cell r="K312">
            <v>20.9</v>
          </cell>
          <cell r="L312" t="str">
            <v xml:space="preserve">               </v>
          </cell>
          <cell r="M312" t="str">
            <v xml:space="preserve">               </v>
          </cell>
          <cell r="N312" t="str">
            <v xml:space="preserve">               </v>
          </cell>
          <cell r="O312">
            <v>38</v>
          </cell>
          <cell r="P312">
            <v>16.600000000000001</v>
          </cell>
          <cell r="Q312">
            <v>11587241</v>
          </cell>
          <cell r="R312">
            <v>991411</v>
          </cell>
          <cell r="S312">
            <v>3.25</v>
          </cell>
        </row>
        <row r="313">
          <cell r="A313" t="str">
            <v xml:space="preserve">344.00 30504        </v>
          </cell>
          <cell r="B313">
            <v>56795</v>
          </cell>
          <cell r="C313">
            <v>65</v>
          </cell>
          <cell r="D313" t="str">
            <v xml:space="preserve">   R1</v>
          </cell>
          <cell r="E313">
            <v>-6</v>
          </cell>
          <cell r="F313">
            <v>46627173.939999998</v>
          </cell>
          <cell r="G313">
            <v>13274223</v>
          </cell>
          <cell r="H313">
            <v>36150581</v>
          </cell>
          <cell r="I313">
            <v>1656327</v>
          </cell>
          <cell r="J313">
            <v>3.55</v>
          </cell>
          <cell r="K313">
            <v>29.84</v>
          </cell>
          <cell r="L313" t="str">
            <v xml:space="preserve">               </v>
          </cell>
          <cell r="M313" t="str">
            <v xml:space="preserve">               </v>
          </cell>
          <cell r="N313" t="str">
            <v xml:space="preserve">               </v>
          </cell>
          <cell r="O313">
            <v>28.5</v>
          </cell>
          <cell r="P313">
            <v>14</v>
          </cell>
          <cell r="Q313">
            <v>13274223</v>
          </cell>
          <cell r="R313">
            <v>1211345</v>
          </cell>
          <cell r="S313">
            <v>2.6</v>
          </cell>
        </row>
        <row r="314">
          <cell r="A314" t="str">
            <v xml:space="preserve">344.00 30700        </v>
          </cell>
          <cell r="B314">
            <v>56065</v>
          </cell>
          <cell r="C314">
            <v>65</v>
          </cell>
          <cell r="D314" t="str">
            <v xml:space="preserve">   R1</v>
          </cell>
          <cell r="E314">
            <v>-6</v>
          </cell>
          <cell r="F314">
            <v>202506.51</v>
          </cell>
          <cell r="G314">
            <v>48744</v>
          </cell>
          <cell r="H314">
            <v>165913</v>
          </cell>
          <cell r="I314">
            <v>7524</v>
          </cell>
          <cell r="J314">
            <v>3.72</v>
          </cell>
          <cell r="K314">
            <v>28.53</v>
          </cell>
          <cell r="L314" t="str">
            <v xml:space="preserve">               </v>
          </cell>
          <cell r="M314" t="str">
            <v xml:space="preserve">               </v>
          </cell>
          <cell r="N314" t="str">
            <v xml:space="preserve">               </v>
          </cell>
          <cell r="O314">
            <v>24.1</v>
          </cell>
          <cell r="P314">
            <v>10</v>
          </cell>
          <cell r="Q314">
            <v>48744</v>
          </cell>
          <cell r="R314">
            <v>5815</v>
          </cell>
          <cell r="S314">
            <v>2.87</v>
          </cell>
        </row>
        <row r="315">
          <cell r="A315" t="str">
            <v xml:space="preserve">344.00 30701        </v>
          </cell>
          <cell r="B315">
            <v>56065</v>
          </cell>
          <cell r="C315">
            <v>65</v>
          </cell>
          <cell r="D315" t="str">
            <v xml:space="preserve">   R1</v>
          </cell>
          <cell r="E315">
            <v>-6</v>
          </cell>
          <cell r="F315">
            <v>40300942.079999998</v>
          </cell>
          <cell r="G315">
            <v>10441740</v>
          </cell>
          <cell r="H315">
            <v>32277259</v>
          </cell>
          <cell r="I315">
            <v>1503661</v>
          </cell>
          <cell r="J315">
            <v>3.73</v>
          </cell>
          <cell r="K315">
            <v>28.41</v>
          </cell>
          <cell r="L315" t="str">
            <v xml:space="preserve">               </v>
          </cell>
          <cell r="M315" t="str">
            <v xml:space="preserve">               </v>
          </cell>
          <cell r="N315" t="str">
            <v xml:space="preserve">               </v>
          </cell>
          <cell r="O315">
            <v>25.9</v>
          </cell>
          <cell r="P315">
            <v>12.5</v>
          </cell>
          <cell r="Q315">
            <v>10441740</v>
          </cell>
          <cell r="R315">
            <v>1136178</v>
          </cell>
          <cell r="S315">
            <v>2.82</v>
          </cell>
        </row>
        <row r="316">
          <cell r="A316" t="str">
            <v xml:space="preserve">344.00 30702        </v>
          </cell>
          <cell r="B316">
            <v>55700</v>
          </cell>
          <cell r="C316">
            <v>65</v>
          </cell>
          <cell r="D316" t="str">
            <v xml:space="preserve">   R1</v>
          </cell>
          <cell r="E316">
            <v>-6</v>
          </cell>
          <cell r="F316">
            <v>34199439.609999999</v>
          </cell>
          <cell r="G316">
            <v>11331405</v>
          </cell>
          <cell r="H316">
            <v>24920001</v>
          </cell>
          <cell r="I316">
            <v>1325463</v>
          </cell>
          <cell r="J316">
            <v>3.88</v>
          </cell>
          <cell r="K316">
            <v>27.35</v>
          </cell>
          <cell r="L316" t="str">
            <v xml:space="preserve">               </v>
          </cell>
          <cell r="M316" t="str">
            <v xml:space="preserve">               </v>
          </cell>
          <cell r="N316" t="str">
            <v xml:space="preserve">               </v>
          </cell>
          <cell r="O316">
            <v>33.1</v>
          </cell>
          <cell r="P316">
            <v>16.399999999999999</v>
          </cell>
          <cell r="Q316">
            <v>11331405</v>
          </cell>
          <cell r="R316">
            <v>911065</v>
          </cell>
          <cell r="S316">
            <v>2.66</v>
          </cell>
        </row>
        <row r="317">
          <cell r="A317" t="str">
            <v xml:space="preserve">344.00 30801        </v>
          </cell>
          <cell r="B317">
            <v>57526</v>
          </cell>
          <cell r="C317">
            <v>65</v>
          </cell>
          <cell r="D317" t="str">
            <v xml:space="preserve">   R1</v>
          </cell>
          <cell r="E317">
            <v>-6</v>
          </cell>
          <cell r="F317">
            <v>39828219.130000003</v>
          </cell>
          <cell r="G317">
            <v>9970696</v>
          </cell>
          <cell r="H317">
            <v>32247216</v>
          </cell>
          <cell r="I317">
            <v>1339826</v>
          </cell>
          <cell r="J317">
            <v>3.36</v>
          </cell>
          <cell r="K317">
            <v>31.51</v>
          </cell>
          <cell r="L317" t="str">
            <v xml:space="preserve">               </v>
          </cell>
          <cell r="M317" t="str">
            <v xml:space="preserve">               </v>
          </cell>
          <cell r="N317" t="str">
            <v xml:space="preserve">               </v>
          </cell>
          <cell r="O317">
            <v>25</v>
          </cell>
          <cell r="P317">
            <v>12.2</v>
          </cell>
          <cell r="Q317">
            <v>9970696</v>
          </cell>
          <cell r="R317">
            <v>1023554</v>
          </cell>
          <cell r="S317">
            <v>2.57</v>
          </cell>
        </row>
        <row r="318">
          <cell r="A318" t="str">
            <v xml:space="preserve">344.00 30901        </v>
          </cell>
          <cell r="B318">
            <v>58256</v>
          </cell>
          <cell r="C318">
            <v>65</v>
          </cell>
          <cell r="D318" t="str">
            <v xml:space="preserve">   R1</v>
          </cell>
          <cell r="E318">
            <v>-6</v>
          </cell>
          <cell r="F318">
            <v>52265428.719999999</v>
          </cell>
          <cell r="G318">
            <v>12210111</v>
          </cell>
          <cell r="H318">
            <v>43191243</v>
          </cell>
          <cell r="I318">
            <v>1676289</v>
          </cell>
          <cell r="J318">
            <v>3.21</v>
          </cell>
          <cell r="K318">
            <v>33.049999999999997</v>
          </cell>
          <cell r="L318" t="str">
            <v xml:space="preserve">               </v>
          </cell>
          <cell r="M318" t="str">
            <v xml:space="preserve">               </v>
          </cell>
          <cell r="N318" t="str">
            <v xml:space="preserve">               </v>
          </cell>
          <cell r="O318">
            <v>23.4</v>
          </cell>
          <cell r="P318">
            <v>11.5</v>
          </cell>
          <cell r="Q318">
            <v>12210111</v>
          </cell>
          <cell r="R318">
            <v>1306829</v>
          </cell>
          <cell r="S318">
            <v>2.5</v>
          </cell>
        </row>
        <row r="319">
          <cell r="A319" t="str">
            <v xml:space="preserve">344.00 30902        </v>
          </cell>
          <cell r="B319">
            <v>58256</v>
          </cell>
          <cell r="C319">
            <v>65</v>
          </cell>
          <cell r="D319" t="str">
            <v xml:space="preserve">   R1</v>
          </cell>
          <cell r="E319">
            <v>-6</v>
          </cell>
          <cell r="F319">
            <v>43303714.75</v>
          </cell>
          <cell r="G319">
            <v>10651582</v>
          </cell>
          <cell r="H319">
            <v>35250356</v>
          </cell>
          <cell r="I319">
            <v>1391389</v>
          </cell>
          <cell r="J319">
            <v>3.21</v>
          </cell>
          <cell r="K319">
            <v>32.99</v>
          </cell>
          <cell r="L319" t="str">
            <v xml:space="preserve">               </v>
          </cell>
          <cell r="M319" t="str">
            <v xml:space="preserve">               </v>
          </cell>
          <cell r="N319" t="str">
            <v xml:space="preserve">               </v>
          </cell>
          <cell r="O319">
            <v>24.6</v>
          </cell>
          <cell r="P319">
            <v>12.1</v>
          </cell>
          <cell r="Q319">
            <v>10651582</v>
          </cell>
          <cell r="R319">
            <v>1068648</v>
          </cell>
          <cell r="S319">
            <v>2.4700000000000002</v>
          </cell>
        </row>
        <row r="320">
          <cell r="A320" t="str">
            <v xml:space="preserve">344.00 30903        </v>
          </cell>
          <cell r="B320">
            <v>58987</v>
          </cell>
          <cell r="C320">
            <v>65</v>
          </cell>
          <cell r="D320" t="str">
            <v xml:space="preserve">   R1</v>
          </cell>
          <cell r="E320">
            <v>-6</v>
          </cell>
          <cell r="F320">
            <v>76288988.010000005</v>
          </cell>
          <cell r="G320">
            <v>14141483</v>
          </cell>
          <cell r="H320">
            <v>66724844</v>
          </cell>
          <cell r="I320">
            <v>2327089</v>
          </cell>
          <cell r="J320">
            <v>3.05</v>
          </cell>
          <cell r="K320">
            <v>34.75</v>
          </cell>
          <cell r="L320" t="str">
            <v xml:space="preserve">               </v>
          </cell>
          <cell r="M320" t="str">
            <v xml:space="preserve">               </v>
          </cell>
          <cell r="N320" t="str">
            <v xml:space="preserve">               </v>
          </cell>
          <cell r="O320">
            <v>18.5</v>
          </cell>
          <cell r="P320">
            <v>9.1</v>
          </cell>
          <cell r="Q320">
            <v>14141483</v>
          </cell>
          <cell r="R320">
            <v>1920135</v>
          </cell>
          <cell r="S320">
            <v>2.52</v>
          </cell>
        </row>
        <row r="321">
          <cell r="A321" t="str">
            <v xml:space="preserve">344.00 31001        </v>
          </cell>
          <cell r="B321">
            <v>59717</v>
          </cell>
          <cell r="C321">
            <v>65</v>
          </cell>
          <cell r="D321" t="str">
            <v xml:space="preserve">   R1</v>
          </cell>
          <cell r="E321">
            <v>-6</v>
          </cell>
          <cell r="F321">
            <v>72806012.989999995</v>
          </cell>
          <cell r="G321">
            <v>11990598</v>
          </cell>
          <cell r="H321">
            <v>65183776</v>
          </cell>
          <cell r="I321">
            <v>2126602</v>
          </cell>
          <cell r="J321">
            <v>2.92</v>
          </cell>
          <cell r="K321">
            <v>36.29</v>
          </cell>
          <cell r="L321" t="str">
            <v xml:space="preserve">               </v>
          </cell>
          <cell r="M321" t="str">
            <v xml:space="preserve">               </v>
          </cell>
          <cell r="N321" t="str">
            <v xml:space="preserve">               </v>
          </cell>
          <cell r="O321">
            <v>16.5</v>
          </cell>
          <cell r="P321">
            <v>8.1</v>
          </cell>
          <cell r="Q321">
            <v>11990598</v>
          </cell>
          <cell r="R321">
            <v>1796081</v>
          </cell>
          <cell r="S321">
            <v>2.4700000000000002</v>
          </cell>
        </row>
        <row r="322">
          <cell r="A322" t="str">
            <v xml:space="preserve">344.00 31101        </v>
          </cell>
          <cell r="B322">
            <v>60083</v>
          </cell>
          <cell r="C322">
            <v>65</v>
          </cell>
          <cell r="D322" t="str">
            <v xml:space="preserve">   R1</v>
          </cell>
          <cell r="E322">
            <v>-6</v>
          </cell>
          <cell r="F322">
            <v>87055237.090000004</v>
          </cell>
          <cell r="G322">
            <v>12009044</v>
          </cell>
          <cell r="H322">
            <v>80269507</v>
          </cell>
          <cell r="I322">
            <v>2483276</v>
          </cell>
          <cell r="J322">
            <v>2.85</v>
          </cell>
          <cell r="K322">
            <v>37.159999999999997</v>
          </cell>
          <cell r="L322" t="str">
            <v xml:space="preserve">               </v>
          </cell>
          <cell r="M322" t="str">
            <v xml:space="preserve">               </v>
          </cell>
          <cell r="N322" t="str">
            <v xml:space="preserve">               </v>
          </cell>
          <cell r="O322">
            <v>13.8</v>
          </cell>
          <cell r="P322">
            <v>6.8</v>
          </cell>
          <cell r="Q322">
            <v>12009044</v>
          </cell>
          <cell r="R322">
            <v>2160337</v>
          </cell>
          <cell r="S322">
            <v>2.48</v>
          </cell>
        </row>
        <row r="323">
          <cell r="A323" t="str">
            <v xml:space="preserve">344.00 31201        </v>
          </cell>
          <cell r="B323">
            <v>60813</v>
          </cell>
          <cell r="C323">
            <v>65</v>
          </cell>
          <cell r="D323" t="str">
            <v xml:space="preserve">   R1</v>
          </cell>
          <cell r="E323">
            <v>-6</v>
          </cell>
          <cell r="F323">
            <v>97561241.079999998</v>
          </cell>
          <cell r="G323">
            <v>10328967</v>
          </cell>
          <cell r="H323">
            <v>93085949</v>
          </cell>
          <cell r="I323">
            <v>2667395</v>
          </cell>
          <cell r="J323">
            <v>2.73</v>
          </cell>
          <cell r="K323">
            <v>38.770000000000003</v>
          </cell>
          <cell r="L323" t="str">
            <v xml:space="preserve">               </v>
          </cell>
          <cell r="M323" t="str">
            <v xml:space="preserve">               </v>
          </cell>
          <cell r="N323" t="str">
            <v xml:space="preserve">               </v>
          </cell>
          <cell r="O323">
            <v>10.6</v>
          </cell>
          <cell r="P323">
            <v>5.2</v>
          </cell>
          <cell r="Q323">
            <v>10328967</v>
          </cell>
          <cell r="R323">
            <v>2401069</v>
          </cell>
          <cell r="S323">
            <v>2.46</v>
          </cell>
        </row>
        <row r="324">
          <cell r="A324" t="str">
            <v xml:space="preserve">344.00 31301        </v>
          </cell>
          <cell r="B324">
            <v>61909</v>
          </cell>
          <cell r="C324">
            <v>65</v>
          </cell>
          <cell r="D324" t="str">
            <v xml:space="preserve">   R1</v>
          </cell>
          <cell r="E324">
            <v>-6</v>
          </cell>
          <cell r="F324">
            <v>58820523.640000001</v>
          </cell>
          <cell r="G324">
            <v>2878191</v>
          </cell>
          <cell r="H324">
            <v>59471564</v>
          </cell>
          <cell r="I324">
            <v>1512242</v>
          </cell>
          <cell r="J324">
            <v>2.57</v>
          </cell>
          <cell r="K324">
            <v>41.23</v>
          </cell>
          <cell r="L324" t="str">
            <v xml:space="preserve">               </v>
          </cell>
          <cell r="M324" t="str">
            <v xml:space="preserve">               </v>
          </cell>
          <cell r="N324" t="str">
            <v xml:space="preserve">               </v>
          </cell>
          <cell r="O324">
            <v>4.9000000000000004</v>
          </cell>
          <cell r="P324">
            <v>2.4</v>
          </cell>
          <cell r="Q324">
            <v>2878191</v>
          </cell>
          <cell r="R324">
            <v>1442559</v>
          </cell>
          <cell r="S324">
            <v>2.4500000000000002</v>
          </cell>
        </row>
        <row r="325">
          <cell r="A325" t="str">
            <v xml:space="preserve">344.00 31491        </v>
          </cell>
          <cell r="B325">
            <v>59352</v>
          </cell>
          <cell r="C325">
            <v>65</v>
          </cell>
          <cell r="D325" t="str">
            <v xml:space="preserve">   R1</v>
          </cell>
          <cell r="E325">
            <v>-6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 t="str">
            <v xml:space="preserve">               </v>
          </cell>
          <cell r="M325" t="str">
            <v xml:space="preserve">               </v>
          </cell>
          <cell r="N325" t="str">
            <v xml:space="preserve">               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A326" t="str">
            <v xml:space="preserve">344.00 39010        </v>
          </cell>
          <cell r="B326">
            <v>55700</v>
          </cell>
          <cell r="C326">
            <v>65</v>
          </cell>
          <cell r="D326" t="str">
            <v xml:space="preserve">   R1</v>
          </cell>
          <cell r="E326">
            <v>-6</v>
          </cell>
          <cell r="F326">
            <v>7570259.6100000003</v>
          </cell>
          <cell r="G326">
            <v>1610713</v>
          </cell>
          <cell r="H326">
            <v>6413762</v>
          </cell>
          <cell r="I326">
            <v>291587</v>
          </cell>
          <cell r="J326">
            <v>3.85</v>
          </cell>
          <cell r="K326">
            <v>27.52</v>
          </cell>
          <cell r="L326" t="str">
            <v xml:space="preserve">               </v>
          </cell>
          <cell r="M326" t="str">
            <v xml:space="preserve">               </v>
          </cell>
          <cell r="N326" t="str">
            <v xml:space="preserve">               </v>
          </cell>
          <cell r="O326">
            <v>21.3</v>
          </cell>
          <cell r="P326">
            <v>13</v>
          </cell>
          <cell r="Q326">
            <v>1610713</v>
          </cell>
          <cell r="R326">
            <v>233067</v>
          </cell>
          <cell r="S326">
            <v>3.08</v>
          </cell>
        </row>
        <row r="327">
          <cell r="A327" t="str">
            <v xml:space="preserve">344.00 39013        </v>
          </cell>
          <cell r="B327">
            <v>55700</v>
          </cell>
          <cell r="C327">
            <v>65</v>
          </cell>
          <cell r="D327" t="str">
            <v xml:space="preserve">   R1</v>
          </cell>
          <cell r="E327">
            <v>-6</v>
          </cell>
          <cell r="F327">
            <v>74551855.379999995</v>
          </cell>
          <cell r="G327">
            <v>25834412</v>
          </cell>
          <cell r="H327">
            <v>53190555</v>
          </cell>
          <cell r="I327">
            <v>2890452</v>
          </cell>
          <cell r="J327">
            <v>3.88</v>
          </cell>
          <cell r="K327">
            <v>27.34</v>
          </cell>
          <cell r="L327" t="str">
            <v xml:space="preserve">               </v>
          </cell>
          <cell r="M327" t="str">
            <v xml:space="preserve">               </v>
          </cell>
          <cell r="N327" t="str">
            <v xml:space="preserve">               </v>
          </cell>
          <cell r="O327">
            <v>34.700000000000003</v>
          </cell>
          <cell r="P327">
            <v>17</v>
          </cell>
          <cell r="Q327">
            <v>25834412</v>
          </cell>
          <cell r="R327">
            <v>1945665</v>
          </cell>
          <cell r="S327">
            <v>2.61</v>
          </cell>
        </row>
        <row r="328">
          <cell r="A328" t="str">
            <v xml:space="preserve">344.00 39014        </v>
          </cell>
          <cell r="B328">
            <v>46752</v>
          </cell>
          <cell r="C328">
            <v>65</v>
          </cell>
          <cell r="D328" t="str">
            <v xml:space="preserve">   R1</v>
          </cell>
          <cell r="E328">
            <v>-5</v>
          </cell>
          <cell r="F328">
            <v>3497641.47</v>
          </cell>
          <cell r="G328">
            <v>3080869</v>
          </cell>
          <cell r="H328">
            <v>591655</v>
          </cell>
          <cell r="I328">
            <v>634287</v>
          </cell>
          <cell r="J328">
            <v>18.13</v>
          </cell>
          <cell r="K328">
            <v>5.79</v>
          </cell>
          <cell r="L328" t="str">
            <v xml:space="preserve">               </v>
          </cell>
          <cell r="M328" t="str">
            <v xml:space="preserve">               </v>
          </cell>
          <cell r="N328" t="str">
            <v xml:space="preserve">               </v>
          </cell>
          <cell r="O328">
            <v>88.1</v>
          </cell>
          <cell r="P328">
            <v>44</v>
          </cell>
          <cell r="Q328">
            <v>3080869</v>
          </cell>
          <cell r="R328">
            <v>102128</v>
          </cell>
          <cell r="S328">
            <v>2.92</v>
          </cell>
        </row>
        <row r="329">
          <cell r="A329" t="str">
            <v xml:space="preserve">344.00 39020        </v>
          </cell>
          <cell r="B329">
            <v>45777</v>
          </cell>
          <cell r="C329">
            <v>65</v>
          </cell>
          <cell r="D329" t="str">
            <v xml:space="preserve">   R1</v>
          </cell>
          <cell r="E329">
            <v>-5</v>
          </cell>
          <cell r="F329">
            <v>3124353.15</v>
          </cell>
          <cell r="G329">
            <v>2838539</v>
          </cell>
          <cell r="H329">
            <v>442032</v>
          </cell>
          <cell r="I329">
            <v>994112</v>
          </cell>
          <cell r="J329">
            <v>31.82</v>
          </cell>
          <cell r="K329">
            <v>3.3</v>
          </cell>
          <cell r="L329" t="str">
            <v xml:space="preserve">               </v>
          </cell>
          <cell r="M329" t="str">
            <v xml:space="preserve">               </v>
          </cell>
          <cell r="N329" t="str">
            <v xml:space="preserve">               </v>
          </cell>
          <cell r="O329">
            <v>90.9</v>
          </cell>
          <cell r="P329">
            <v>23.4</v>
          </cell>
          <cell r="Q329">
            <v>2838539</v>
          </cell>
          <cell r="R329">
            <v>134016</v>
          </cell>
          <cell r="S329">
            <v>4.29</v>
          </cell>
        </row>
        <row r="330">
          <cell r="A330" t="str">
            <v xml:space="preserve">344.00 39060        </v>
          </cell>
          <cell r="B330">
            <v>59171</v>
          </cell>
          <cell r="C330">
            <v>65</v>
          </cell>
          <cell r="D330" t="str">
            <v xml:space="preserve">   R1</v>
          </cell>
          <cell r="E330">
            <v>-5</v>
          </cell>
          <cell r="F330">
            <v>50717466.009999998</v>
          </cell>
          <cell r="G330">
            <v>630520</v>
          </cell>
          <cell r="H330">
            <v>52622819</v>
          </cell>
          <cell r="I330">
            <v>1482141</v>
          </cell>
          <cell r="J330">
            <v>2.92</v>
          </cell>
          <cell r="K330">
            <v>35.93</v>
          </cell>
          <cell r="L330" t="str">
            <v xml:space="preserve">               </v>
          </cell>
          <cell r="M330" t="str">
            <v xml:space="preserve">               </v>
          </cell>
          <cell r="N330" t="str">
            <v xml:space="preserve">               </v>
          </cell>
          <cell r="O330">
            <v>1.2</v>
          </cell>
          <cell r="P330">
            <v>0.5</v>
          </cell>
          <cell r="Q330">
            <v>630520</v>
          </cell>
          <cell r="R330">
            <v>1464467</v>
          </cell>
          <cell r="S330">
            <v>2.89</v>
          </cell>
        </row>
        <row r="331">
          <cell r="A331" t="str">
            <v xml:space="preserve">345.00 30101        </v>
          </cell>
          <cell r="B331">
            <v>48029</v>
          </cell>
          <cell r="C331">
            <v>65</v>
          </cell>
          <cell r="D331" t="str">
            <v xml:space="preserve">   S0</v>
          </cell>
          <cell r="E331">
            <v>-2</v>
          </cell>
          <cell r="F331">
            <v>601996.44999999995</v>
          </cell>
          <cell r="G331">
            <v>431306</v>
          </cell>
          <cell r="H331">
            <v>182730</v>
          </cell>
          <cell r="I331">
            <v>67625</v>
          </cell>
          <cell r="J331">
            <v>11.23</v>
          </cell>
          <cell r="K331">
            <v>9.08</v>
          </cell>
          <cell r="L331" t="str">
            <v xml:space="preserve">               </v>
          </cell>
          <cell r="M331" t="str">
            <v xml:space="preserve">               </v>
          </cell>
          <cell r="N331" t="str">
            <v xml:space="preserve">               </v>
          </cell>
          <cell r="O331">
            <v>71.599999999999994</v>
          </cell>
          <cell r="P331">
            <v>32.9</v>
          </cell>
          <cell r="Q331">
            <v>431306</v>
          </cell>
          <cell r="R331">
            <v>20116</v>
          </cell>
          <cell r="S331">
            <v>3.34</v>
          </cell>
        </row>
        <row r="332">
          <cell r="A332" t="str">
            <v xml:space="preserve">345.00 30102        </v>
          </cell>
          <cell r="B332">
            <v>48029</v>
          </cell>
          <cell r="C332">
            <v>65</v>
          </cell>
          <cell r="D332" t="str">
            <v xml:space="preserve">   S0</v>
          </cell>
          <cell r="E332">
            <v>-2</v>
          </cell>
          <cell r="F332">
            <v>3133772.76</v>
          </cell>
          <cell r="G332">
            <v>1336520</v>
          </cell>
          <cell r="H332">
            <v>1859928</v>
          </cell>
          <cell r="I332">
            <v>343335</v>
          </cell>
          <cell r="J332">
            <v>10.96</v>
          </cell>
          <cell r="K332">
            <v>9.31</v>
          </cell>
          <cell r="L332" t="str">
            <v xml:space="preserve">               </v>
          </cell>
          <cell r="M332" t="str">
            <v xml:space="preserve">               </v>
          </cell>
          <cell r="N332" t="str">
            <v xml:space="preserve">               </v>
          </cell>
          <cell r="O332">
            <v>42.6</v>
          </cell>
          <cell r="P332">
            <v>11.5</v>
          </cell>
          <cell r="Q332">
            <v>1336520</v>
          </cell>
          <cell r="R332">
            <v>199818</v>
          </cell>
          <cell r="S332">
            <v>6.38</v>
          </cell>
        </row>
        <row r="333">
          <cell r="A333" t="str">
            <v xml:space="preserve">345.00 30203        </v>
          </cell>
          <cell r="B333">
            <v>57161</v>
          </cell>
          <cell r="C333">
            <v>65</v>
          </cell>
          <cell r="D333" t="str">
            <v xml:space="preserve">   S0</v>
          </cell>
          <cell r="E333">
            <v>-2</v>
          </cell>
          <cell r="F333">
            <v>47764939.100000001</v>
          </cell>
          <cell r="G333">
            <v>6333427</v>
          </cell>
          <cell r="H333">
            <v>42386811</v>
          </cell>
          <cell r="I333">
            <v>1560546</v>
          </cell>
          <cell r="J333">
            <v>3.27</v>
          </cell>
          <cell r="K333">
            <v>31.22</v>
          </cell>
          <cell r="L333" t="str">
            <v xml:space="preserve">               </v>
          </cell>
          <cell r="M333" t="str">
            <v xml:space="preserve">               </v>
          </cell>
          <cell r="N333" t="str">
            <v xml:space="preserve">               </v>
          </cell>
          <cell r="O333">
            <v>13.3</v>
          </cell>
          <cell r="P333">
            <v>4.9000000000000004</v>
          </cell>
          <cell r="Q333">
            <v>6333427</v>
          </cell>
          <cell r="R333">
            <v>1357819</v>
          </cell>
          <cell r="S333">
            <v>2.84</v>
          </cell>
        </row>
        <row r="334">
          <cell r="A334" t="str">
            <v xml:space="preserve">345.00 30300        </v>
          </cell>
          <cell r="B334">
            <v>56065</v>
          </cell>
          <cell r="C334">
            <v>65</v>
          </cell>
          <cell r="D334" t="str">
            <v xml:space="preserve">   S0</v>
          </cell>
          <cell r="E334">
            <v>-3</v>
          </cell>
          <cell r="F334">
            <v>1356651.99</v>
          </cell>
          <cell r="G334">
            <v>294555</v>
          </cell>
          <cell r="H334">
            <v>1102797</v>
          </cell>
          <cell r="I334">
            <v>49203</v>
          </cell>
          <cell r="J334">
            <v>3.63</v>
          </cell>
          <cell r="K334">
            <v>28.4</v>
          </cell>
          <cell r="L334" t="str">
            <v xml:space="preserve">               </v>
          </cell>
          <cell r="M334" t="str">
            <v xml:space="preserve">               </v>
          </cell>
          <cell r="N334" t="str">
            <v xml:space="preserve">               </v>
          </cell>
          <cell r="O334">
            <v>21.7</v>
          </cell>
          <cell r="P334">
            <v>9.9</v>
          </cell>
          <cell r="Q334">
            <v>294555</v>
          </cell>
          <cell r="R334">
            <v>38833</v>
          </cell>
          <cell r="S334">
            <v>2.86</v>
          </cell>
        </row>
        <row r="335">
          <cell r="A335" t="str">
            <v xml:space="preserve">345.00 30301        </v>
          </cell>
          <cell r="B335">
            <v>56065</v>
          </cell>
          <cell r="C335">
            <v>65</v>
          </cell>
          <cell r="D335" t="str">
            <v xml:space="preserve">   S0</v>
          </cell>
          <cell r="E335">
            <v>-3</v>
          </cell>
          <cell r="F335">
            <v>56583231.020000003</v>
          </cell>
          <cell r="G335">
            <v>20209777</v>
          </cell>
          <cell r="H335">
            <v>38070951</v>
          </cell>
          <cell r="I335">
            <v>2124708</v>
          </cell>
          <cell r="J335">
            <v>3.76</v>
          </cell>
          <cell r="K335">
            <v>27.43</v>
          </cell>
          <cell r="L335" t="str">
            <v xml:space="preserve">               </v>
          </cell>
          <cell r="M335" t="str">
            <v xml:space="preserve">               </v>
          </cell>
          <cell r="N335" t="str">
            <v xml:space="preserve">               </v>
          </cell>
          <cell r="O335">
            <v>35.700000000000003</v>
          </cell>
          <cell r="P335">
            <v>17.899999999999999</v>
          </cell>
          <cell r="Q335">
            <v>20209777</v>
          </cell>
          <cell r="R335">
            <v>1387799</v>
          </cell>
          <cell r="S335">
            <v>2.4500000000000002</v>
          </cell>
        </row>
        <row r="336">
          <cell r="A336" t="str">
            <v xml:space="preserve">345.00 30302        </v>
          </cell>
          <cell r="B336">
            <v>52412</v>
          </cell>
          <cell r="C336">
            <v>65</v>
          </cell>
          <cell r="D336" t="str">
            <v xml:space="preserve">   S0</v>
          </cell>
          <cell r="E336">
            <v>-2</v>
          </cell>
          <cell r="F336">
            <v>13766573.4</v>
          </cell>
          <cell r="G336">
            <v>5111171</v>
          </cell>
          <cell r="H336">
            <v>8930734</v>
          </cell>
          <cell r="I336">
            <v>702095</v>
          </cell>
          <cell r="J336">
            <v>5.0999999999999996</v>
          </cell>
          <cell r="K336">
            <v>20</v>
          </cell>
          <cell r="L336" t="str">
            <v xml:space="preserve">               </v>
          </cell>
          <cell r="M336" t="str">
            <v xml:space="preserve">               </v>
          </cell>
          <cell r="N336" t="str">
            <v xml:space="preserve">               </v>
          </cell>
          <cell r="O336">
            <v>37.1</v>
          </cell>
          <cell r="P336">
            <v>13.7</v>
          </cell>
          <cell r="Q336">
            <v>5111171</v>
          </cell>
          <cell r="R336">
            <v>446445</v>
          </cell>
          <cell r="S336">
            <v>3.24</v>
          </cell>
        </row>
        <row r="337">
          <cell r="A337" t="str">
            <v xml:space="preserve">345.00 30303        </v>
          </cell>
          <cell r="B337">
            <v>57161</v>
          </cell>
          <cell r="C337">
            <v>65</v>
          </cell>
          <cell r="D337" t="str">
            <v xml:space="preserve">   S0</v>
          </cell>
          <cell r="E337">
            <v>-2</v>
          </cell>
          <cell r="F337">
            <v>19893909.68</v>
          </cell>
          <cell r="G337">
            <v>2650279</v>
          </cell>
          <cell r="H337">
            <v>17641509</v>
          </cell>
          <cell r="I337">
            <v>649753</v>
          </cell>
          <cell r="J337">
            <v>3.27</v>
          </cell>
          <cell r="K337">
            <v>31.23</v>
          </cell>
          <cell r="L337" t="str">
            <v xml:space="preserve">               </v>
          </cell>
          <cell r="M337" t="str">
            <v xml:space="preserve">               </v>
          </cell>
          <cell r="N337" t="str">
            <v xml:space="preserve">               </v>
          </cell>
          <cell r="O337">
            <v>13.3</v>
          </cell>
          <cell r="P337">
            <v>5</v>
          </cell>
          <cell r="Q337">
            <v>2650279</v>
          </cell>
          <cell r="R337">
            <v>564929</v>
          </cell>
          <cell r="S337">
            <v>2.84</v>
          </cell>
        </row>
        <row r="338">
          <cell r="A338" t="str">
            <v xml:space="preserve">345.00 30401        </v>
          </cell>
          <cell r="B338">
            <v>56795</v>
          </cell>
          <cell r="C338">
            <v>65</v>
          </cell>
          <cell r="D338" t="str">
            <v xml:space="preserve">   S0</v>
          </cell>
          <cell r="E338">
            <v>-3</v>
          </cell>
          <cell r="F338">
            <v>50459834.920000002</v>
          </cell>
          <cell r="G338">
            <v>15882098</v>
          </cell>
          <cell r="H338">
            <v>36091532</v>
          </cell>
          <cell r="I338">
            <v>1787264</v>
          </cell>
          <cell r="J338">
            <v>3.54</v>
          </cell>
          <cell r="K338">
            <v>29.08</v>
          </cell>
          <cell r="L338" t="str">
            <v xml:space="preserve">               </v>
          </cell>
          <cell r="M338" t="str">
            <v xml:space="preserve">               </v>
          </cell>
          <cell r="N338" t="str">
            <v xml:space="preserve">               </v>
          </cell>
          <cell r="O338">
            <v>31.5</v>
          </cell>
          <cell r="P338">
            <v>15.3</v>
          </cell>
          <cell r="Q338">
            <v>15882098</v>
          </cell>
          <cell r="R338">
            <v>1240971</v>
          </cell>
          <cell r="S338">
            <v>2.46</v>
          </cell>
        </row>
        <row r="339">
          <cell r="A339" t="str">
            <v xml:space="preserve">345.00 30500        </v>
          </cell>
          <cell r="B339">
            <v>56795</v>
          </cell>
          <cell r="C339">
            <v>65</v>
          </cell>
          <cell r="D339" t="str">
            <v xml:space="preserve">   S0</v>
          </cell>
          <cell r="E339">
            <v>-3</v>
          </cell>
          <cell r="F339">
            <v>17757041.260000002</v>
          </cell>
          <cell r="G339">
            <v>5062799</v>
          </cell>
          <cell r="H339">
            <v>13226953</v>
          </cell>
          <cell r="I339">
            <v>624011</v>
          </cell>
          <cell r="J339">
            <v>3.51</v>
          </cell>
          <cell r="K339">
            <v>29.31</v>
          </cell>
          <cell r="L339" t="str">
            <v xml:space="preserve">               </v>
          </cell>
          <cell r="M339" t="str">
            <v xml:space="preserve">               </v>
          </cell>
          <cell r="N339" t="str">
            <v xml:space="preserve">               </v>
          </cell>
          <cell r="O339">
            <v>28.5</v>
          </cell>
          <cell r="P339">
            <v>16.100000000000001</v>
          </cell>
          <cell r="Q339">
            <v>5062799</v>
          </cell>
          <cell r="R339">
            <v>451259</v>
          </cell>
          <cell r="S339">
            <v>2.54</v>
          </cell>
        </row>
        <row r="340">
          <cell r="A340" t="str">
            <v xml:space="preserve">345.00 30502        </v>
          </cell>
          <cell r="B340">
            <v>52778</v>
          </cell>
          <cell r="C340">
            <v>65</v>
          </cell>
          <cell r="D340" t="str">
            <v xml:space="preserve">   S0</v>
          </cell>
          <cell r="E340">
            <v>-3</v>
          </cell>
          <cell r="F340">
            <v>28519518.140000001</v>
          </cell>
          <cell r="G340">
            <v>13453339</v>
          </cell>
          <cell r="H340">
            <v>15921765</v>
          </cell>
          <cell r="I340">
            <v>1444204</v>
          </cell>
          <cell r="J340">
            <v>5.0599999999999996</v>
          </cell>
          <cell r="K340">
            <v>20.34</v>
          </cell>
          <cell r="L340" t="str">
            <v xml:space="preserve">               </v>
          </cell>
          <cell r="M340" t="str">
            <v xml:space="preserve">               </v>
          </cell>
          <cell r="N340" t="str">
            <v xml:space="preserve">               </v>
          </cell>
          <cell r="O340">
            <v>47.2</v>
          </cell>
          <cell r="P340">
            <v>22.2</v>
          </cell>
          <cell r="Q340">
            <v>13453339</v>
          </cell>
          <cell r="R340">
            <v>782595</v>
          </cell>
          <cell r="S340">
            <v>2.74</v>
          </cell>
        </row>
        <row r="341">
          <cell r="A341" t="str">
            <v xml:space="preserve">345.00 30503        </v>
          </cell>
          <cell r="B341">
            <v>52778</v>
          </cell>
          <cell r="C341">
            <v>65</v>
          </cell>
          <cell r="D341" t="str">
            <v xml:space="preserve">   S0</v>
          </cell>
          <cell r="E341">
            <v>-3</v>
          </cell>
          <cell r="F341">
            <v>25805466.989999998</v>
          </cell>
          <cell r="G341">
            <v>11494517</v>
          </cell>
          <cell r="H341">
            <v>15085114</v>
          </cell>
          <cell r="I341">
            <v>1298468</v>
          </cell>
          <cell r="J341">
            <v>5.03</v>
          </cell>
          <cell r="K341">
            <v>20.47</v>
          </cell>
          <cell r="L341" t="str">
            <v xml:space="preserve">               </v>
          </cell>
          <cell r="M341" t="str">
            <v xml:space="preserve">               </v>
          </cell>
          <cell r="N341" t="str">
            <v xml:space="preserve">               </v>
          </cell>
          <cell r="O341">
            <v>44.5</v>
          </cell>
          <cell r="P341">
            <v>20.8</v>
          </cell>
          <cell r="Q341">
            <v>11494517</v>
          </cell>
          <cell r="R341">
            <v>736832</v>
          </cell>
          <cell r="S341">
            <v>2.86</v>
          </cell>
        </row>
        <row r="342">
          <cell r="A342" t="str">
            <v xml:space="preserve">345.00 30504        </v>
          </cell>
          <cell r="B342">
            <v>56795</v>
          </cell>
          <cell r="C342">
            <v>65</v>
          </cell>
          <cell r="D342" t="str">
            <v xml:space="preserve">   S0</v>
          </cell>
          <cell r="E342">
            <v>-3</v>
          </cell>
          <cell r="F342">
            <v>52367446.109999999</v>
          </cell>
          <cell r="G342">
            <v>17086744</v>
          </cell>
          <cell r="H342">
            <v>36851725</v>
          </cell>
          <cell r="I342">
            <v>1859947</v>
          </cell>
          <cell r="J342">
            <v>3.55</v>
          </cell>
          <cell r="K342">
            <v>29</v>
          </cell>
          <cell r="L342" t="str">
            <v xml:space="preserve">               </v>
          </cell>
          <cell r="M342" t="str">
            <v xml:space="preserve">               </v>
          </cell>
          <cell r="N342" t="str">
            <v xml:space="preserve">               </v>
          </cell>
          <cell r="O342">
            <v>32.6</v>
          </cell>
          <cell r="P342">
            <v>15.9</v>
          </cell>
          <cell r="Q342">
            <v>17086744</v>
          </cell>
          <cell r="R342">
            <v>1270863</v>
          </cell>
          <cell r="S342">
            <v>2.4300000000000002</v>
          </cell>
        </row>
        <row r="343">
          <cell r="A343" t="str">
            <v xml:space="preserve">345.00 30700        </v>
          </cell>
          <cell r="B343">
            <v>56065</v>
          </cell>
          <cell r="C343">
            <v>65</v>
          </cell>
          <cell r="D343" t="str">
            <v xml:space="preserve">   S0</v>
          </cell>
          <cell r="E343">
            <v>-3</v>
          </cell>
          <cell r="F343">
            <v>14883571.119999999</v>
          </cell>
          <cell r="G343">
            <v>1394890</v>
          </cell>
          <cell r="H343">
            <v>13935188</v>
          </cell>
          <cell r="I343">
            <v>527169</v>
          </cell>
          <cell r="J343">
            <v>3.54</v>
          </cell>
          <cell r="K343">
            <v>29.08</v>
          </cell>
          <cell r="L343" t="str">
            <v xml:space="preserve">               </v>
          </cell>
          <cell r="M343" t="str">
            <v xml:space="preserve">               </v>
          </cell>
          <cell r="N343" t="str">
            <v xml:space="preserve">               </v>
          </cell>
          <cell r="O343">
            <v>9.4</v>
          </cell>
          <cell r="P343">
            <v>4.0999999999999996</v>
          </cell>
          <cell r="Q343">
            <v>1394890</v>
          </cell>
          <cell r="R343">
            <v>479194</v>
          </cell>
          <cell r="S343">
            <v>3.22</v>
          </cell>
        </row>
        <row r="344">
          <cell r="A344" t="str">
            <v xml:space="preserve">345.00 30701        </v>
          </cell>
          <cell r="B344">
            <v>56065</v>
          </cell>
          <cell r="C344">
            <v>65</v>
          </cell>
          <cell r="D344" t="str">
            <v xml:space="preserve">   S0</v>
          </cell>
          <cell r="E344">
            <v>-3</v>
          </cell>
          <cell r="F344">
            <v>36691488.25</v>
          </cell>
          <cell r="G344">
            <v>12131617</v>
          </cell>
          <cell r="H344">
            <v>25660616</v>
          </cell>
          <cell r="I344">
            <v>1369284</v>
          </cell>
          <cell r="J344">
            <v>3.73</v>
          </cell>
          <cell r="K344">
            <v>27.6</v>
          </cell>
          <cell r="L344" t="str">
            <v xml:space="preserve">               </v>
          </cell>
          <cell r="M344" t="str">
            <v xml:space="preserve">               </v>
          </cell>
          <cell r="N344" t="str">
            <v xml:space="preserve">               </v>
          </cell>
          <cell r="O344">
            <v>33.1</v>
          </cell>
          <cell r="P344">
            <v>16.7</v>
          </cell>
          <cell r="Q344">
            <v>12131617</v>
          </cell>
          <cell r="R344">
            <v>929724</v>
          </cell>
          <cell r="S344">
            <v>2.5299999999999998</v>
          </cell>
        </row>
        <row r="345">
          <cell r="A345" t="str">
            <v xml:space="preserve">345.00 30702        </v>
          </cell>
          <cell r="B345">
            <v>55700</v>
          </cell>
          <cell r="C345">
            <v>65</v>
          </cell>
          <cell r="D345" t="str">
            <v xml:space="preserve">   S0</v>
          </cell>
          <cell r="E345">
            <v>-3</v>
          </cell>
          <cell r="F345">
            <v>33554724.700000003</v>
          </cell>
          <cell r="G345">
            <v>11723150</v>
          </cell>
          <cell r="H345">
            <v>22838216</v>
          </cell>
          <cell r="I345">
            <v>1290566</v>
          </cell>
          <cell r="J345">
            <v>3.85</v>
          </cell>
          <cell r="K345">
            <v>26.78</v>
          </cell>
          <cell r="L345" t="str">
            <v xml:space="preserve">               </v>
          </cell>
          <cell r="M345" t="str">
            <v xml:space="preserve">               </v>
          </cell>
          <cell r="N345" t="str">
            <v xml:space="preserve">               </v>
          </cell>
          <cell r="O345">
            <v>34.9</v>
          </cell>
          <cell r="P345">
            <v>17.5</v>
          </cell>
          <cell r="Q345">
            <v>11723150</v>
          </cell>
          <cell r="R345">
            <v>852913</v>
          </cell>
          <cell r="S345">
            <v>2.54</v>
          </cell>
        </row>
        <row r="346">
          <cell r="A346" t="str">
            <v xml:space="preserve">345.00 30801        </v>
          </cell>
          <cell r="B346">
            <v>57526</v>
          </cell>
          <cell r="C346">
            <v>65</v>
          </cell>
          <cell r="D346" t="str">
            <v xml:space="preserve">   S0</v>
          </cell>
          <cell r="E346">
            <v>-3</v>
          </cell>
          <cell r="F346">
            <v>53740829.969999999</v>
          </cell>
          <cell r="G346">
            <v>15681544</v>
          </cell>
          <cell r="H346">
            <v>39671511</v>
          </cell>
          <cell r="I346">
            <v>1808332</v>
          </cell>
          <cell r="J346">
            <v>3.36</v>
          </cell>
          <cell r="K346">
            <v>30.61</v>
          </cell>
          <cell r="L346" t="str">
            <v xml:space="preserve">               </v>
          </cell>
          <cell r="M346" t="str">
            <v xml:space="preserve">               </v>
          </cell>
          <cell r="N346" t="str">
            <v xml:space="preserve">               </v>
          </cell>
          <cell r="O346">
            <v>29.2</v>
          </cell>
          <cell r="P346">
            <v>13.8</v>
          </cell>
          <cell r="Q346">
            <v>15681544</v>
          </cell>
          <cell r="R346">
            <v>1296099</v>
          </cell>
          <cell r="S346">
            <v>2.41</v>
          </cell>
        </row>
        <row r="347">
          <cell r="A347" t="str">
            <v xml:space="preserve">345.00 30900        </v>
          </cell>
          <cell r="B347">
            <v>58987</v>
          </cell>
          <cell r="C347">
            <v>65</v>
          </cell>
          <cell r="D347" t="str">
            <v xml:space="preserve">   S0</v>
          </cell>
          <cell r="E347">
            <v>-3</v>
          </cell>
          <cell r="F347">
            <v>15569194.99</v>
          </cell>
          <cell r="G347">
            <v>2145213</v>
          </cell>
          <cell r="H347">
            <v>13891058</v>
          </cell>
          <cell r="I347">
            <v>461741</v>
          </cell>
          <cell r="J347">
            <v>2.97</v>
          </cell>
          <cell r="K347">
            <v>34.729999999999997</v>
          </cell>
          <cell r="L347" t="str">
            <v xml:space="preserve">               </v>
          </cell>
          <cell r="M347" t="str">
            <v xml:space="preserve">               </v>
          </cell>
          <cell r="N347" t="str">
            <v xml:space="preserve">               </v>
          </cell>
          <cell r="O347">
            <v>13.8</v>
          </cell>
          <cell r="P347">
            <v>6.3</v>
          </cell>
          <cell r="Q347">
            <v>2145213</v>
          </cell>
          <cell r="R347">
            <v>399927</v>
          </cell>
          <cell r="S347">
            <v>2.57</v>
          </cell>
        </row>
        <row r="348">
          <cell r="A348" t="str">
            <v xml:space="preserve">345.00 30901        </v>
          </cell>
          <cell r="B348">
            <v>58256</v>
          </cell>
          <cell r="C348">
            <v>65</v>
          </cell>
          <cell r="D348" t="str">
            <v xml:space="preserve">   S0</v>
          </cell>
          <cell r="E348">
            <v>-3</v>
          </cell>
          <cell r="F348">
            <v>75655440.239999995</v>
          </cell>
          <cell r="G348">
            <v>18332343</v>
          </cell>
          <cell r="H348">
            <v>59592760</v>
          </cell>
          <cell r="I348">
            <v>2406581</v>
          </cell>
          <cell r="J348">
            <v>3.18</v>
          </cell>
          <cell r="K348">
            <v>32.380000000000003</v>
          </cell>
          <cell r="L348" t="str">
            <v xml:space="preserve">               </v>
          </cell>
          <cell r="M348" t="str">
            <v xml:space="preserve">               </v>
          </cell>
          <cell r="N348" t="str">
            <v xml:space="preserve">               </v>
          </cell>
          <cell r="O348">
            <v>24.2</v>
          </cell>
          <cell r="P348">
            <v>11.4</v>
          </cell>
          <cell r="Q348">
            <v>18332343</v>
          </cell>
          <cell r="R348">
            <v>1840690</v>
          </cell>
          <cell r="S348">
            <v>2.4300000000000002</v>
          </cell>
        </row>
        <row r="349">
          <cell r="A349" t="str">
            <v xml:space="preserve">345.00 30902        </v>
          </cell>
          <cell r="B349">
            <v>58256</v>
          </cell>
          <cell r="C349">
            <v>65</v>
          </cell>
          <cell r="D349" t="str">
            <v xml:space="preserve">   S0</v>
          </cell>
          <cell r="E349">
            <v>-3</v>
          </cell>
          <cell r="F349">
            <v>31129939.52</v>
          </cell>
          <cell r="G349">
            <v>7998760</v>
          </cell>
          <cell r="H349">
            <v>24065078</v>
          </cell>
          <cell r="I349">
            <v>995153</v>
          </cell>
          <cell r="J349">
            <v>3.2</v>
          </cell>
          <cell r="K349">
            <v>32.22</v>
          </cell>
          <cell r="L349" t="str">
            <v xml:space="preserve">               </v>
          </cell>
          <cell r="M349" t="str">
            <v xml:space="preserve">               </v>
          </cell>
          <cell r="N349" t="str">
            <v xml:space="preserve">               </v>
          </cell>
          <cell r="O349">
            <v>25.7</v>
          </cell>
          <cell r="P349">
            <v>12.1</v>
          </cell>
          <cell r="Q349">
            <v>7998760</v>
          </cell>
          <cell r="R349">
            <v>746818</v>
          </cell>
          <cell r="S349">
            <v>2.4</v>
          </cell>
        </row>
        <row r="350">
          <cell r="A350" t="str">
            <v xml:space="preserve">345.00 30903        </v>
          </cell>
          <cell r="B350">
            <v>58987</v>
          </cell>
          <cell r="C350">
            <v>65</v>
          </cell>
          <cell r="D350" t="str">
            <v xml:space="preserve">   S0</v>
          </cell>
          <cell r="E350">
            <v>-3</v>
          </cell>
          <cell r="F350">
            <v>61989751.740000002</v>
          </cell>
          <cell r="G350">
            <v>12152688</v>
          </cell>
          <cell r="H350">
            <v>51696756</v>
          </cell>
          <cell r="I350">
            <v>1870224</v>
          </cell>
          <cell r="J350">
            <v>3.02</v>
          </cell>
          <cell r="K350">
            <v>34.14</v>
          </cell>
          <cell r="L350" t="str">
            <v xml:space="preserve">               </v>
          </cell>
          <cell r="M350" t="str">
            <v xml:space="preserve">               </v>
          </cell>
          <cell r="N350" t="str">
            <v xml:space="preserve">               </v>
          </cell>
          <cell r="O350">
            <v>19.600000000000001</v>
          </cell>
          <cell r="P350">
            <v>9.1</v>
          </cell>
          <cell r="Q350">
            <v>12152688</v>
          </cell>
          <cell r="R350">
            <v>1514333</v>
          </cell>
          <cell r="S350">
            <v>2.44</v>
          </cell>
        </row>
        <row r="351">
          <cell r="A351" t="str">
            <v xml:space="preserve">345.00 31001        </v>
          </cell>
          <cell r="B351">
            <v>59717</v>
          </cell>
          <cell r="C351">
            <v>65</v>
          </cell>
          <cell r="D351" t="str">
            <v xml:space="preserve">   S0</v>
          </cell>
          <cell r="E351">
            <v>-3</v>
          </cell>
          <cell r="F351">
            <v>119379430.79000001</v>
          </cell>
          <cell r="G351">
            <v>20947902</v>
          </cell>
          <cell r="H351">
            <v>102012912</v>
          </cell>
          <cell r="I351">
            <v>3450079</v>
          </cell>
          <cell r="J351">
            <v>2.89</v>
          </cell>
          <cell r="K351">
            <v>35.64</v>
          </cell>
          <cell r="L351" t="str">
            <v xml:space="preserve">               </v>
          </cell>
          <cell r="M351" t="str">
            <v xml:space="preserve">               </v>
          </cell>
          <cell r="N351" t="str">
            <v xml:space="preserve">               </v>
          </cell>
          <cell r="O351">
            <v>17.5</v>
          </cell>
          <cell r="P351">
            <v>8</v>
          </cell>
          <cell r="Q351">
            <v>20947902</v>
          </cell>
          <cell r="R351">
            <v>2862628</v>
          </cell>
          <cell r="S351">
            <v>2.4</v>
          </cell>
        </row>
        <row r="352">
          <cell r="A352" t="str">
            <v xml:space="preserve">345.00 31101        </v>
          </cell>
          <cell r="B352">
            <v>60083</v>
          </cell>
          <cell r="C352">
            <v>65</v>
          </cell>
          <cell r="D352" t="str">
            <v xml:space="preserve">   S0</v>
          </cell>
          <cell r="E352">
            <v>-3</v>
          </cell>
          <cell r="F352">
            <v>86332819.810000002</v>
          </cell>
          <cell r="G352">
            <v>13103420</v>
          </cell>
          <cell r="H352">
            <v>75819384</v>
          </cell>
          <cell r="I352">
            <v>2433574</v>
          </cell>
          <cell r="J352">
            <v>2.82</v>
          </cell>
          <cell r="K352">
            <v>36.54</v>
          </cell>
          <cell r="L352" t="str">
            <v xml:space="preserve">               </v>
          </cell>
          <cell r="M352" t="str">
            <v xml:space="preserve">               </v>
          </cell>
          <cell r="N352" t="str">
            <v xml:space="preserve">               </v>
          </cell>
          <cell r="O352">
            <v>15.2</v>
          </cell>
          <cell r="P352">
            <v>7</v>
          </cell>
          <cell r="Q352">
            <v>13103420</v>
          </cell>
          <cell r="R352">
            <v>2075087</v>
          </cell>
          <cell r="S352">
            <v>2.4</v>
          </cell>
        </row>
        <row r="353">
          <cell r="A353" t="str">
            <v xml:space="preserve">345.00 31201        </v>
          </cell>
          <cell r="B353">
            <v>60813</v>
          </cell>
          <cell r="C353">
            <v>65</v>
          </cell>
          <cell r="D353" t="str">
            <v xml:space="preserve">   S0</v>
          </cell>
          <cell r="E353">
            <v>-3</v>
          </cell>
          <cell r="F353">
            <v>98951248.769999996</v>
          </cell>
          <cell r="G353">
            <v>11491772</v>
          </cell>
          <cell r="H353">
            <v>90428014</v>
          </cell>
          <cell r="I353">
            <v>2665266</v>
          </cell>
          <cell r="J353">
            <v>2.69</v>
          </cell>
          <cell r="K353">
            <v>38.24</v>
          </cell>
          <cell r="L353" t="str">
            <v xml:space="preserve">               </v>
          </cell>
          <cell r="M353" t="str">
            <v xml:space="preserve">               </v>
          </cell>
          <cell r="N353" t="str">
            <v xml:space="preserve">               </v>
          </cell>
          <cell r="O353">
            <v>11.6</v>
          </cell>
          <cell r="P353">
            <v>5.2</v>
          </cell>
          <cell r="Q353">
            <v>11491772</v>
          </cell>
          <cell r="R353">
            <v>2364996</v>
          </cell>
          <cell r="S353">
            <v>2.39</v>
          </cell>
        </row>
        <row r="354">
          <cell r="A354" t="str">
            <v xml:space="preserve">345.00 31301        </v>
          </cell>
          <cell r="B354">
            <v>61909</v>
          </cell>
          <cell r="C354">
            <v>65</v>
          </cell>
          <cell r="D354" t="str">
            <v xml:space="preserve">   S0</v>
          </cell>
          <cell r="E354">
            <v>-3</v>
          </cell>
          <cell r="F354">
            <v>100547513.23999999</v>
          </cell>
          <cell r="G354">
            <v>5481762</v>
          </cell>
          <cell r="H354">
            <v>98082177</v>
          </cell>
          <cell r="I354">
            <v>2530270</v>
          </cell>
          <cell r="J354">
            <v>2.52</v>
          </cell>
          <cell r="K354">
            <v>40.93</v>
          </cell>
          <cell r="L354" t="str">
            <v xml:space="preserve">               </v>
          </cell>
          <cell r="M354" t="str">
            <v xml:space="preserve">               </v>
          </cell>
          <cell r="N354" t="str">
            <v xml:space="preserve">               </v>
          </cell>
          <cell r="O354">
            <v>5.5</v>
          </cell>
          <cell r="P354">
            <v>2.4</v>
          </cell>
          <cell r="Q354">
            <v>5481762</v>
          </cell>
          <cell r="R354">
            <v>2396125</v>
          </cell>
          <cell r="S354">
            <v>2.38</v>
          </cell>
        </row>
        <row r="355">
          <cell r="A355" t="str">
            <v xml:space="preserve">345.00 31491        </v>
          </cell>
          <cell r="B355">
            <v>59352</v>
          </cell>
          <cell r="C355">
            <v>65</v>
          </cell>
          <cell r="D355" t="str">
            <v xml:space="preserve">   S0</v>
          </cell>
          <cell r="E355">
            <v>-3</v>
          </cell>
          <cell r="F355">
            <v>59974.79</v>
          </cell>
          <cell r="G355">
            <v>19595</v>
          </cell>
          <cell r="H355">
            <v>42179</v>
          </cell>
          <cell r="I355">
            <v>1868</v>
          </cell>
          <cell r="J355">
            <v>3.11</v>
          </cell>
          <cell r="K355">
            <v>33.07</v>
          </cell>
          <cell r="L355" t="str">
            <v xml:space="preserve">               </v>
          </cell>
          <cell r="M355" t="str">
            <v xml:space="preserve">               </v>
          </cell>
          <cell r="N355" t="str">
            <v xml:space="preserve">               </v>
          </cell>
          <cell r="O355">
            <v>32.700000000000003</v>
          </cell>
          <cell r="P355">
            <v>21.8</v>
          </cell>
          <cell r="Q355">
            <v>19595</v>
          </cell>
          <cell r="R355">
            <v>1275</v>
          </cell>
          <cell r="S355">
            <v>2.13</v>
          </cell>
        </row>
        <row r="356">
          <cell r="A356" t="str">
            <v xml:space="preserve">345.00 39010        </v>
          </cell>
          <cell r="B356">
            <v>55700</v>
          </cell>
          <cell r="C356">
            <v>65</v>
          </cell>
          <cell r="D356" t="str">
            <v xml:space="preserve">   S0</v>
          </cell>
          <cell r="E356">
            <v>-3</v>
          </cell>
          <cell r="F356">
            <v>13444429.18</v>
          </cell>
          <cell r="G356">
            <v>4031467</v>
          </cell>
          <cell r="H356">
            <v>9816295</v>
          </cell>
          <cell r="I356">
            <v>512500</v>
          </cell>
          <cell r="J356">
            <v>3.81</v>
          </cell>
          <cell r="K356">
            <v>27.02</v>
          </cell>
          <cell r="L356" t="str">
            <v xml:space="preserve">               </v>
          </cell>
          <cell r="M356" t="str">
            <v xml:space="preserve">               </v>
          </cell>
          <cell r="N356" t="str">
            <v xml:space="preserve">               </v>
          </cell>
          <cell r="O356">
            <v>30</v>
          </cell>
          <cell r="P356">
            <v>19.2</v>
          </cell>
          <cell r="Q356">
            <v>4031467</v>
          </cell>
          <cell r="R356">
            <v>363249</v>
          </cell>
          <cell r="S356">
            <v>2.7</v>
          </cell>
        </row>
        <row r="357">
          <cell r="A357" t="str">
            <v xml:space="preserve">345.00 39013        </v>
          </cell>
          <cell r="B357">
            <v>55700</v>
          </cell>
          <cell r="C357">
            <v>65</v>
          </cell>
          <cell r="D357" t="str">
            <v xml:space="preserve">   S0</v>
          </cell>
          <cell r="E357">
            <v>-3</v>
          </cell>
          <cell r="F357">
            <v>12166480.050000001</v>
          </cell>
          <cell r="G357">
            <v>3409503</v>
          </cell>
          <cell r="H357">
            <v>9121971</v>
          </cell>
          <cell r="I357">
            <v>459365</v>
          </cell>
          <cell r="J357">
            <v>3.78</v>
          </cell>
          <cell r="K357">
            <v>27.28</v>
          </cell>
          <cell r="L357" t="str">
            <v xml:space="preserve">               </v>
          </cell>
          <cell r="M357" t="str">
            <v xml:space="preserve">               </v>
          </cell>
          <cell r="N357" t="str">
            <v xml:space="preserve">               </v>
          </cell>
          <cell r="O357">
            <v>28</v>
          </cell>
          <cell r="P357">
            <v>12.7</v>
          </cell>
          <cell r="Q357">
            <v>3409503</v>
          </cell>
          <cell r="R357">
            <v>334342</v>
          </cell>
          <cell r="S357">
            <v>2.75</v>
          </cell>
        </row>
        <row r="358">
          <cell r="A358" t="str">
            <v xml:space="preserve">345.00 39014        </v>
          </cell>
          <cell r="B358">
            <v>46752</v>
          </cell>
          <cell r="C358">
            <v>65</v>
          </cell>
          <cell r="D358" t="str">
            <v xml:space="preserve">   S0</v>
          </cell>
          <cell r="E358">
            <v>-2</v>
          </cell>
          <cell r="F358">
            <v>3288727.56</v>
          </cell>
          <cell r="G358">
            <v>2525619</v>
          </cell>
          <cell r="H358">
            <v>828883</v>
          </cell>
          <cell r="I358">
            <v>570494</v>
          </cell>
          <cell r="J358">
            <v>17.350000000000001</v>
          </cell>
          <cell r="K358">
            <v>5.88</v>
          </cell>
          <cell r="L358" t="str">
            <v xml:space="preserve">               </v>
          </cell>
          <cell r="M358" t="str">
            <v xml:space="preserve">               </v>
          </cell>
          <cell r="N358" t="str">
            <v xml:space="preserve">               </v>
          </cell>
          <cell r="O358">
            <v>76.8</v>
          </cell>
          <cell r="P358">
            <v>19.399999999999999</v>
          </cell>
          <cell r="Q358">
            <v>2525619</v>
          </cell>
          <cell r="R358">
            <v>141077</v>
          </cell>
          <cell r="S358">
            <v>4.29</v>
          </cell>
        </row>
        <row r="359">
          <cell r="A359" t="str">
            <v xml:space="preserve">345.00 39020        </v>
          </cell>
          <cell r="B359">
            <v>45777</v>
          </cell>
          <cell r="C359">
            <v>65</v>
          </cell>
          <cell r="D359" t="str">
            <v xml:space="preserve">   S0</v>
          </cell>
          <cell r="E359">
            <v>-2</v>
          </cell>
          <cell r="F359">
            <v>1887475.18</v>
          </cell>
          <cell r="G359">
            <v>849875</v>
          </cell>
          <cell r="H359">
            <v>1075350</v>
          </cell>
          <cell r="I359">
            <v>579887</v>
          </cell>
          <cell r="J359">
            <v>30.72</v>
          </cell>
          <cell r="K359">
            <v>3.32</v>
          </cell>
          <cell r="L359" t="str">
            <v xml:space="preserve">               </v>
          </cell>
          <cell r="M359" t="str">
            <v xml:space="preserve">               </v>
          </cell>
          <cell r="N359" t="str">
            <v xml:space="preserve">               </v>
          </cell>
          <cell r="O359">
            <v>45</v>
          </cell>
          <cell r="P359">
            <v>3.1</v>
          </cell>
          <cell r="Q359">
            <v>849875</v>
          </cell>
          <cell r="R359">
            <v>323884</v>
          </cell>
          <cell r="S359">
            <v>17.16</v>
          </cell>
        </row>
        <row r="360">
          <cell r="A360" t="str">
            <v xml:space="preserve">345.00 39030        </v>
          </cell>
          <cell r="B360">
            <v>47483</v>
          </cell>
          <cell r="C360">
            <v>65</v>
          </cell>
          <cell r="D360" t="str">
            <v xml:space="preserve">   S0</v>
          </cell>
          <cell r="E360">
            <v>-2</v>
          </cell>
          <cell r="F360">
            <v>820606.29</v>
          </cell>
          <cell r="G360">
            <v>476895</v>
          </cell>
          <cell r="H360">
            <v>360123</v>
          </cell>
          <cell r="I360">
            <v>106899</v>
          </cell>
          <cell r="J360">
            <v>13.03</v>
          </cell>
          <cell r="K360">
            <v>7.83</v>
          </cell>
          <cell r="L360" t="str">
            <v xml:space="preserve">               </v>
          </cell>
          <cell r="M360" t="str">
            <v xml:space="preserve">               </v>
          </cell>
          <cell r="N360" t="str">
            <v xml:space="preserve">               </v>
          </cell>
          <cell r="O360">
            <v>58.1</v>
          </cell>
          <cell r="P360">
            <v>11.1</v>
          </cell>
          <cell r="Q360">
            <v>476895</v>
          </cell>
          <cell r="R360">
            <v>45973</v>
          </cell>
          <cell r="S360">
            <v>5.6</v>
          </cell>
        </row>
        <row r="361">
          <cell r="A361" t="str">
            <v xml:space="preserve">345.00 39060        </v>
          </cell>
          <cell r="B361">
            <v>59171</v>
          </cell>
          <cell r="C361">
            <v>65</v>
          </cell>
          <cell r="D361" t="str">
            <v xml:space="preserve">   S0</v>
          </cell>
          <cell r="E361">
            <v>-2</v>
          </cell>
          <cell r="F361">
            <v>41828382.140000001</v>
          </cell>
          <cell r="G361">
            <v>581523</v>
          </cell>
          <cell r="H361">
            <v>42083427</v>
          </cell>
          <cell r="I361">
            <v>1180873</v>
          </cell>
          <cell r="J361">
            <v>2.82</v>
          </cell>
          <cell r="K361">
            <v>36.130000000000003</v>
          </cell>
          <cell r="L361" t="str">
            <v xml:space="preserve">               </v>
          </cell>
          <cell r="M361" t="str">
            <v xml:space="preserve">               </v>
          </cell>
          <cell r="N361" t="str">
            <v xml:space="preserve">               </v>
          </cell>
          <cell r="O361">
            <v>1.4</v>
          </cell>
          <cell r="P361">
            <v>0.5</v>
          </cell>
          <cell r="Q361">
            <v>581523</v>
          </cell>
          <cell r="R361">
            <v>1164753</v>
          </cell>
          <cell r="S361">
            <v>2.78</v>
          </cell>
        </row>
        <row r="362">
          <cell r="A362" t="str">
            <v xml:space="preserve">345.80 40101        </v>
          </cell>
          <cell r="B362">
            <v>52778</v>
          </cell>
          <cell r="C362">
            <v>200</v>
          </cell>
          <cell r="D362" t="str">
            <v xml:space="preserve">   SQ</v>
          </cell>
          <cell r="E362">
            <v>0</v>
          </cell>
          <cell r="F362">
            <v>26760968.280000001</v>
          </cell>
          <cell r="G362">
            <v>9515810</v>
          </cell>
          <cell r="H362">
            <v>17245158</v>
          </cell>
          <cell r="I362">
            <v>1190435</v>
          </cell>
          <cell r="J362">
            <v>4.45</v>
          </cell>
          <cell r="K362">
            <v>22.48</v>
          </cell>
          <cell r="L362" t="str">
            <v xml:space="preserve">               </v>
          </cell>
          <cell r="M362" t="str">
            <v xml:space="preserve">               </v>
          </cell>
          <cell r="N362" t="str">
            <v xml:space="preserve">               </v>
          </cell>
          <cell r="O362">
            <v>35.6</v>
          </cell>
          <cell r="P362">
            <v>12.4</v>
          </cell>
          <cell r="Q362">
            <v>9515810</v>
          </cell>
          <cell r="R362">
            <v>767165</v>
          </cell>
          <cell r="S362">
            <v>2.87</v>
          </cell>
        </row>
        <row r="363">
          <cell r="A363" t="str">
            <v xml:space="preserve">345.80 40102        </v>
          </cell>
          <cell r="B363">
            <v>53143</v>
          </cell>
          <cell r="C363">
            <v>200</v>
          </cell>
          <cell r="D363" t="str">
            <v xml:space="preserve">   SQ</v>
          </cell>
          <cell r="E363">
            <v>0</v>
          </cell>
          <cell r="F363">
            <v>6126698.5199999996</v>
          </cell>
          <cell r="G363">
            <v>2013049</v>
          </cell>
          <cell r="H363">
            <v>4113650</v>
          </cell>
          <cell r="I363">
            <v>260933</v>
          </cell>
          <cell r="J363">
            <v>4.26</v>
          </cell>
          <cell r="K363">
            <v>23.48</v>
          </cell>
          <cell r="L363" t="str">
            <v xml:space="preserve">               </v>
          </cell>
          <cell r="M363" t="str">
            <v xml:space="preserve">               </v>
          </cell>
          <cell r="N363" t="str">
            <v xml:space="preserve">               </v>
          </cell>
          <cell r="O363">
            <v>32.9</v>
          </cell>
          <cell r="P363">
            <v>11.5</v>
          </cell>
          <cell r="Q363">
            <v>2013049</v>
          </cell>
          <cell r="R363">
            <v>175224</v>
          </cell>
          <cell r="S363">
            <v>2.86</v>
          </cell>
        </row>
        <row r="364">
          <cell r="A364" t="str">
            <v xml:space="preserve">345.80 40103        </v>
          </cell>
          <cell r="B364">
            <v>54969</v>
          </cell>
          <cell r="C364">
            <v>200</v>
          </cell>
          <cell r="D364" t="str">
            <v xml:space="preserve">   SQ</v>
          </cell>
          <cell r="E364">
            <v>0</v>
          </cell>
          <cell r="F364">
            <v>4171928.33</v>
          </cell>
          <cell r="G364">
            <v>1184282</v>
          </cell>
          <cell r="H364">
            <v>2987646</v>
          </cell>
          <cell r="I364">
            <v>146383</v>
          </cell>
          <cell r="J364">
            <v>3.51</v>
          </cell>
          <cell r="K364">
            <v>28.5</v>
          </cell>
          <cell r="L364" t="str">
            <v xml:space="preserve">               </v>
          </cell>
          <cell r="M364" t="str">
            <v xml:space="preserve">               </v>
          </cell>
          <cell r="N364" t="str">
            <v xml:space="preserve">               </v>
          </cell>
          <cell r="O364">
            <v>28.4</v>
          </cell>
          <cell r="P364">
            <v>11.3</v>
          </cell>
          <cell r="Q364">
            <v>1184282</v>
          </cell>
          <cell r="R364">
            <v>104829</v>
          </cell>
          <cell r="S364">
            <v>2.5099999999999998</v>
          </cell>
        </row>
        <row r="365">
          <cell r="A365" t="str">
            <v xml:space="preserve">345.80 40104        </v>
          </cell>
          <cell r="B365">
            <v>55334</v>
          </cell>
          <cell r="C365">
            <v>200</v>
          </cell>
          <cell r="D365" t="str">
            <v xml:space="preserve">   SQ</v>
          </cell>
          <cell r="E365">
            <v>0</v>
          </cell>
          <cell r="F365">
            <v>18089181.600000001</v>
          </cell>
          <cell r="G365">
            <v>2793575</v>
          </cell>
          <cell r="H365">
            <v>15295607</v>
          </cell>
          <cell r="I365">
            <v>613817</v>
          </cell>
          <cell r="J365">
            <v>3.39</v>
          </cell>
          <cell r="K365">
            <v>29.47</v>
          </cell>
          <cell r="L365" t="str">
            <v xml:space="preserve">               </v>
          </cell>
          <cell r="M365" t="str">
            <v xml:space="preserve">               </v>
          </cell>
          <cell r="N365" t="str">
            <v xml:space="preserve">               </v>
          </cell>
          <cell r="O365">
            <v>15.4</v>
          </cell>
          <cell r="P365">
            <v>5.4</v>
          </cell>
          <cell r="Q365">
            <v>2793575</v>
          </cell>
          <cell r="R365">
            <v>519001</v>
          </cell>
          <cell r="S365">
            <v>2.87</v>
          </cell>
        </row>
        <row r="366">
          <cell r="A366" t="str">
            <v xml:space="preserve">345.80 40105        </v>
          </cell>
          <cell r="B366">
            <v>55334</v>
          </cell>
          <cell r="C366">
            <v>200</v>
          </cell>
          <cell r="D366" t="str">
            <v xml:space="preserve">   SQ</v>
          </cell>
          <cell r="E366">
            <v>0</v>
          </cell>
          <cell r="F366">
            <v>18132083.539999999</v>
          </cell>
          <cell r="G366">
            <v>2842897</v>
          </cell>
          <cell r="H366">
            <v>15289187</v>
          </cell>
          <cell r="I366">
            <v>615273</v>
          </cell>
          <cell r="J366">
            <v>3.39</v>
          </cell>
          <cell r="K366">
            <v>29.47</v>
          </cell>
          <cell r="L366" t="str">
            <v xml:space="preserve">               </v>
          </cell>
          <cell r="M366" t="str">
            <v xml:space="preserve">               </v>
          </cell>
          <cell r="N366" t="str">
            <v xml:space="preserve">               </v>
          </cell>
          <cell r="O366">
            <v>15.7</v>
          </cell>
          <cell r="P366">
            <v>5.5</v>
          </cell>
          <cell r="Q366">
            <v>2842897</v>
          </cell>
          <cell r="R366">
            <v>518793</v>
          </cell>
          <cell r="S366">
            <v>2.86</v>
          </cell>
        </row>
        <row r="367">
          <cell r="A367" t="str">
            <v xml:space="preserve">345.80 40106        </v>
          </cell>
          <cell r="B367">
            <v>55334</v>
          </cell>
          <cell r="C367">
            <v>200</v>
          </cell>
          <cell r="D367" t="str">
            <v xml:space="preserve">   SQ</v>
          </cell>
          <cell r="E367">
            <v>0</v>
          </cell>
          <cell r="F367">
            <v>18385773.199999999</v>
          </cell>
          <cell r="G367">
            <v>2880911</v>
          </cell>
          <cell r="H367">
            <v>15504862</v>
          </cell>
          <cell r="I367">
            <v>623881</v>
          </cell>
          <cell r="J367">
            <v>3.39</v>
          </cell>
          <cell r="K367">
            <v>29.47</v>
          </cell>
          <cell r="L367" t="str">
            <v xml:space="preserve">               </v>
          </cell>
          <cell r="M367" t="str">
            <v xml:space="preserve">               </v>
          </cell>
          <cell r="N367" t="str">
            <v xml:space="preserve">               </v>
          </cell>
          <cell r="O367">
            <v>15.7</v>
          </cell>
          <cell r="P367">
            <v>5.5</v>
          </cell>
          <cell r="Q367">
            <v>2880911</v>
          </cell>
          <cell r="R367">
            <v>526109</v>
          </cell>
          <cell r="S367">
            <v>2.86</v>
          </cell>
        </row>
        <row r="368">
          <cell r="A368" t="str">
            <v xml:space="preserve">345.80 40107        </v>
          </cell>
          <cell r="B368">
            <v>56065</v>
          </cell>
          <cell r="C368">
            <v>200</v>
          </cell>
          <cell r="D368" t="str">
            <v xml:space="preserve">   SQ</v>
          </cell>
          <cell r="E368">
            <v>0</v>
          </cell>
          <cell r="F368">
            <v>17209463.050000001</v>
          </cell>
          <cell r="G368">
            <v>1720826</v>
          </cell>
          <cell r="H368">
            <v>15488637</v>
          </cell>
          <cell r="I368">
            <v>546853</v>
          </cell>
          <cell r="J368">
            <v>3.18</v>
          </cell>
          <cell r="K368">
            <v>31.47</v>
          </cell>
          <cell r="L368" t="str">
            <v xml:space="preserve">               </v>
          </cell>
          <cell r="M368" t="str">
            <v xml:space="preserve">               </v>
          </cell>
          <cell r="N368" t="str">
            <v xml:space="preserve">               </v>
          </cell>
          <cell r="O368">
            <v>10</v>
          </cell>
          <cell r="P368">
            <v>3.5</v>
          </cell>
          <cell r="Q368">
            <v>1720826</v>
          </cell>
          <cell r="R368">
            <v>492194</v>
          </cell>
          <cell r="S368">
            <v>2.86</v>
          </cell>
        </row>
        <row r="369">
          <cell r="A369" t="str">
            <v xml:space="preserve">345.80 40108        </v>
          </cell>
          <cell r="B369">
            <v>56065</v>
          </cell>
          <cell r="C369">
            <v>200</v>
          </cell>
          <cell r="D369" t="str">
            <v xml:space="preserve">   SQ</v>
          </cell>
          <cell r="E369">
            <v>0</v>
          </cell>
          <cell r="F369">
            <v>16281010.48</v>
          </cell>
          <cell r="G369">
            <v>1627961</v>
          </cell>
          <cell r="H369">
            <v>14653049</v>
          </cell>
          <cell r="I369">
            <v>517350</v>
          </cell>
          <cell r="J369">
            <v>3.18</v>
          </cell>
          <cell r="K369">
            <v>31.47</v>
          </cell>
          <cell r="L369" t="str">
            <v xml:space="preserve">               </v>
          </cell>
          <cell r="M369" t="str">
            <v xml:space="preserve">               </v>
          </cell>
          <cell r="N369" t="str">
            <v xml:space="preserve">               </v>
          </cell>
          <cell r="O369">
            <v>10</v>
          </cell>
          <cell r="P369">
            <v>3.5</v>
          </cell>
          <cell r="Q369">
            <v>1627961</v>
          </cell>
          <cell r="R369">
            <v>465641</v>
          </cell>
          <cell r="S369">
            <v>2.86</v>
          </cell>
        </row>
        <row r="370">
          <cell r="A370" t="str">
            <v xml:space="preserve">345.80 40109        </v>
          </cell>
          <cell r="B370">
            <v>56065</v>
          </cell>
          <cell r="C370">
            <v>200</v>
          </cell>
          <cell r="D370" t="str">
            <v xml:space="preserve">   SQ</v>
          </cell>
          <cell r="E370">
            <v>0</v>
          </cell>
          <cell r="F370">
            <v>15156838.82</v>
          </cell>
          <cell r="G370">
            <v>1514368</v>
          </cell>
          <cell r="H370">
            <v>13642471</v>
          </cell>
          <cell r="I370">
            <v>481628</v>
          </cell>
          <cell r="J370">
            <v>3.18</v>
          </cell>
          <cell r="K370">
            <v>31.47</v>
          </cell>
          <cell r="L370" t="str">
            <v xml:space="preserve">               </v>
          </cell>
          <cell r="M370" t="str">
            <v xml:space="preserve">               </v>
          </cell>
          <cell r="N370" t="str">
            <v xml:space="preserve">               </v>
          </cell>
          <cell r="O370">
            <v>10</v>
          </cell>
          <cell r="P370">
            <v>3.5</v>
          </cell>
          <cell r="Q370">
            <v>1514368</v>
          </cell>
          <cell r="R370">
            <v>433526</v>
          </cell>
          <cell r="S370">
            <v>2.86</v>
          </cell>
        </row>
        <row r="371">
          <cell r="A371" t="str">
            <v xml:space="preserve">345.80 40110        </v>
          </cell>
          <cell r="B371">
            <v>56430</v>
          </cell>
          <cell r="C371">
            <v>200</v>
          </cell>
          <cell r="D371" t="str">
            <v xml:space="preserve">   SQ</v>
          </cell>
          <cell r="E371">
            <v>0</v>
          </cell>
          <cell r="F371">
            <v>10740525.07</v>
          </cell>
          <cell r="G371">
            <v>747998</v>
          </cell>
          <cell r="H371">
            <v>9992527</v>
          </cell>
          <cell r="I371">
            <v>330783</v>
          </cell>
          <cell r="J371">
            <v>3.08</v>
          </cell>
          <cell r="K371">
            <v>32.47</v>
          </cell>
          <cell r="L371" t="str">
            <v xml:space="preserve">               </v>
          </cell>
          <cell r="M371" t="str">
            <v xml:space="preserve">               </v>
          </cell>
          <cell r="N371" t="str">
            <v xml:space="preserve">               </v>
          </cell>
          <cell r="O371">
            <v>7</v>
          </cell>
          <cell r="P371">
            <v>2.4</v>
          </cell>
          <cell r="Q371">
            <v>747998</v>
          </cell>
          <cell r="R371">
            <v>307750</v>
          </cell>
          <cell r="S371">
            <v>2.87</v>
          </cell>
        </row>
        <row r="372">
          <cell r="A372" t="str">
            <v xml:space="preserve">345.80 40112        </v>
          </cell>
          <cell r="B372">
            <v>56065</v>
          </cell>
          <cell r="C372">
            <v>200</v>
          </cell>
          <cell r="D372" t="str">
            <v xml:space="preserve">   SQ</v>
          </cell>
          <cell r="E372">
            <v>0</v>
          </cell>
          <cell r="F372">
            <v>14336310.77</v>
          </cell>
          <cell r="G372">
            <v>1432282</v>
          </cell>
          <cell r="H372">
            <v>12904029</v>
          </cell>
          <cell r="I372">
            <v>455555</v>
          </cell>
          <cell r="J372">
            <v>3.18</v>
          </cell>
          <cell r="K372">
            <v>31.47</v>
          </cell>
          <cell r="L372" t="str">
            <v xml:space="preserve">               </v>
          </cell>
          <cell r="M372" t="str">
            <v xml:space="preserve">               </v>
          </cell>
          <cell r="N372" t="str">
            <v xml:space="preserve">               </v>
          </cell>
          <cell r="O372">
            <v>10</v>
          </cell>
          <cell r="P372">
            <v>3.5</v>
          </cell>
          <cell r="Q372">
            <v>1432282</v>
          </cell>
          <cell r="R372">
            <v>410060</v>
          </cell>
          <cell r="S372">
            <v>2.86</v>
          </cell>
        </row>
        <row r="373">
          <cell r="A373" t="str">
            <v xml:space="preserve">345.80 40113        </v>
          </cell>
          <cell r="B373">
            <v>56065</v>
          </cell>
          <cell r="C373">
            <v>200</v>
          </cell>
          <cell r="D373" t="str">
            <v xml:space="preserve">   SQ</v>
          </cell>
          <cell r="E373">
            <v>0</v>
          </cell>
          <cell r="F373">
            <v>14379234.68</v>
          </cell>
          <cell r="G373">
            <v>1437826</v>
          </cell>
          <cell r="H373">
            <v>12941409</v>
          </cell>
          <cell r="I373">
            <v>456919</v>
          </cell>
          <cell r="J373">
            <v>3.18</v>
          </cell>
          <cell r="K373">
            <v>31.47</v>
          </cell>
          <cell r="L373" t="str">
            <v xml:space="preserve">               </v>
          </cell>
          <cell r="M373" t="str">
            <v xml:space="preserve">               </v>
          </cell>
          <cell r="N373" t="str">
            <v xml:space="preserve">               </v>
          </cell>
          <cell r="O373">
            <v>10</v>
          </cell>
          <cell r="P373">
            <v>3.5</v>
          </cell>
          <cell r="Q373">
            <v>1437826</v>
          </cell>
          <cell r="R373">
            <v>411249</v>
          </cell>
          <cell r="S373">
            <v>2.86</v>
          </cell>
        </row>
        <row r="374">
          <cell r="A374" t="str">
            <v xml:space="preserve">345.80 40114        </v>
          </cell>
          <cell r="B374">
            <v>56065</v>
          </cell>
          <cell r="C374">
            <v>200</v>
          </cell>
          <cell r="D374" t="str">
            <v xml:space="preserve">   SQ</v>
          </cell>
          <cell r="E374">
            <v>0</v>
          </cell>
          <cell r="F374">
            <v>13489445.82</v>
          </cell>
          <cell r="G374">
            <v>1348942</v>
          </cell>
          <cell r="H374">
            <v>12140504</v>
          </cell>
          <cell r="I374">
            <v>428645</v>
          </cell>
          <cell r="J374">
            <v>3.18</v>
          </cell>
          <cell r="K374">
            <v>31.47</v>
          </cell>
          <cell r="L374" t="str">
            <v xml:space="preserve">               </v>
          </cell>
          <cell r="M374" t="str">
            <v xml:space="preserve">               </v>
          </cell>
          <cell r="N374" t="str">
            <v xml:space="preserve">               </v>
          </cell>
          <cell r="O374">
            <v>10</v>
          </cell>
          <cell r="P374">
            <v>3.5</v>
          </cell>
          <cell r="Q374">
            <v>1348942</v>
          </cell>
          <cell r="R374">
            <v>385798</v>
          </cell>
          <cell r="S374">
            <v>2.86</v>
          </cell>
        </row>
        <row r="375">
          <cell r="A375" t="str">
            <v xml:space="preserve">345.80 40115        </v>
          </cell>
          <cell r="B375">
            <v>56065</v>
          </cell>
          <cell r="C375">
            <v>200</v>
          </cell>
          <cell r="D375" t="str">
            <v xml:space="preserve">   SQ</v>
          </cell>
          <cell r="E375">
            <v>0</v>
          </cell>
          <cell r="F375">
            <v>16028413.76</v>
          </cell>
          <cell r="G375">
            <v>1602773</v>
          </cell>
          <cell r="H375">
            <v>14425641</v>
          </cell>
          <cell r="I375">
            <v>509324</v>
          </cell>
          <cell r="J375">
            <v>3.18</v>
          </cell>
          <cell r="K375">
            <v>31.47</v>
          </cell>
          <cell r="L375" t="str">
            <v xml:space="preserve">               </v>
          </cell>
          <cell r="M375" t="str">
            <v xml:space="preserve">               </v>
          </cell>
          <cell r="N375" t="str">
            <v xml:space="preserve">               </v>
          </cell>
          <cell r="O375">
            <v>10</v>
          </cell>
          <cell r="P375">
            <v>3.5</v>
          </cell>
          <cell r="Q375">
            <v>1602773</v>
          </cell>
          <cell r="R375">
            <v>458415</v>
          </cell>
          <cell r="S375">
            <v>2.86</v>
          </cell>
        </row>
        <row r="376">
          <cell r="A376" t="str">
            <v xml:space="preserve">345.80 40118        </v>
          </cell>
          <cell r="B376">
            <v>56795</v>
          </cell>
          <cell r="C376">
            <v>200</v>
          </cell>
          <cell r="D376" t="str">
            <v xml:space="preserve">   SQ</v>
          </cell>
          <cell r="E376">
            <v>0</v>
          </cell>
          <cell r="F376">
            <v>10681036.77</v>
          </cell>
          <cell r="G376">
            <v>457789</v>
          </cell>
          <cell r="H376">
            <v>10223248</v>
          </cell>
          <cell r="I376">
            <v>319123</v>
          </cell>
          <cell r="J376">
            <v>2.99</v>
          </cell>
          <cell r="K376">
            <v>33.47</v>
          </cell>
          <cell r="L376" t="str">
            <v xml:space="preserve">               </v>
          </cell>
          <cell r="M376" t="str">
            <v xml:space="preserve">               </v>
          </cell>
          <cell r="N376" t="str">
            <v xml:space="preserve">               </v>
          </cell>
          <cell r="O376">
            <v>4.3</v>
          </cell>
          <cell r="P376">
            <v>1.5</v>
          </cell>
          <cell r="Q376">
            <v>457789</v>
          </cell>
          <cell r="R376">
            <v>305478</v>
          </cell>
          <cell r="S376">
            <v>2.86</v>
          </cell>
        </row>
        <row r="377">
          <cell r="A377" t="str">
            <v xml:space="preserve">345.80 40119        </v>
          </cell>
          <cell r="B377">
            <v>56430</v>
          </cell>
          <cell r="C377">
            <v>200</v>
          </cell>
          <cell r="D377" t="str">
            <v xml:space="preserve">   SQ</v>
          </cell>
          <cell r="E377">
            <v>0</v>
          </cell>
          <cell r="F377">
            <v>10342552.529999999</v>
          </cell>
          <cell r="G377">
            <v>738019</v>
          </cell>
          <cell r="H377">
            <v>9604534</v>
          </cell>
          <cell r="I377">
            <v>318526</v>
          </cell>
          <cell r="J377">
            <v>3.08</v>
          </cell>
          <cell r="K377">
            <v>32.47</v>
          </cell>
          <cell r="L377" t="str">
            <v xml:space="preserve">               </v>
          </cell>
          <cell r="M377" t="str">
            <v xml:space="preserve">               </v>
          </cell>
          <cell r="N377" t="str">
            <v xml:space="preserve">               </v>
          </cell>
          <cell r="O377">
            <v>7.1</v>
          </cell>
          <cell r="P377">
            <v>2.5</v>
          </cell>
          <cell r="Q377">
            <v>738019</v>
          </cell>
          <cell r="R377">
            <v>295819</v>
          </cell>
          <cell r="S377">
            <v>2.86</v>
          </cell>
        </row>
        <row r="378">
          <cell r="A378" t="str">
            <v xml:space="preserve">345.80 40122        </v>
          </cell>
          <cell r="B378">
            <v>56795</v>
          </cell>
          <cell r="C378">
            <v>200</v>
          </cell>
          <cell r="D378" t="str">
            <v xml:space="preserve">   SQ</v>
          </cell>
          <cell r="E378">
            <v>0</v>
          </cell>
          <cell r="F378">
            <v>13772649.83</v>
          </cell>
          <cell r="G378">
            <v>590296</v>
          </cell>
          <cell r="H378">
            <v>13182354</v>
          </cell>
          <cell r="I378">
            <v>411492</v>
          </cell>
          <cell r="J378">
            <v>2.99</v>
          </cell>
          <cell r="K378">
            <v>33.47</v>
          </cell>
          <cell r="L378" t="str">
            <v xml:space="preserve">               </v>
          </cell>
          <cell r="M378" t="str">
            <v xml:space="preserve">               </v>
          </cell>
          <cell r="N378" t="str">
            <v xml:space="preserve">               </v>
          </cell>
          <cell r="O378">
            <v>4.3</v>
          </cell>
          <cell r="P378">
            <v>1.5</v>
          </cell>
          <cell r="Q378">
            <v>590296</v>
          </cell>
          <cell r="R378">
            <v>393898</v>
          </cell>
          <cell r="S378">
            <v>2.86</v>
          </cell>
        </row>
        <row r="379">
          <cell r="A379" t="str">
            <v xml:space="preserve">345.80 40123        </v>
          </cell>
          <cell r="B379">
            <v>56795</v>
          </cell>
          <cell r="C379">
            <v>200</v>
          </cell>
          <cell r="D379" t="str">
            <v xml:space="preserve">   SQ</v>
          </cell>
          <cell r="E379">
            <v>0</v>
          </cell>
          <cell r="F379">
            <v>13566958.41</v>
          </cell>
          <cell r="G379">
            <v>581428</v>
          </cell>
          <cell r="H379">
            <v>12985530</v>
          </cell>
          <cell r="I379">
            <v>405347</v>
          </cell>
          <cell r="J379">
            <v>2.99</v>
          </cell>
          <cell r="K379">
            <v>33.47</v>
          </cell>
          <cell r="L379" t="str">
            <v xml:space="preserve">               </v>
          </cell>
          <cell r="M379" t="str">
            <v xml:space="preserve">               </v>
          </cell>
          <cell r="N379" t="str">
            <v xml:space="preserve">               </v>
          </cell>
          <cell r="O379">
            <v>4.3</v>
          </cell>
          <cell r="P379">
            <v>1.5</v>
          </cell>
          <cell r="Q379">
            <v>581428</v>
          </cell>
          <cell r="R379">
            <v>388016</v>
          </cell>
          <cell r="S379">
            <v>2.86</v>
          </cell>
        </row>
        <row r="380">
          <cell r="A380" t="str">
            <v xml:space="preserve">345.80 40124        </v>
          </cell>
          <cell r="B380">
            <v>56430</v>
          </cell>
          <cell r="C380">
            <v>200</v>
          </cell>
          <cell r="D380" t="str">
            <v xml:space="preserve">   SQ</v>
          </cell>
          <cell r="E380">
            <v>0</v>
          </cell>
          <cell r="F380">
            <v>10936762.449999999</v>
          </cell>
          <cell r="G380">
            <v>781207</v>
          </cell>
          <cell r="H380">
            <v>10155555</v>
          </cell>
          <cell r="I380">
            <v>336827</v>
          </cell>
          <cell r="J380">
            <v>3.08</v>
          </cell>
          <cell r="K380">
            <v>32.47</v>
          </cell>
          <cell r="L380" t="str">
            <v xml:space="preserve">               </v>
          </cell>
          <cell r="M380" t="str">
            <v xml:space="preserve">               </v>
          </cell>
          <cell r="N380" t="str">
            <v xml:space="preserve">               </v>
          </cell>
          <cell r="O380">
            <v>7.1</v>
          </cell>
          <cell r="P380">
            <v>2.5</v>
          </cell>
          <cell r="Q380">
            <v>781207</v>
          </cell>
          <cell r="R380">
            <v>312792</v>
          </cell>
          <cell r="S380">
            <v>2.86</v>
          </cell>
        </row>
        <row r="381">
          <cell r="A381" t="str">
            <v xml:space="preserve">345.80 40125        </v>
          </cell>
          <cell r="B381">
            <v>57161</v>
          </cell>
          <cell r="C381">
            <v>200</v>
          </cell>
          <cell r="D381" t="str">
            <v xml:space="preserve">   SQ</v>
          </cell>
          <cell r="E381">
            <v>0</v>
          </cell>
          <cell r="F381">
            <v>9398631.0899999999</v>
          </cell>
          <cell r="G381">
            <v>134306</v>
          </cell>
          <cell r="H381">
            <v>9264325</v>
          </cell>
          <cell r="I381">
            <v>272661</v>
          </cell>
          <cell r="J381">
            <v>2.9</v>
          </cell>
          <cell r="K381">
            <v>34.47</v>
          </cell>
          <cell r="L381" t="str">
            <v xml:space="preserve">               </v>
          </cell>
          <cell r="M381" t="str">
            <v xml:space="preserve">               </v>
          </cell>
          <cell r="N381" t="str">
            <v xml:space="preserve">               </v>
          </cell>
          <cell r="O381">
            <v>1.4</v>
          </cell>
          <cell r="P381">
            <v>0.5</v>
          </cell>
          <cell r="Q381">
            <v>134306</v>
          </cell>
          <cell r="R381">
            <v>268801</v>
          </cell>
          <cell r="S381">
            <v>2.86</v>
          </cell>
        </row>
        <row r="382">
          <cell r="A382" t="str">
            <v xml:space="preserve">345.80 40127        </v>
          </cell>
          <cell r="B382">
            <v>56065</v>
          </cell>
          <cell r="C382">
            <v>200</v>
          </cell>
          <cell r="D382" t="str">
            <v xml:space="preserve">   SQ</v>
          </cell>
          <cell r="E382">
            <v>0</v>
          </cell>
          <cell r="F382">
            <v>16486287.33</v>
          </cell>
          <cell r="G382">
            <v>1648113</v>
          </cell>
          <cell r="H382">
            <v>14838174</v>
          </cell>
          <cell r="I382">
            <v>523873</v>
          </cell>
          <cell r="J382">
            <v>3.18</v>
          </cell>
          <cell r="K382">
            <v>31.47</v>
          </cell>
          <cell r="L382" t="str">
            <v xml:space="preserve">               </v>
          </cell>
          <cell r="M382" t="str">
            <v xml:space="preserve">               </v>
          </cell>
          <cell r="N382" t="str">
            <v xml:space="preserve">               </v>
          </cell>
          <cell r="O382">
            <v>10</v>
          </cell>
          <cell r="P382">
            <v>3.5</v>
          </cell>
          <cell r="Q382">
            <v>1648113</v>
          </cell>
          <cell r="R382">
            <v>471524</v>
          </cell>
          <cell r="S382">
            <v>2.86</v>
          </cell>
        </row>
        <row r="383">
          <cell r="A383" t="str">
            <v xml:space="preserve">345.80 40132        </v>
          </cell>
          <cell r="B383">
            <v>56795</v>
          </cell>
          <cell r="C383">
            <v>200</v>
          </cell>
          <cell r="D383" t="str">
            <v xml:space="preserve">   SQ</v>
          </cell>
          <cell r="E383">
            <v>0</v>
          </cell>
          <cell r="F383">
            <v>10954496.939999999</v>
          </cell>
          <cell r="G383">
            <v>469438</v>
          </cell>
          <cell r="H383">
            <v>10485059</v>
          </cell>
          <cell r="I383">
            <v>327293</v>
          </cell>
          <cell r="J383">
            <v>2.99</v>
          </cell>
          <cell r="K383">
            <v>33.47</v>
          </cell>
          <cell r="L383" t="str">
            <v xml:space="preserve">               </v>
          </cell>
          <cell r="M383" t="str">
            <v xml:space="preserve">               </v>
          </cell>
          <cell r="N383" t="str">
            <v xml:space="preserve">               </v>
          </cell>
          <cell r="O383">
            <v>4.3</v>
          </cell>
          <cell r="P383">
            <v>1.5</v>
          </cell>
          <cell r="Q383">
            <v>469438</v>
          </cell>
          <cell r="R383">
            <v>313301</v>
          </cell>
          <cell r="S383">
            <v>2.86</v>
          </cell>
        </row>
        <row r="384">
          <cell r="A384" t="str">
            <v xml:space="preserve">345.80 40134        </v>
          </cell>
          <cell r="B384">
            <v>56795</v>
          </cell>
          <cell r="C384">
            <v>200</v>
          </cell>
          <cell r="D384" t="str">
            <v xml:space="preserve">   SQ</v>
          </cell>
          <cell r="E384">
            <v>0</v>
          </cell>
          <cell r="F384">
            <v>8818067.5099999998</v>
          </cell>
          <cell r="G384">
            <v>377942</v>
          </cell>
          <cell r="H384">
            <v>8440126</v>
          </cell>
          <cell r="I384">
            <v>263462</v>
          </cell>
          <cell r="J384">
            <v>2.99</v>
          </cell>
          <cell r="K384">
            <v>33.47</v>
          </cell>
          <cell r="L384" t="str">
            <v xml:space="preserve">               </v>
          </cell>
          <cell r="M384" t="str">
            <v xml:space="preserve">               </v>
          </cell>
          <cell r="N384" t="str">
            <v xml:space="preserve">               </v>
          </cell>
          <cell r="O384">
            <v>4.3</v>
          </cell>
          <cell r="P384">
            <v>1.5</v>
          </cell>
          <cell r="Q384">
            <v>377942</v>
          </cell>
          <cell r="R384">
            <v>252197</v>
          </cell>
          <cell r="S384">
            <v>2.86</v>
          </cell>
        </row>
        <row r="385">
          <cell r="A385" t="str">
            <v xml:space="preserve">345.80 40139        </v>
          </cell>
          <cell r="B385">
            <v>56430</v>
          </cell>
          <cell r="C385">
            <v>200</v>
          </cell>
          <cell r="D385" t="str">
            <v xml:space="preserve">   SQ</v>
          </cell>
          <cell r="E385">
            <v>0</v>
          </cell>
          <cell r="F385">
            <v>10107429.23</v>
          </cell>
          <cell r="G385">
            <v>721972</v>
          </cell>
          <cell r="H385">
            <v>9385457</v>
          </cell>
          <cell r="I385">
            <v>311285</v>
          </cell>
          <cell r="J385">
            <v>3.08</v>
          </cell>
          <cell r="K385">
            <v>32.47</v>
          </cell>
          <cell r="L385" t="str">
            <v xml:space="preserve">               </v>
          </cell>
          <cell r="M385" t="str">
            <v xml:space="preserve">               </v>
          </cell>
          <cell r="N385" t="str">
            <v xml:space="preserve">               </v>
          </cell>
          <cell r="O385">
            <v>7.1</v>
          </cell>
          <cell r="P385">
            <v>2.5</v>
          </cell>
          <cell r="Q385">
            <v>721972</v>
          </cell>
          <cell r="R385">
            <v>289073</v>
          </cell>
          <cell r="S385">
            <v>2.86</v>
          </cell>
        </row>
        <row r="386">
          <cell r="A386" t="str">
            <v xml:space="preserve">345.80 40140        </v>
          </cell>
          <cell r="B386">
            <v>56430</v>
          </cell>
          <cell r="C386">
            <v>200</v>
          </cell>
          <cell r="D386" t="str">
            <v xml:space="preserve">   SQ</v>
          </cell>
          <cell r="E386">
            <v>0</v>
          </cell>
          <cell r="F386">
            <v>14334418</v>
          </cell>
          <cell r="G386">
            <v>632435</v>
          </cell>
          <cell r="H386">
            <v>13701983</v>
          </cell>
          <cell r="I386">
            <v>440923</v>
          </cell>
          <cell r="J386">
            <v>3.08</v>
          </cell>
          <cell r="K386">
            <v>32.51</v>
          </cell>
          <cell r="L386" t="str">
            <v xml:space="preserve">               </v>
          </cell>
          <cell r="M386" t="str">
            <v xml:space="preserve">               </v>
          </cell>
          <cell r="N386" t="str">
            <v xml:space="preserve">               </v>
          </cell>
          <cell r="O386">
            <v>4.4000000000000004</v>
          </cell>
          <cell r="P386">
            <v>1.5</v>
          </cell>
          <cell r="Q386">
            <v>632435</v>
          </cell>
          <cell r="R386">
            <v>421432</v>
          </cell>
          <cell r="S386">
            <v>2.94</v>
          </cell>
        </row>
        <row r="387">
          <cell r="A387" t="str">
            <v xml:space="preserve">345.80 40150        </v>
          </cell>
          <cell r="B387">
            <v>56795</v>
          </cell>
          <cell r="C387">
            <v>200</v>
          </cell>
          <cell r="D387" t="str">
            <v xml:space="preserve">   SQ</v>
          </cell>
          <cell r="E387">
            <v>0</v>
          </cell>
          <cell r="F387">
            <v>11219114.699999999</v>
          </cell>
          <cell r="G387">
            <v>480851</v>
          </cell>
          <cell r="H387">
            <v>10738264</v>
          </cell>
          <cell r="I387">
            <v>335199</v>
          </cell>
          <cell r="J387">
            <v>2.99</v>
          </cell>
          <cell r="K387">
            <v>33.47</v>
          </cell>
          <cell r="L387" t="str">
            <v xml:space="preserve">               </v>
          </cell>
          <cell r="M387" t="str">
            <v xml:space="preserve">               </v>
          </cell>
          <cell r="N387" t="str">
            <v xml:space="preserve">               </v>
          </cell>
          <cell r="O387">
            <v>4.3</v>
          </cell>
          <cell r="P387">
            <v>1.5</v>
          </cell>
          <cell r="Q387">
            <v>480851</v>
          </cell>
          <cell r="R387">
            <v>320867</v>
          </cell>
          <cell r="S387">
            <v>2.86</v>
          </cell>
        </row>
        <row r="388">
          <cell r="A388" t="str">
            <v xml:space="preserve">345.80 40201        </v>
          </cell>
          <cell r="B388">
            <v>57161</v>
          </cell>
          <cell r="C388">
            <v>200</v>
          </cell>
          <cell r="D388" t="str">
            <v xml:space="preserve">   SQ</v>
          </cell>
          <cell r="E388">
            <v>0</v>
          </cell>
          <cell r="F388">
            <v>10314735.98</v>
          </cell>
          <cell r="G388">
            <v>147398</v>
          </cell>
          <cell r="H388">
            <v>10167338</v>
          </cell>
          <cell r="I388">
            <v>299238</v>
          </cell>
          <cell r="J388">
            <v>2.9</v>
          </cell>
          <cell r="K388">
            <v>34.47</v>
          </cell>
          <cell r="L388" t="str">
            <v xml:space="preserve">               </v>
          </cell>
          <cell r="M388" t="str">
            <v xml:space="preserve">               </v>
          </cell>
          <cell r="N388" t="str">
            <v xml:space="preserve">               </v>
          </cell>
          <cell r="O388">
            <v>1.4</v>
          </cell>
          <cell r="P388">
            <v>0.5</v>
          </cell>
          <cell r="Q388">
            <v>147398</v>
          </cell>
          <cell r="R388">
            <v>295001</v>
          </cell>
          <cell r="S388">
            <v>2.86</v>
          </cell>
        </row>
        <row r="389">
          <cell r="A389" t="str">
            <v xml:space="preserve">345.80 40202        </v>
          </cell>
          <cell r="B389">
            <v>57161</v>
          </cell>
          <cell r="C389">
            <v>200</v>
          </cell>
          <cell r="D389" t="str">
            <v xml:space="preserve">   SQ</v>
          </cell>
          <cell r="E389">
            <v>0</v>
          </cell>
          <cell r="F389">
            <v>9018960.4100000001</v>
          </cell>
          <cell r="G389">
            <v>128881</v>
          </cell>
          <cell r="H389">
            <v>8890079</v>
          </cell>
          <cell r="I389">
            <v>261647</v>
          </cell>
          <cell r="J389">
            <v>2.9</v>
          </cell>
          <cell r="K389">
            <v>34.47</v>
          </cell>
          <cell r="L389" t="str">
            <v xml:space="preserve">               </v>
          </cell>
          <cell r="M389" t="str">
            <v xml:space="preserve">               </v>
          </cell>
          <cell r="N389" t="str">
            <v xml:space="preserve">               </v>
          </cell>
          <cell r="O389">
            <v>1.4</v>
          </cell>
          <cell r="P389">
            <v>0.5</v>
          </cell>
          <cell r="Q389">
            <v>128881</v>
          </cell>
          <cell r="R389">
            <v>257942</v>
          </cell>
          <cell r="S389">
            <v>2.86</v>
          </cell>
        </row>
        <row r="390">
          <cell r="A390" t="str">
            <v xml:space="preserve">345.80 40203        </v>
          </cell>
          <cell r="B390">
            <v>56795</v>
          </cell>
          <cell r="C390">
            <v>200</v>
          </cell>
          <cell r="D390" t="str">
            <v xml:space="preserve">   SQ</v>
          </cell>
          <cell r="E390">
            <v>0</v>
          </cell>
          <cell r="F390">
            <v>9006166.3399999999</v>
          </cell>
          <cell r="G390">
            <v>379013</v>
          </cell>
          <cell r="H390">
            <v>8627153</v>
          </cell>
          <cell r="I390">
            <v>269082</v>
          </cell>
          <cell r="J390">
            <v>2.99</v>
          </cell>
          <cell r="K390">
            <v>33.47</v>
          </cell>
          <cell r="L390" t="str">
            <v xml:space="preserve">               </v>
          </cell>
          <cell r="M390" t="str">
            <v xml:space="preserve">               </v>
          </cell>
          <cell r="N390" t="str">
            <v xml:space="preserve">               </v>
          </cell>
          <cell r="O390">
            <v>4.2</v>
          </cell>
          <cell r="P390">
            <v>1.5</v>
          </cell>
          <cell r="Q390">
            <v>379013</v>
          </cell>
          <cell r="R390">
            <v>257775</v>
          </cell>
          <cell r="S390">
            <v>2.86</v>
          </cell>
        </row>
        <row r="391">
          <cell r="A391" t="str">
            <v xml:space="preserve">345.80 40204        </v>
          </cell>
          <cell r="B391">
            <v>56795</v>
          </cell>
          <cell r="C391">
            <v>200</v>
          </cell>
          <cell r="D391" t="str">
            <v xml:space="preserve">   SQ</v>
          </cell>
          <cell r="E391">
            <v>0</v>
          </cell>
          <cell r="F391">
            <v>8800443.9299999997</v>
          </cell>
          <cell r="G391">
            <v>377187</v>
          </cell>
          <cell r="H391">
            <v>8423257</v>
          </cell>
          <cell r="I391">
            <v>262935</v>
          </cell>
          <cell r="J391">
            <v>2.99</v>
          </cell>
          <cell r="K391">
            <v>33.47</v>
          </cell>
          <cell r="L391" t="str">
            <v xml:space="preserve">               </v>
          </cell>
          <cell r="M391" t="str">
            <v xml:space="preserve">               </v>
          </cell>
          <cell r="N391" t="str">
            <v xml:space="preserve">               </v>
          </cell>
          <cell r="O391">
            <v>4.3</v>
          </cell>
          <cell r="P391">
            <v>1.5</v>
          </cell>
          <cell r="Q391">
            <v>377187</v>
          </cell>
          <cell r="R391">
            <v>251693</v>
          </cell>
          <cell r="S391">
            <v>2.86</v>
          </cell>
        </row>
        <row r="392">
          <cell r="A392" t="str">
            <v xml:space="preserve">345.80 40205        </v>
          </cell>
          <cell r="B392">
            <v>57161</v>
          </cell>
          <cell r="C392">
            <v>200</v>
          </cell>
          <cell r="D392" t="str">
            <v xml:space="preserve">   SQ</v>
          </cell>
          <cell r="E392">
            <v>0</v>
          </cell>
          <cell r="F392">
            <v>8865706.8699999992</v>
          </cell>
          <cell r="G392">
            <v>126691</v>
          </cell>
          <cell r="H392">
            <v>8739016</v>
          </cell>
          <cell r="I392">
            <v>257201</v>
          </cell>
          <cell r="J392">
            <v>2.9</v>
          </cell>
          <cell r="K392">
            <v>34.47</v>
          </cell>
          <cell r="L392" t="str">
            <v xml:space="preserve">               </v>
          </cell>
          <cell r="M392" t="str">
            <v xml:space="preserve">               </v>
          </cell>
          <cell r="N392" t="str">
            <v xml:space="preserve">               </v>
          </cell>
          <cell r="O392">
            <v>1.4</v>
          </cell>
          <cell r="P392">
            <v>0.5</v>
          </cell>
          <cell r="Q392">
            <v>126691</v>
          </cell>
          <cell r="R392">
            <v>253559</v>
          </cell>
          <cell r="S392">
            <v>2.86</v>
          </cell>
        </row>
        <row r="393">
          <cell r="A393" t="str">
            <v xml:space="preserve">345.80 40206        </v>
          </cell>
          <cell r="B393">
            <v>56795</v>
          </cell>
          <cell r="C393">
            <v>200</v>
          </cell>
          <cell r="D393" t="str">
            <v xml:space="preserve">   SQ</v>
          </cell>
          <cell r="E393">
            <v>0</v>
          </cell>
          <cell r="F393">
            <v>8513862.1400000006</v>
          </cell>
          <cell r="G393">
            <v>364904</v>
          </cell>
          <cell r="H393">
            <v>8148958</v>
          </cell>
          <cell r="I393">
            <v>254373</v>
          </cell>
          <cell r="J393">
            <v>2.99</v>
          </cell>
          <cell r="K393">
            <v>33.47</v>
          </cell>
          <cell r="L393" t="str">
            <v xml:space="preserve">               </v>
          </cell>
          <cell r="M393" t="str">
            <v xml:space="preserve">               </v>
          </cell>
          <cell r="N393" t="str">
            <v xml:space="preserve">               </v>
          </cell>
          <cell r="O393">
            <v>4.3</v>
          </cell>
          <cell r="P393">
            <v>1.5</v>
          </cell>
          <cell r="Q393">
            <v>364904</v>
          </cell>
          <cell r="R393">
            <v>243496</v>
          </cell>
          <cell r="S393">
            <v>2.86</v>
          </cell>
        </row>
        <row r="394">
          <cell r="A394" t="str">
            <v xml:space="preserve">345.80 40207        </v>
          </cell>
          <cell r="B394">
            <v>57161</v>
          </cell>
          <cell r="C394">
            <v>200</v>
          </cell>
          <cell r="D394" t="str">
            <v xml:space="preserve">   SQ</v>
          </cell>
          <cell r="E394">
            <v>0</v>
          </cell>
          <cell r="F394">
            <v>10027071.939999999</v>
          </cell>
          <cell r="G394">
            <v>143287</v>
          </cell>
          <cell r="H394">
            <v>9883785</v>
          </cell>
          <cell r="I394">
            <v>290893</v>
          </cell>
          <cell r="J394">
            <v>2.9</v>
          </cell>
          <cell r="K394">
            <v>34.47</v>
          </cell>
          <cell r="L394" t="str">
            <v xml:space="preserve">               </v>
          </cell>
          <cell r="M394" t="str">
            <v xml:space="preserve">               </v>
          </cell>
          <cell r="N394" t="str">
            <v xml:space="preserve">               </v>
          </cell>
          <cell r="O394">
            <v>1.4</v>
          </cell>
          <cell r="P394">
            <v>0.5</v>
          </cell>
          <cell r="Q394">
            <v>143287</v>
          </cell>
          <cell r="R394">
            <v>286774</v>
          </cell>
          <cell r="S394">
            <v>2.86</v>
          </cell>
        </row>
        <row r="395">
          <cell r="A395" t="str">
            <v xml:space="preserve">345.80 40208        </v>
          </cell>
          <cell r="B395">
            <v>57161</v>
          </cell>
          <cell r="C395">
            <v>200</v>
          </cell>
          <cell r="D395" t="str">
            <v xml:space="preserve">   SQ</v>
          </cell>
          <cell r="E395">
            <v>0</v>
          </cell>
          <cell r="F395">
            <v>8993523.7400000002</v>
          </cell>
          <cell r="G395">
            <v>128517</v>
          </cell>
          <cell r="H395">
            <v>8865007</v>
          </cell>
          <cell r="I395">
            <v>260909</v>
          </cell>
          <cell r="J395">
            <v>2.9</v>
          </cell>
          <cell r="K395">
            <v>34.47</v>
          </cell>
          <cell r="L395" t="str">
            <v xml:space="preserve">               </v>
          </cell>
          <cell r="M395" t="str">
            <v xml:space="preserve">               </v>
          </cell>
          <cell r="N395" t="str">
            <v xml:space="preserve">               </v>
          </cell>
          <cell r="O395">
            <v>1.4</v>
          </cell>
          <cell r="P395">
            <v>0.5</v>
          </cell>
          <cell r="Q395">
            <v>128517</v>
          </cell>
          <cell r="R395">
            <v>257215</v>
          </cell>
          <cell r="S395">
            <v>2.86</v>
          </cell>
        </row>
        <row r="396">
          <cell r="A396" t="str">
            <v xml:space="preserve">345.80 40209        </v>
          </cell>
          <cell r="B396">
            <v>57161</v>
          </cell>
          <cell r="C396">
            <v>200</v>
          </cell>
          <cell r="D396" t="str">
            <v xml:space="preserve">   SQ</v>
          </cell>
          <cell r="E396">
            <v>0</v>
          </cell>
          <cell r="F396">
            <v>9286338.5999999996</v>
          </cell>
          <cell r="G396">
            <v>132702</v>
          </cell>
          <cell r="H396">
            <v>9153637</v>
          </cell>
          <cell r="I396">
            <v>269403</v>
          </cell>
          <cell r="J396">
            <v>2.9</v>
          </cell>
          <cell r="K396">
            <v>34.47</v>
          </cell>
          <cell r="L396" t="str">
            <v xml:space="preserve">               </v>
          </cell>
          <cell r="M396" t="str">
            <v xml:space="preserve">               </v>
          </cell>
          <cell r="N396" t="str">
            <v xml:space="preserve">               </v>
          </cell>
          <cell r="O396">
            <v>1.4</v>
          </cell>
          <cell r="P396">
            <v>0.5</v>
          </cell>
          <cell r="Q396">
            <v>132702</v>
          </cell>
          <cell r="R396">
            <v>265589</v>
          </cell>
          <cell r="S396">
            <v>2.86</v>
          </cell>
        </row>
        <row r="397">
          <cell r="A397" t="str">
            <v xml:space="preserve">345.80 40211        </v>
          </cell>
          <cell r="B397">
            <v>57161</v>
          </cell>
          <cell r="C397">
            <v>200</v>
          </cell>
          <cell r="D397" t="str">
            <v xml:space="preserve">   SQ</v>
          </cell>
          <cell r="E397">
            <v>0</v>
          </cell>
          <cell r="F397">
            <v>8854744.7699999996</v>
          </cell>
          <cell r="G397">
            <v>126534</v>
          </cell>
          <cell r="H397">
            <v>8728211</v>
          </cell>
          <cell r="I397">
            <v>256883</v>
          </cell>
          <cell r="J397">
            <v>2.9</v>
          </cell>
          <cell r="K397">
            <v>34.47</v>
          </cell>
          <cell r="L397" t="str">
            <v xml:space="preserve">               </v>
          </cell>
          <cell r="M397" t="str">
            <v xml:space="preserve">               </v>
          </cell>
          <cell r="N397" t="str">
            <v xml:space="preserve">               </v>
          </cell>
          <cell r="O397">
            <v>1.4</v>
          </cell>
          <cell r="P397">
            <v>0.5</v>
          </cell>
          <cell r="Q397">
            <v>126534</v>
          </cell>
          <cell r="R397">
            <v>253246</v>
          </cell>
          <cell r="S397">
            <v>2.86</v>
          </cell>
        </row>
        <row r="398">
          <cell r="A398" t="str">
            <v xml:space="preserve">345.80 40901        </v>
          </cell>
          <cell r="B398">
            <v>56795</v>
          </cell>
          <cell r="C398">
            <v>200</v>
          </cell>
          <cell r="D398" t="str">
            <v xml:space="preserve">   SQ</v>
          </cell>
          <cell r="E398">
            <v>0</v>
          </cell>
          <cell r="F398">
            <v>12558821.48</v>
          </cell>
          <cell r="G398">
            <v>538271</v>
          </cell>
          <cell r="H398">
            <v>12020550</v>
          </cell>
          <cell r="I398">
            <v>375226</v>
          </cell>
          <cell r="J398">
            <v>2.99</v>
          </cell>
          <cell r="K398">
            <v>33.47</v>
          </cell>
          <cell r="L398" t="str">
            <v xml:space="preserve">               </v>
          </cell>
          <cell r="M398" t="str">
            <v xml:space="preserve">               </v>
          </cell>
          <cell r="N398" t="str">
            <v xml:space="preserve">               </v>
          </cell>
          <cell r="O398">
            <v>4.3</v>
          </cell>
          <cell r="P398">
            <v>1.5</v>
          </cell>
          <cell r="Q398">
            <v>538271</v>
          </cell>
          <cell r="R398">
            <v>359182</v>
          </cell>
          <cell r="S398">
            <v>2.86</v>
          </cell>
        </row>
        <row r="399">
          <cell r="A399" t="str">
            <v xml:space="preserve">345.80 40902        </v>
          </cell>
          <cell r="B399">
            <v>56795</v>
          </cell>
          <cell r="C399">
            <v>200</v>
          </cell>
          <cell r="D399" t="str">
            <v xml:space="preserve">   SQ</v>
          </cell>
          <cell r="E399">
            <v>0</v>
          </cell>
          <cell r="F399">
            <v>11918843.26</v>
          </cell>
          <cell r="G399">
            <v>510842</v>
          </cell>
          <cell r="H399">
            <v>11408001</v>
          </cell>
          <cell r="I399">
            <v>356105</v>
          </cell>
          <cell r="J399">
            <v>2.99</v>
          </cell>
          <cell r="K399">
            <v>33.47</v>
          </cell>
          <cell r="L399" t="str">
            <v xml:space="preserve">               </v>
          </cell>
          <cell r="M399" t="str">
            <v xml:space="preserve">               </v>
          </cell>
          <cell r="N399" t="str">
            <v xml:space="preserve">               </v>
          </cell>
          <cell r="O399">
            <v>4.3</v>
          </cell>
          <cell r="P399">
            <v>1.5</v>
          </cell>
          <cell r="Q399">
            <v>510842</v>
          </cell>
          <cell r="R399">
            <v>340879</v>
          </cell>
          <cell r="S399">
            <v>2.86</v>
          </cell>
        </row>
        <row r="400">
          <cell r="A400" t="str">
            <v xml:space="preserve">345.80 40903        </v>
          </cell>
          <cell r="B400">
            <v>56795</v>
          </cell>
          <cell r="C400">
            <v>200</v>
          </cell>
          <cell r="D400" t="str">
            <v xml:space="preserve">   SQ</v>
          </cell>
          <cell r="E400">
            <v>0</v>
          </cell>
          <cell r="F400">
            <v>12233839.970000001</v>
          </cell>
          <cell r="G400">
            <v>524114</v>
          </cell>
          <cell r="H400">
            <v>11709726</v>
          </cell>
          <cell r="I400">
            <v>365517</v>
          </cell>
          <cell r="J400">
            <v>2.99</v>
          </cell>
          <cell r="K400">
            <v>33.47</v>
          </cell>
          <cell r="L400" t="str">
            <v xml:space="preserve">               </v>
          </cell>
          <cell r="M400" t="str">
            <v xml:space="preserve">               </v>
          </cell>
          <cell r="N400" t="str">
            <v xml:space="preserve">               </v>
          </cell>
          <cell r="O400">
            <v>4.3</v>
          </cell>
          <cell r="P400">
            <v>1.5</v>
          </cell>
          <cell r="Q400">
            <v>524114</v>
          </cell>
          <cell r="R400">
            <v>349894</v>
          </cell>
          <cell r="S400">
            <v>2.86</v>
          </cell>
        </row>
        <row r="401">
          <cell r="A401" t="str">
            <v xml:space="preserve">345.80 40904        </v>
          </cell>
          <cell r="B401">
            <v>56795</v>
          </cell>
          <cell r="C401">
            <v>200</v>
          </cell>
          <cell r="D401" t="str">
            <v xml:space="preserve">   SQ</v>
          </cell>
          <cell r="E401">
            <v>0</v>
          </cell>
          <cell r="F401">
            <v>15836808.49</v>
          </cell>
          <cell r="G401">
            <v>678766</v>
          </cell>
          <cell r="H401">
            <v>15158042</v>
          </cell>
          <cell r="I401">
            <v>473164</v>
          </cell>
          <cell r="J401">
            <v>2.99</v>
          </cell>
          <cell r="K401">
            <v>33.47</v>
          </cell>
          <cell r="L401" t="str">
            <v xml:space="preserve">               </v>
          </cell>
          <cell r="M401" t="str">
            <v xml:space="preserve">               </v>
          </cell>
          <cell r="N401" t="str">
            <v xml:space="preserve">               </v>
          </cell>
          <cell r="O401">
            <v>4.3</v>
          </cell>
          <cell r="P401">
            <v>1.5</v>
          </cell>
          <cell r="Q401">
            <v>678766</v>
          </cell>
          <cell r="R401">
            <v>452933</v>
          </cell>
          <cell r="S401">
            <v>2.86</v>
          </cell>
        </row>
        <row r="402">
          <cell r="A402" t="str">
            <v xml:space="preserve">345.80 40905        </v>
          </cell>
          <cell r="B402">
            <v>56795</v>
          </cell>
          <cell r="C402">
            <v>200</v>
          </cell>
          <cell r="D402" t="str">
            <v xml:space="preserve">   SQ</v>
          </cell>
          <cell r="E402">
            <v>0</v>
          </cell>
          <cell r="F402">
            <v>9162083.3300000001</v>
          </cell>
          <cell r="G402">
            <v>392687</v>
          </cell>
          <cell r="H402">
            <v>8769396</v>
          </cell>
          <cell r="I402">
            <v>273740</v>
          </cell>
          <cell r="J402">
            <v>2.99</v>
          </cell>
          <cell r="K402">
            <v>33.47</v>
          </cell>
          <cell r="L402" t="str">
            <v xml:space="preserve">               </v>
          </cell>
          <cell r="M402" t="str">
            <v xml:space="preserve">               </v>
          </cell>
          <cell r="N402" t="str">
            <v xml:space="preserve">               </v>
          </cell>
          <cell r="O402">
            <v>4.3</v>
          </cell>
          <cell r="P402">
            <v>1.5</v>
          </cell>
          <cell r="Q402">
            <v>392687</v>
          </cell>
          <cell r="R402">
            <v>262036</v>
          </cell>
          <cell r="S402">
            <v>2.86</v>
          </cell>
        </row>
        <row r="403">
          <cell r="A403" t="str">
            <v xml:space="preserve">345.80 40906        </v>
          </cell>
          <cell r="B403">
            <v>56795</v>
          </cell>
          <cell r="C403">
            <v>200</v>
          </cell>
          <cell r="D403" t="str">
            <v xml:space="preserve">   SQ</v>
          </cell>
          <cell r="E403">
            <v>0</v>
          </cell>
          <cell r="F403">
            <v>8887383.8300000001</v>
          </cell>
          <cell r="G403">
            <v>380913</v>
          </cell>
          <cell r="H403">
            <v>8506471</v>
          </cell>
          <cell r="I403">
            <v>265533</v>
          </cell>
          <cell r="J403">
            <v>2.99</v>
          </cell>
          <cell r="K403">
            <v>33.47</v>
          </cell>
          <cell r="L403" t="str">
            <v xml:space="preserve">               </v>
          </cell>
          <cell r="M403" t="str">
            <v xml:space="preserve">               </v>
          </cell>
          <cell r="N403" t="str">
            <v xml:space="preserve">               </v>
          </cell>
          <cell r="O403">
            <v>4.3</v>
          </cell>
          <cell r="P403">
            <v>1.5</v>
          </cell>
          <cell r="Q403">
            <v>380913</v>
          </cell>
          <cell r="R403">
            <v>254179</v>
          </cell>
          <cell r="S403">
            <v>2.86</v>
          </cell>
        </row>
        <row r="404">
          <cell r="A404" t="str">
            <v xml:space="preserve">345.80 40921        </v>
          </cell>
          <cell r="B404">
            <v>57161</v>
          </cell>
          <cell r="C404">
            <v>200</v>
          </cell>
          <cell r="D404" t="str">
            <v xml:space="preserve">   SQ</v>
          </cell>
          <cell r="E404">
            <v>0</v>
          </cell>
          <cell r="F404">
            <v>66301046</v>
          </cell>
          <cell r="G404">
            <v>947442</v>
          </cell>
          <cell r="H404">
            <v>65353604</v>
          </cell>
          <cell r="I404">
            <v>1923442</v>
          </cell>
          <cell r="J404">
            <v>2.9</v>
          </cell>
          <cell r="K404">
            <v>34.47</v>
          </cell>
          <cell r="L404" t="str">
            <v xml:space="preserve">               </v>
          </cell>
          <cell r="M404" t="str">
            <v xml:space="preserve">               </v>
          </cell>
          <cell r="N404" t="str">
            <v xml:space="preserve">               </v>
          </cell>
          <cell r="O404">
            <v>1.4</v>
          </cell>
          <cell r="P404">
            <v>0.5</v>
          </cell>
          <cell r="Q404">
            <v>947442</v>
          </cell>
          <cell r="R404">
            <v>1896210</v>
          </cell>
          <cell r="S404">
            <v>2.86</v>
          </cell>
        </row>
        <row r="405">
          <cell r="A405" t="str">
            <v xml:space="preserve">345.80 49010        </v>
          </cell>
          <cell r="B405">
            <v>56795</v>
          </cell>
          <cell r="C405">
            <v>200</v>
          </cell>
          <cell r="D405" t="str">
            <v xml:space="preserve">   SQ</v>
          </cell>
          <cell r="E405">
            <v>0</v>
          </cell>
          <cell r="F405">
            <v>10931260.189999999</v>
          </cell>
          <cell r="G405">
            <v>464157</v>
          </cell>
          <cell r="H405">
            <v>10467103</v>
          </cell>
          <cell r="I405">
            <v>326599</v>
          </cell>
          <cell r="J405">
            <v>2.99</v>
          </cell>
          <cell r="K405">
            <v>33.47</v>
          </cell>
          <cell r="L405" t="str">
            <v xml:space="preserve">               </v>
          </cell>
          <cell r="M405" t="str">
            <v xml:space="preserve">               </v>
          </cell>
          <cell r="N405" t="str">
            <v xml:space="preserve">               </v>
          </cell>
          <cell r="O405">
            <v>4.2</v>
          </cell>
          <cell r="P405">
            <v>1.5</v>
          </cell>
          <cell r="Q405">
            <v>464157</v>
          </cell>
          <cell r="R405">
            <v>312758</v>
          </cell>
          <cell r="S405">
            <v>2.86</v>
          </cell>
        </row>
        <row r="406">
          <cell r="A406" t="str">
            <v xml:space="preserve">345.80 49020        </v>
          </cell>
          <cell r="B406">
            <v>57161</v>
          </cell>
          <cell r="C406">
            <v>200</v>
          </cell>
          <cell r="D406" t="str">
            <v xml:space="preserve">   SQ</v>
          </cell>
          <cell r="E406">
            <v>0</v>
          </cell>
          <cell r="F406">
            <v>11130220.68</v>
          </cell>
          <cell r="G406">
            <v>159051</v>
          </cell>
          <cell r="H406">
            <v>10971170</v>
          </cell>
          <cell r="I406">
            <v>322896</v>
          </cell>
          <cell r="J406">
            <v>2.9</v>
          </cell>
          <cell r="K406">
            <v>34.47</v>
          </cell>
          <cell r="L406" t="str">
            <v xml:space="preserve">               </v>
          </cell>
          <cell r="M406" t="str">
            <v xml:space="preserve">               </v>
          </cell>
          <cell r="N406" t="str">
            <v xml:space="preserve">               </v>
          </cell>
          <cell r="O406">
            <v>1.4</v>
          </cell>
          <cell r="P406">
            <v>0.5</v>
          </cell>
          <cell r="Q406">
            <v>159051</v>
          </cell>
          <cell r="R406">
            <v>318324</v>
          </cell>
          <cell r="S406">
            <v>2.86</v>
          </cell>
        </row>
        <row r="407">
          <cell r="A407" t="str">
            <v xml:space="preserve">345.80 49030        </v>
          </cell>
          <cell r="B407">
            <v>57161</v>
          </cell>
          <cell r="C407">
            <v>200</v>
          </cell>
          <cell r="D407" t="str">
            <v xml:space="preserve">   SQ</v>
          </cell>
          <cell r="E407">
            <v>0</v>
          </cell>
          <cell r="F407">
            <v>11952111.48</v>
          </cell>
          <cell r="G407">
            <v>170796</v>
          </cell>
          <cell r="H407">
            <v>11781315</v>
          </cell>
          <cell r="I407">
            <v>346740</v>
          </cell>
          <cell r="J407">
            <v>2.9</v>
          </cell>
          <cell r="K407">
            <v>34.47</v>
          </cell>
          <cell r="L407" t="str">
            <v xml:space="preserve">               </v>
          </cell>
          <cell r="M407" t="str">
            <v xml:space="preserve">               </v>
          </cell>
          <cell r="N407" t="str">
            <v xml:space="preserve">               </v>
          </cell>
          <cell r="O407">
            <v>1.4</v>
          </cell>
          <cell r="P407">
            <v>0.5</v>
          </cell>
          <cell r="Q407">
            <v>170796</v>
          </cell>
          <cell r="R407">
            <v>341830</v>
          </cell>
          <cell r="S407">
            <v>2.86</v>
          </cell>
        </row>
        <row r="408">
          <cell r="A408" t="str">
            <v xml:space="preserve">345.80 49902        </v>
          </cell>
          <cell r="B408">
            <v>56065</v>
          </cell>
          <cell r="C408">
            <v>200</v>
          </cell>
          <cell r="D408" t="str">
            <v xml:space="preserve">   SQ</v>
          </cell>
          <cell r="E408">
            <v>0</v>
          </cell>
          <cell r="F408">
            <v>4369074.3099999996</v>
          </cell>
          <cell r="G408">
            <v>322408</v>
          </cell>
          <cell r="H408">
            <v>4046666</v>
          </cell>
          <cell r="I408">
            <v>138657</v>
          </cell>
          <cell r="J408">
            <v>3.17</v>
          </cell>
          <cell r="K408">
            <v>31.51</v>
          </cell>
          <cell r="L408" t="str">
            <v xml:space="preserve">               </v>
          </cell>
          <cell r="M408" t="str">
            <v xml:space="preserve">               </v>
          </cell>
          <cell r="N408" t="str">
            <v xml:space="preserve">               </v>
          </cell>
          <cell r="O408">
            <v>7.4</v>
          </cell>
          <cell r="P408">
            <v>2.6</v>
          </cell>
          <cell r="Q408">
            <v>322408</v>
          </cell>
          <cell r="R408">
            <v>128439</v>
          </cell>
          <cell r="S408">
            <v>2.94</v>
          </cell>
        </row>
        <row r="409">
          <cell r="A409" t="str">
            <v xml:space="preserve">345.80 49903        </v>
          </cell>
          <cell r="B409">
            <v>55334</v>
          </cell>
          <cell r="C409">
            <v>200</v>
          </cell>
          <cell r="D409" t="str">
            <v xml:space="preserve">   SQ</v>
          </cell>
          <cell r="E409">
            <v>0</v>
          </cell>
          <cell r="F409">
            <v>5939006.1200000001</v>
          </cell>
          <cell r="G409">
            <v>931614</v>
          </cell>
          <cell r="H409">
            <v>5007392</v>
          </cell>
          <cell r="I409">
            <v>201527</v>
          </cell>
          <cell r="J409">
            <v>3.39</v>
          </cell>
          <cell r="K409">
            <v>29.47</v>
          </cell>
          <cell r="L409" t="str">
            <v xml:space="preserve">               </v>
          </cell>
          <cell r="M409" t="str">
            <v xml:space="preserve">               </v>
          </cell>
          <cell r="N409" t="str">
            <v xml:space="preserve">               </v>
          </cell>
          <cell r="O409">
            <v>15.7</v>
          </cell>
          <cell r="P409">
            <v>5.5</v>
          </cell>
          <cell r="Q409">
            <v>931614</v>
          </cell>
          <cell r="R409">
            <v>169911</v>
          </cell>
          <cell r="S409">
            <v>2.86</v>
          </cell>
        </row>
        <row r="410">
          <cell r="A410" t="str">
            <v xml:space="preserve">346.00 30101        </v>
          </cell>
          <cell r="B410">
            <v>48029</v>
          </cell>
          <cell r="C410">
            <v>60</v>
          </cell>
          <cell r="D410" t="str">
            <v xml:space="preserve">   R1</v>
          </cell>
          <cell r="E410">
            <v>-1</v>
          </cell>
          <cell r="F410">
            <v>61429.77</v>
          </cell>
          <cell r="G410">
            <v>46383</v>
          </cell>
          <cell r="H410">
            <v>15661</v>
          </cell>
          <cell r="I410">
            <v>6886</v>
          </cell>
          <cell r="J410">
            <v>11.21</v>
          </cell>
          <cell r="K410">
            <v>9.01</v>
          </cell>
          <cell r="L410" t="str">
            <v xml:space="preserve">               </v>
          </cell>
          <cell r="M410" t="str">
            <v xml:space="preserve">               </v>
          </cell>
          <cell r="N410" t="str">
            <v xml:space="preserve">               </v>
          </cell>
          <cell r="O410">
            <v>75.5</v>
          </cell>
          <cell r="P410">
            <v>36.1</v>
          </cell>
          <cell r="Q410">
            <v>46383</v>
          </cell>
          <cell r="R410">
            <v>1738</v>
          </cell>
          <cell r="S410">
            <v>2.83</v>
          </cell>
        </row>
        <row r="411">
          <cell r="A411" t="str">
            <v xml:space="preserve">346.00 30203        </v>
          </cell>
          <cell r="B411">
            <v>57161</v>
          </cell>
          <cell r="C411">
            <v>60</v>
          </cell>
          <cell r="D411" t="str">
            <v xml:space="preserve">   R1</v>
          </cell>
          <cell r="E411">
            <v>-1</v>
          </cell>
          <cell r="F411">
            <v>1201369.22</v>
          </cell>
          <cell r="G411">
            <v>136868</v>
          </cell>
          <cell r="H411">
            <v>1076515</v>
          </cell>
          <cell r="I411">
            <v>39293</v>
          </cell>
          <cell r="J411">
            <v>3.27</v>
          </cell>
          <cell r="K411">
            <v>30.88</v>
          </cell>
          <cell r="L411" t="str">
            <v xml:space="preserve">               </v>
          </cell>
          <cell r="M411" t="str">
            <v xml:space="preserve">               </v>
          </cell>
          <cell r="N411" t="str">
            <v xml:space="preserve">               </v>
          </cell>
          <cell r="O411">
            <v>11.4</v>
          </cell>
          <cell r="P411">
            <v>4.7</v>
          </cell>
          <cell r="Q411">
            <v>136868</v>
          </cell>
          <cell r="R411">
            <v>34856</v>
          </cell>
          <cell r="S411">
            <v>2.9</v>
          </cell>
        </row>
        <row r="412">
          <cell r="A412" t="str">
            <v xml:space="preserve">346.00 30300        </v>
          </cell>
          <cell r="B412">
            <v>56065</v>
          </cell>
          <cell r="C412">
            <v>60</v>
          </cell>
          <cell r="D412" t="str">
            <v xml:space="preserve">   R1</v>
          </cell>
          <cell r="E412">
            <v>-1</v>
          </cell>
          <cell r="F412">
            <v>1242398.81</v>
          </cell>
          <cell r="G412">
            <v>312103</v>
          </cell>
          <cell r="H412">
            <v>942720</v>
          </cell>
          <cell r="I412">
            <v>45105</v>
          </cell>
          <cell r="J412">
            <v>3.63</v>
          </cell>
          <cell r="K412">
            <v>27.82</v>
          </cell>
          <cell r="L412" t="str">
            <v xml:space="preserve">               </v>
          </cell>
          <cell r="M412" t="str">
            <v xml:space="preserve">               </v>
          </cell>
          <cell r="N412" t="str">
            <v xml:space="preserve">               </v>
          </cell>
          <cell r="O412">
            <v>25.1</v>
          </cell>
          <cell r="P412">
            <v>14.1</v>
          </cell>
          <cell r="Q412">
            <v>312103</v>
          </cell>
          <cell r="R412">
            <v>33883</v>
          </cell>
          <cell r="S412">
            <v>2.73</v>
          </cell>
        </row>
        <row r="413">
          <cell r="A413" t="str">
            <v xml:space="preserve">346.00 30301        </v>
          </cell>
          <cell r="B413">
            <v>56065</v>
          </cell>
          <cell r="C413">
            <v>60</v>
          </cell>
          <cell r="D413" t="str">
            <v xml:space="preserve">   R1</v>
          </cell>
          <cell r="E413">
            <v>-1</v>
          </cell>
          <cell r="F413">
            <v>4154211.4</v>
          </cell>
          <cell r="G413">
            <v>1183173</v>
          </cell>
          <cell r="H413">
            <v>3012581</v>
          </cell>
          <cell r="I413">
            <v>150764</v>
          </cell>
          <cell r="J413">
            <v>3.63</v>
          </cell>
          <cell r="K413">
            <v>27.83</v>
          </cell>
          <cell r="L413" t="str">
            <v xml:space="preserve">               </v>
          </cell>
          <cell r="M413" t="str">
            <v xml:space="preserve">               </v>
          </cell>
          <cell r="N413" t="str">
            <v xml:space="preserve">               </v>
          </cell>
          <cell r="O413">
            <v>28.5</v>
          </cell>
          <cell r="P413">
            <v>14.7</v>
          </cell>
          <cell r="Q413">
            <v>1183173</v>
          </cell>
          <cell r="R413">
            <v>108242</v>
          </cell>
          <cell r="S413">
            <v>2.61</v>
          </cell>
        </row>
        <row r="414">
          <cell r="A414" t="str">
            <v xml:space="preserve">346.00 30302        </v>
          </cell>
          <cell r="B414">
            <v>52412</v>
          </cell>
          <cell r="C414">
            <v>60</v>
          </cell>
          <cell r="D414" t="str">
            <v xml:space="preserve">   R1</v>
          </cell>
          <cell r="E414">
            <v>-1</v>
          </cell>
          <cell r="F414">
            <v>1651448.38</v>
          </cell>
          <cell r="G414">
            <v>262143</v>
          </cell>
          <cell r="H414">
            <v>1405820</v>
          </cell>
          <cell r="I414">
            <v>82409</v>
          </cell>
          <cell r="J414">
            <v>4.99</v>
          </cell>
          <cell r="K414">
            <v>20.239999999999998</v>
          </cell>
          <cell r="L414" t="str">
            <v xml:space="preserve">               </v>
          </cell>
          <cell r="M414" t="str">
            <v xml:space="preserve">               </v>
          </cell>
          <cell r="N414" t="str">
            <v xml:space="preserve">               </v>
          </cell>
          <cell r="O414">
            <v>15.9</v>
          </cell>
          <cell r="P414">
            <v>4.5</v>
          </cell>
          <cell r="Q414">
            <v>262143</v>
          </cell>
          <cell r="R414">
            <v>69461</v>
          </cell>
          <cell r="S414">
            <v>4.21</v>
          </cell>
        </row>
        <row r="415">
          <cell r="A415" t="str">
            <v xml:space="preserve">346.00 30303        </v>
          </cell>
          <cell r="B415">
            <v>57161</v>
          </cell>
          <cell r="C415">
            <v>60</v>
          </cell>
          <cell r="D415" t="str">
            <v xml:space="preserve">   R1</v>
          </cell>
          <cell r="E415">
            <v>-1</v>
          </cell>
          <cell r="F415">
            <v>1011200.11</v>
          </cell>
          <cell r="G415">
            <v>123289</v>
          </cell>
          <cell r="H415">
            <v>898023</v>
          </cell>
          <cell r="I415">
            <v>33106</v>
          </cell>
          <cell r="J415">
            <v>3.27</v>
          </cell>
          <cell r="K415">
            <v>30.85</v>
          </cell>
          <cell r="L415" t="str">
            <v xml:space="preserve">               </v>
          </cell>
          <cell r="M415" t="str">
            <v xml:space="preserve">               </v>
          </cell>
          <cell r="N415" t="str">
            <v xml:space="preserve">               </v>
          </cell>
          <cell r="O415">
            <v>12.2</v>
          </cell>
          <cell r="P415">
            <v>5</v>
          </cell>
          <cell r="Q415">
            <v>123289</v>
          </cell>
          <cell r="R415">
            <v>29111</v>
          </cell>
          <cell r="S415">
            <v>2.88</v>
          </cell>
        </row>
        <row r="416">
          <cell r="A416" t="str">
            <v xml:space="preserve">346.00 30401        </v>
          </cell>
          <cell r="B416">
            <v>56795</v>
          </cell>
          <cell r="C416">
            <v>60</v>
          </cell>
          <cell r="D416" t="str">
            <v xml:space="preserve">   R1</v>
          </cell>
          <cell r="E416">
            <v>-1</v>
          </cell>
          <cell r="F416">
            <v>14348584.83</v>
          </cell>
          <cell r="G416">
            <v>4537076</v>
          </cell>
          <cell r="H416">
            <v>9954995</v>
          </cell>
          <cell r="I416">
            <v>502499</v>
          </cell>
          <cell r="J416">
            <v>3.5</v>
          </cell>
          <cell r="K416">
            <v>28.84</v>
          </cell>
          <cell r="L416" t="str">
            <v xml:space="preserve">               </v>
          </cell>
          <cell r="M416" t="str">
            <v xml:space="preserve">               </v>
          </cell>
          <cell r="N416" t="str">
            <v xml:space="preserve">               </v>
          </cell>
          <cell r="O416">
            <v>31.6</v>
          </cell>
          <cell r="P416">
            <v>17.7</v>
          </cell>
          <cell r="Q416">
            <v>4537076</v>
          </cell>
          <cell r="R416">
            <v>345141</v>
          </cell>
          <cell r="S416">
            <v>2.41</v>
          </cell>
        </row>
        <row r="417">
          <cell r="A417" t="str">
            <v xml:space="preserve">346.00 30500        </v>
          </cell>
          <cell r="B417">
            <v>56795</v>
          </cell>
          <cell r="C417">
            <v>60</v>
          </cell>
          <cell r="D417" t="str">
            <v xml:space="preserve">   R1</v>
          </cell>
          <cell r="E417">
            <v>-1</v>
          </cell>
          <cell r="F417">
            <v>5794125.7699999996</v>
          </cell>
          <cell r="G417">
            <v>1777251</v>
          </cell>
          <cell r="H417">
            <v>4074816</v>
          </cell>
          <cell r="I417">
            <v>203056</v>
          </cell>
          <cell r="J417">
            <v>3.5</v>
          </cell>
          <cell r="K417">
            <v>28.82</v>
          </cell>
          <cell r="L417" t="str">
            <v xml:space="preserve">               </v>
          </cell>
          <cell r="M417" t="str">
            <v xml:space="preserve">               </v>
          </cell>
          <cell r="N417" t="str">
            <v xml:space="preserve">               </v>
          </cell>
          <cell r="O417">
            <v>30.7</v>
          </cell>
          <cell r="P417">
            <v>18.5</v>
          </cell>
          <cell r="Q417">
            <v>1777251</v>
          </cell>
          <cell r="R417">
            <v>141412</v>
          </cell>
          <cell r="S417">
            <v>2.44</v>
          </cell>
        </row>
        <row r="418">
          <cell r="A418" t="str">
            <v xml:space="preserve">346.00 30502        </v>
          </cell>
          <cell r="B418">
            <v>52778</v>
          </cell>
          <cell r="C418">
            <v>60</v>
          </cell>
          <cell r="D418" t="str">
            <v xml:space="preserve">   R1</v>
          </cell>
          <cell r="E418">
            <v>-1</v>
          </cell>
          <cell r="F418">
            <v>668814.82999999996</v>
          </cell>
          <cell r="G418">
            <v>265065</v>
          </cell>
          <cell r="H418">
            <v>410438</v>
          </cell>
          <cell r="I418">
            <v>32919</v>
          </cell>
          <cell r="J418">
            <v>4.92</v>
          </cell>
          <cell r="K418">
            <v>20.52</v>
          </cell>
          <cell r="L418" t="str">
            <v xml:space="preserve">               </v>
          </cell>
          <cell r="M418" t="str">
            <v xml:space="preserve">               </v>
          </cell>
          <cell r="N418" t="str">
            <v xml:space="preserve">               </v>
          </cell>
          <cell r="O418">
            <v>39.6</v>
          </cell>
          <cell r="P418">
            <v>19.399999999999999</v>
          </cell>
          <cell r="Q418">
            <v>265065</v>
          </cell>
          <cell r="R418">
            <v>20002</v>
          </cell>
          <cell r="S418">
            <v>2.99</v>
          </cell>
        </row>
        <row r="419">
          <cell r="A419" t="str">
            <v xml:space="preserve">346.00 30503        </v>
          </cell>
          <cell r="B419">
            <v>52778</v>
          </cell>
          <cell r="C419">
            <v>60</v>
          </cell>
          <cell r="D419" t="str">
            <v xml:space="preserve">   R1</v>
          </cell>
          <cell r="E419">
            <v>-1</v>
          </cell>
          <cell r="F419">
            <v>750123.28</v>
          </cell>
          <cell r="G419">
            <v>271043</v>
          </cell>
          <cell r="H419">
            <v>486582</v>
          </cell>
          <cell r="I419">
            <v>36707</v>
          </cell>
          <cell r="J419">
            <v>4.8899999999999997</v>
          </cell>
          <cell r="K419">
            <v>20.64</v>
          </cell>
          <cell r="L419" t="str">
            <v xml:space="preserve">               </v>
          </cell>
          <cell r="M419" t="str">
            <v xml:space="preserve">               </v>
          </cell>
          <cell r="N419" t="str">
            <v xml:space="preserve">               </v>
          </cell>
          <cell r="O419">
            <v>36.1</v>
          </cell>
          <cell r="P419">
            <v>16.899999999999999</v>
          </cell>
          <cell r="Q419">
            <v>271043</v>
          </cell>
          <cell r="R419">
            <v>23571</v>
          </cell>
          <cell r="S419">
            <v>3.14</v>
          </cell>
        </row>
        <row r="420">
          <cell r="A420" t="str">
            <v xml:space="preserve">346.00 30504        </v>
          </cell>
          <cell r="B420">
            <v>56795</v>
          </cell>
          <cell r="C420">
            <v>60</v>
          </cell>
          <cell r="D420" t="str">
            <v xml:space="preserve">   R1</v>
          </cell>
          <cell r="E420">
            <v>-1</v>
          </cell>
          <cell r="F420">
            <v>5238253.17</v>
          </cell>
          <cell r="G420">
            <v>1456598</v>
          </cell>
          <cell r="H420">
            <v>3834038</v>
          </cell>
          <cell r="I420">
            <v>180753</v>
          </cell>
          <cell r="J420">
            <v>3.45</v>
          </cell>
          <cell r="K420">
            <v>29.27</v>
          </cell>
          <cell r="L420" t="str">
            <v xml:space="preserve">               </v>
          </cell>
          <cell r="M420" t="str">
            <v xml:space="preserve">               </v>
          </cell>
          <cell r="N420" t="str">
            <v xml:space="preserve">               </v>
          </cell>
          <cell r="O420">
            <v>27.8</v>
          </cell>
          <cell r="P420">
            <v>14.2</v>
          </cell>
          <cell r="Q420">
            <v>1456598</v>
          </cell>
          <cell r="R420">
            <v>131009</v>
          </cell>
          <cell r="S420">
            <v>2.5</v>
          </cell>
        </row>
        <row r="421">
          <cell r="A421" t="str">
            <v xml:space="preserve">346.00 30700        </v>
          </cell>
          <cell r="B421">
            <v>56065</v>
          </cell>
          <cell r="C421">
            <v>60</v>
          </cell>
          <cell r="D421" t="str">
            <v xml:space="preserve">   R1</v>
          </cell>
          <cell r="E421">
            <v>-1</v>
          </cell>
          <cell r="F421">
            <v>2668352.65</v>
          </cell>
          <cell r="G421">
            <v>673536</v>
          </cell>
          <cell r="H421">
            <v>2021500</v>
          </cell>
          <cell r="I421">
            <v>96423</v>
          </cell>
          <cell r="J421">
            <v>3.61</v>
          </cell>
          <cell r="K421">
            <v>27.95</v>
          </cell>
          <cell r="L421" t="str">
            <v xml:space="preserve">               </v>
          </cell>
          <cell r="M421" t="str">
            <v xml:space="preserve">               </v>
          </cell>
          <cell r="N421" t="str">
            <v xml:space="preserve">               </v>
          </cell>
          <cell r="O421">
            <v>25.2</v>
          </cell>
          <cell r="P421">
            <v>12.9</v>
          </cell>
          <cell r="Q421">
            <v>673536</v>
          </cell>
          <cell r="R421">
            <v>72330</v>
          </cell>
          <cell r="S421">
            <v>2.71</v>
          </cell>
        </row>
        <row r="422">
          <cell r="A422" t="str">
            <v xml:space="preserve">346.00 30701        </v>
          </cell>
          <cell r="B422">
            <v>56065</v>
          </cell>
          <cell r="C422">
            <v>60</v>
          </cell>
          <cell r="D422" t="str">
            <v xml:space="preserve">   R1</v>
          </cell>
          <cell r="E422">
            <v>-1</v>
          </cell>
          <cell r="F422">
            <v>3463144</v>
          </cell>
          <cell r="G422">
            <v>1130105</v>
          </cell>
          <cell r="H422">
            <v>2367670</v>
          </cell>
          <cell r="I422">
            <v>126869</v>
          </cell>
          <cell r="J422">
            <v>3.66</v>
          </cell>
          <cell r="K422">
            <v>27.57</v>
          </cell>
          <cell r="L422" t="str">
            <v xml:space="preserve">               </v>
          </cell>
          <cell r="M422" t="str">
            <v xml:space="preserve">               </v>
          </cell>
          <cell r="N422" t="str">
            <v xml:space="preserve">               </v>
          </cell>
          <cell r="O422">
            <v>32.6</v>
          </cell>
          <cell r="P422">
            <v>16.7</v>
          </cell>
          <cell r="Q422">
            <v>1130105</v>
          </cell>
          <cell r="R422">
            <v>85863</v>
          </cell>
          <cell r="S422">
            <v>2.48</v>
          </cell>
        </row>
        <row r="423">
          <cell r="A423" t="str">
            <v xml:space="preserve">346.00 30702        </v>
          </cell>
          <cell r="B423">
            <v>55700</v>
          </cell>
          <cell r="C423">
            <v>60</v>
          </cell>
          <cell r="D423" t="str">
            <v xml:space="preserve">   R1</v>
          </cell>
          <cell r="E423">
            <v>-1</v>
          </cell>
          <cell r="F423">
            <v>2851190.7</v>
          </cell>
          <cell r="G423">
            <v>994779</v>
          </cell>
          <cell r="H423">
            <v>1884924</v>
          </cell>
          <cell r="I423">
            <v>107693</v>
          </cell>
          <cell r="J423">
            <v>3.78</v>
          </cell>
          <cell r="K423">
            <v>26.74</v>
          </cell>
          <cell r="L423" t="str">
            <v xml:space="preserve">               </v>
          </cell>
          <cell r="M423" t="str">
            <v xml:space="preserve">               </v>
          </cell>
          <cell r="N423" t="str">
            <v xml:space="preserve">               </v>
          </cell>
          <cell r="O423">
            <v>34.9</v>
          </cell>
          <cell r="P423">
            <v>17.899999999999999</v>
          </cell>
          <cell r="Q423">
            <v>994779</v>
          </cell>
          <cell r="R423">
            <v>70492</v>
          </cell>
          <cell r="S423">
            <v>2.4700000000000002</v>
          </cell>
        </row>
        <row r="424">
          <cell r="A424" t="str">
            <v xml:space="preserve">346.00 30801        </v>
          </cell>
          <cell r="B424">
            <v>57526</v>
          </cell>
          <cell r="C424">
            <v>60</v>
          </cell>
          <cell r="D424" t="str">
            <v xml:space="preserve">   R1</v>
          </cell>
          <cell r="E424">
            <v>-1</v>
          </cell>
          <cell r="F424">
            <v>13739186.859999999</v>
          </cell>
          <cell r="G424">
            <v>3362179</v>
          </cell>
          <cell r="H424">
            <v>10514400</v>
          </cell>
          <cell r="I424">
            <v>449517</v>
          </cell>
          <cell r="J424">
            <v>3.27</v>
          </cell>
          <cell r="K424">
            <v>30.87</v>
          </cell>
          <cell r="L424" t="str">
            <v xml:space="preserve">               </v>
          </cell>
          <cell r="M424" t="str">
            <v xml:space="preserve">               </v>
          </cell>
          <cell r="N424" t="str">
            <v xml:space="preserve">               </v>
          </cell>
          <cell r="O424">
            <v>24.5</v>
          </cell>
          <cell r="P424">
            <v>12.6</v>
          </cell>
          <cell r="Q424">
            <v>3362179</v>
          </cell>
          <cell r="R424">
            <v>340586</v>
          </cell>
          <cell r="S424">
            <v>2.48</v>
          </cell>
        </row>
        <row r="425">
          <cell r="A425" t="str">
            <v xml:space="preserve">346.00 30900        </v>
          </cell>
          <cell r="B425">
            <v>58987</v>
          </cell>
          <cell r="C425">
            <v>60</v>
          </cell>
          <cell r="D425" t="str">
            <v xml:space="preserve">   R1</v>
          </cell>
          <cell r="E425">
            <v>-1</v>
          </cell>
          <cell r="F425">
            <v>2045749.9</v>
          </cell>
          <cell r="G425">
            <v>239864</v>
          </cell>
          <cell r="H425">
            <v>1826343</v>
          </cell>
          <cell r="I425">
            <v>59838</v>
          </cell>
          <cell r="J425">
            <v>2.92</v>
          </cell>
          <cell r="K425">
            <v>34.53</v>
          </cell>
          <cell r="L425" t="str">
            <v xml:space="preserve">               </v>
          </cell>
          <cell r="M425" t="str">
            <v xml:space="preserve">               </v>
          </cell>
          <cell r="N425" t="str">
            <v xml:space="preserve">               </v>
          </cell>
          <cell r="O425">
            <v>11.7</v>
          </cell>
          <cell r="P425">
            <v>5.7</v>
          </cell>
          <cell r="Q425">
            <v>239864</v>
          </cell>
          <cell r="R425">
            <v>52896</v>
          </cell>
          <cell r="S425">
            <v>2.59</v>
          </cell>
        </row>
        <row r="426">
          <cell r="A426" t="str">
            <v xml:space="preserve">346.00 30901        </v>
          </cell>
          <cell r="B426">
            <v>58256</v>
          </cell>
          <cell r="C426">
            <v>60</v>
          </cell>
          <cell r="D426" t="str">
            <v xml:space="preserve">   R1</v>
          </cell>
          <cell r="E426">
            <v>-1</v>
          </cell>
          <cell r="F426">
            <v>8709637.5199999996</v>
          </cell>
          <cell r="G426">
            <v>1903674</v>
          </cell>
          <cell r="H426">
            <v>6893060</v>
          </cell>
          <cell r="I426">
            <v>271420</v>
          </cell>
          <cell r="J426">
            <v>3.12</v>
          </cell>
          <cell r="K426">
            <v>32.409999999999997</v>
          </cell>
          <cell r="L426" t="str">
            <v xml:space="preserve">               </v>
          </cell>
          <cell r="M426" t="str">
            <v xml:space="preserve">               </v>
          </cell>
          <cell r="N426" t="str">
            <v xml:space="preserve">               </v>
          </cell>
          <cell r="O426">
            <v>21.9</v>
          </cell>
          <cell r="P426">
            <v>11.3</v>
          </cell>
          <cell r="Q426">
            <v>1903674</v>
          </cell>
          <cell r="R426">
            <v>212704</v>
          </cell>
          <cell r="S426">
            <v>2.44</v>
          </cell>
        </row>
        <row r="427">
          <cell r="A427" t="str">
            <v xml:space="preserve">346.00 30902        </v>
          </cell>
          <cell r="B427">
            <v>58256</v>
          </cell>
          <cell r="C427">
            <v>60</v>
          </cell>
          <cell r="D427" t="str">
            <v xml:space="preserve">   R1</v>
          </cell>
          <cell r="E427">
            <v>-1</v>
          </cell>
          <cell r="F427">
            <v>11726021.109999999</v>
          </cell>
          <cell r="G427">
            <v>2633252</v>
          </cell>
          <cell r="H427">
            <v>9210029</v>
          </cell>
          <cell r="I427">
            <v>365646</v>
          </cell>
          <cell r="J427">
            <v>3.12</v>
          </cell>
          <cell r="K427">
            <v>32.39</v>
          </cell>
          <cell r="L427" t="str">
            <v xml:space="preserve">               </v>
          </cell>
          <cell r="M427" t="str">
            <v xml:space="preserve">               </v>
          </cell>
          <cell r="N427" t="str">
            <v xml:space="preserve">               </v>
          </cell>
          <cell r="O427">
            <v>22.5</v>
          </cell>
          <cell r="P427">
            <v>11.5</v>
          </cell>
          <cell r="Q427">
            <v>2633252</v>
          </cell>
          <cell r="R427">
            <v>284327</v>
          </cell>
          <cell r="S427">
            <v>2.42</v>
          </cell>
        </row>
        <row r="428">
          <cell r="A428" t="str">
            <v xml:space="preserve">346.00 30903        </v>
          </cell>
          <cell r="B428">
            <v>58987</v>
          </cell>
          <cell r="C428">
            <v>60</v>
          </cell>
          <cell r="D428" t="str">
            <v xml:space="preserve">   R1</v>
          </cell>
          <cell r="E428">
            <v>-1</v>
          </cell>
          <cell r="F428">
            <v>14488118.42</v>
          </cell>
          <cell r="G428">
            <v>2571470</v>
          </cell>
          <cell r="H428">
            <v>12061530</v>
          </cell>
          <cell r="I428">
            <v>429750</v>
          </cell>
          <cell r="J428">
            <v>2.97</v>
          </cell>
          <cell r="K428">
            <v>34.049999999999997</v>
          </cell>
          <cell r="L428" t="str">
            <v xml:space="preserve">               </v>
          </cell>
          <cell r="M428" t="str">
            <v xml:space="preserve">               </v>
          </cell>
          <cell r="N428" t="str">
            <v xml:space="preserve">               </v>
          </cell>
          <cell r="O428">
            <v>17.7</v>
          </cell>
          <cell r="P428">
            <v>9.1999999999999993</v>
          </cell>
          <cell r="Q428">
            <v>2571470</v>
          </cell>
          <cell r="R428">
            <v>354269</v>
          </cell>
          <cell r="S428">
            <v>2.4500000000000002</v>
          </cell>
        </row>
        <row r="429">
          <cell r="A429" t="str">
            <v xml:space="preserve">346.00 31001        </v>
          </cell>
          <cell r="B429">
            <v>59717</v>
          </cell>
          <cell r="C429">
            <v>60</v>
          </cell>
          <cell r="D429" t="str">
            <v xml:space="preserve">   R1</v>
          </cell>
          <cell r="E429">
            <v>-1</v>
          </cell>
          <cell r="F429">
            <v>10182153.789999999</v>
          </cell>
          <cell r="G429">
            <v>1551657</v>
          </cell>
          <cell r="H429">
            <v>8732318</v>
          </cell>
          <cell r="I429">
            <v>289038</v>
          </cell>
          <cell r="J429">
            <v>2.84</v>
          </cell>
          <cell r="K429">
            <v>35.58</v>
          </cell>
          <cell r="L429" t="str">
            <v xml:space="preserve">               </v>
          </cell>
          <cell r="M429" t="str">
            <v xml:space="preserve">               </v>
          </cell>
          <cell r="N429" t="str">
            <v xml:space="preserve">               </v>
          </cell>
          <cell r="O429">
            <v>15.2</v>
          </cell>
          <cell r="P429">
            <v>7.9</v>
          </cell>
          <cell r="Q429">
            <v>1551657</v>
          </cell>
          <cell r="R429">
            <v>245426</v>
          </cell>
          <cell r="S429">
            <v>2.41</v>
          </cell>
        </row>
        <row r="430">
          <cell r="A430" t="str">
            <v xml:space="preserve">346.00 31101        </v>
          </cell>
          <cell r="B430">
            <v>60083</v>
          </cell>
          <cell r="C430">
            <v>60</v>
          </cell>
          <cell r="D430" t="str">
            <v xml:space="preserve">   R1</v>
          </cell>
          <cell r="E430">
            <v>-1</v>
          </cell>
          <cell r="F430">
            <v>12206258.359999999</v>
          </cell>
          <cell r="G430">
            <v>1597767</v>
          </cell>
          <cell r="H430">
            <v>10730554</v>
          </cell>
          <cell r="I430">
            <v>338597</v>
          </cell>
          <cell r="J430">
            <v>2.77</v>
          </cell>
          <cell r="K430">
            <v>36.409999999999997</v>
          </cell>
          <cell r="L430" t="str">
            <v xml:space="preserve">               </v>
          </cell>
          <cell r="M430" t="str">
            <v xml:space="preserve">               </v>
          </cell>
          <cell r="N430" t="str">
            <v xml:space="preserve">               </v>
          </cell>
          <cell r="O430">
            <v>13.1</v>
          </cell>
          <cell r="P430">
            <v>6.7</v>
          </cell>
          <cell r="Q430">
            <v>1597767</v>
          </cell>
          <cell r="R430">
            <v>294719</v>
          </cell>
          <cell r="S430">
            <v>2.41</v>
          </cell>
        </row>
        <row r="431">
          <cell r="A431" t="str">
            <v xml:space="preserve">346.00 31201        </v>
          </cell>
          <cell r="B431">
            <v>60813</v>
          </cell>
          <cell r="C431">
            <v>60</v>
          </cell>
          <cell r="D431" t="str">
            <v xml:space="preserve">   R1</v>
          </cell>
          <cell r="E431">
            <v>-1</v>
          </cell>
          <cell r="F431">
            <v>14414470.289999999</v>
          </cell>
          <cell r="G431">
            <v>1432388</v>
          </cell>
          <cell r="H431">
            <v>13126227</v>
          </cell>
          <cell r="I431">
            <v>383424</v>
          </cell>
          <cell r="J431">
            <v>2.66</v>
          </cell>
          <cell r="K431">
            <v>37.97</v>
          </cell>
          <cell r="L431" t="str">
            <v xml:space="preserve">               </v>
          </cell>
          <cell r="M431" t="str">
            <v xml:space="preserve">               </v>
          </cell>
          <cell r="N431" t="str">
            <v xml:space="preserve">               </v>
          </cell>
          <cell r="O431">
            <v>9.9</v>
          </cell>
          <cell r="P431">
            <v>5.0999999999999996</v>
          </cell>
          <cell r="Q431">
            <v>1432388</v>
          </cell>
          <cell r="R431">
            <v>345714</v>
          </cell>
          <cell r="S431">
            <v>2.4</v>
          </cell>
        </row>
        <row r="432">
          <cell r="A432" t="str">
            <v xml:space="preserve">346.00 31301        </v>
          </cell>
          <cell r="B432">
            <v>61909</v>
          </cell>
          <cell r="C432">
            <v>60</v>
          </cell>
          <cell r="D432" t="str">
            <v xml:space="preserve">   R1</v>
          </cell>
          <cell r="E432">
            <v>-1</v>
          </cell>
          <cell r="F432">
            <v>11269963.789999999</v>
          </cell>
          <cell r="G432">
            <v>527855</v>
          </cell>
          <cell r="H432">
            <v>10854808</v>
          </cell>
          <cell r="I432">
            <v>282028</v>
          </cell>
          <cell r="J432">
            <v>2.5</v>
          </cell>
          <cell r="K432">
            <v>40.36</v>
          </cell>
          <cell r="L432" t="str">
            <v xml:space="preserve">               </v>
          </cell>
          <cell r="M432" t="str">
            <v xml:space="preserve">               </v>
          </cell>
          <cell r="N432" t="str">
            <v xml:space="preserve">               </v>
          </cell>
          <cell r="O432">
            <v>4.7</v>
          </cell>
          <cell r="P432">
            <v>2.4</v>
          </cell>
          <cell r="Q432">
            <v>527855</v>
          </cell>
          <cell r="R432">
            <v>268970</v>
          </cell>
          <cell r="S432">
            <v>2.39</v>
          </cell>
        </row>
        <row r="433">
          <cell r="A433" t="str">
            <v xml:space="preserve">346.00 31491        </v>
          </cell>
          <cell r="B433">
            <v>59352</v>
          </cell>
          <cell r="C433">
            <v>60</v>
          </cell>
          <cell r="D433" t="str">
            <v xml:space="preserve">   R1</v>
          </cell>
          <cell r="E433">
            <v>-1</v>
          </cell>
          <cell r="F433">
            <v>5592.09</v>
          </cell>
          <cell r="G433">
            <v>646</v>
          </cell>
          <cell r="H433">
            <v>5002</v>
          </cell>
          <cell r="I433">
            <v>160</v>
          </cell>
          <cell r="J433">
            <v>2.86</v>
          </cell>
          <cell r="K433">
            <v>35.29</v>
          </cell>
          <cell r="L433" t="str">
            <v xml:space="preserve">               </v>
          </cell>
          <cell r="M433" t="str">
            <v xml:space="preserve">               </v>
          </cell>
          <cell r="N433" t="str">
            <v xml:space="preserve">               </v>
          </cell>
          <cell r="O433">
            <v>11.6</v>
          </cell>
          <cell r="P433">
            <v>5.5</v>
          </cell>
          <cell r="Q433">
            <v>646</v>
          </cell>
          <cell r="R433">
            <v>142</v>
          </cell>
          <cell r="S433">
            <v>2.54</v>
          </cell>
        </row>
        <row r="434">
          <cell r="A434" t="str">
            <v xml:space="preserve">346.00 39010        </v>
          </cell>
          <cell r="B434">
            <v>55700</v>
          </cell>
          <cell r="C434">
            <v>60</v>
          </cell>
          <cell r="D434" t="str">
            <v xml:space="preserve">   R1</v>
          </cell>
          <cell r="E434">
            <v>-1</v>
          </cell>
          <cell r="F434">
            <v>4882463.79</v>
          </cell>
          <cell r="G434">
            <v>749500</v>
          </cell>
          <cell r="H434">
            <v>4181788</v>
          </cell>
          <cell r="I434">
            <v>178218</v>
          </cell>
          <cell r="J434">
            <v>3.65</v>
          </cell>
          <cell r="K434">
            <v>27.67</v>
          </cell>
          <cell r="L434" t="str">
            <v xml:space="preserve">               </v>
          </cell>
          <cell r="M434" t="str">
            <v xml:space="preserve">               </v>
          </cell>
          <cell r="N434" t="str">
            <v xml:space="preserve">               </v>
          </cell>
          <cell r="O434">
            <v>15.4</v>
          </cell>
          <cell r="P434">
            <v>6.5</v>
          </cell>
          <cell r="Q434">
            <v>749500</v>
          </cell>
          <cell r="R434">
            <v>151145</v>
          </cell>
          <cell r="S434">
            <v>3.1</v>
          </cell>
        </row>
        <row r="435">
          <cell r="A435" t="str">
            <v xml:space="preserve">346.00 39013        </v>
          </cell>
          <cell r="B435">
            <v>55700</v>
          </cell>
          <cell r="C435">
            <v>60</v>
          </cell>
          <cell r="D435" t="str">
            <v xml:space="preserve">   R1</v>
          </cell>
          <cell r="E435">
            <v>-1</v>
          </cell>
          <cell r="F435">
            <v>2618732.2999999998</v>
          </cell>
          <cell r="G435">
            <v>482111</v>
          </cell>
          <cell r="H435">
            <v>2162809</v>
          </cell>
          <cell r="I435">
            <v>95970</v>
          </cell>
          <cell r="J435">
            <v>3.66</v>
          </cell>
          <cell r="K435">
            <v>27.56</v>
          </cell>
          <cell r="L435" t="str">
            <v xml:space="preserve">               </v>
          </cell>
          <cell r="M435" t="str">
            <v xml:space="preserve">               </v>
          </cell>
          <cell r="N435" t="str">
            <v xml:space="preserve">               </v>
          </cell>
          <cell r="O435">
            <v>18.399999999999999</v>
          </cell>
          <cell r="P435">
            <v>8</v>
          </cell>
          <cell r="Q435">
            <v>482111</v>
          </cell>
          <cell r="R435">
            <v>78465</v>
          </cell>
          <cell r="S435">
            <v>3</v>
          </cell>
        </row>
        <row r="436">
          <cell r="A436" t="str">
            <v xml:space="preserve">346.00 39014        </v>
          </cell>
          <cell r="B436">
            <v>46752</v>
          </cell>
          <cell r="C436">
            <v>60</v>
          </cell>
          <cell r="D436" t="str">
            <v xml:space="preserve">   R1</v>
          </cell>
          <cell r="E436">
            <v>-1</v>
          </cell>
          <cell r="F436">
            <v>43197.38</v>
          </cell>
          <cell r="G436">
            <v>28114</v>
          </cell>
          <cell r="H436">
            <v>15515</v>
          </cell>
          <cell r="I436">
            <v>7395</v>
          </cell>
          <cell r="J436">
            <v>17.12</v>
          </cell>
          <cell r="K436">
            <v>5.9</v>
          </cell>
          <cell r="L436" t="str">
            <v xml:space="preserve">               </v>
          </cell>
          <cell r="M436" t="str">
            <v xml:space="preserve">               </v>
          </cell>
          <cell r="N436" t="str">
            <v xml:space="preserve">               </v>
          </cell>
          <cell r="O436">
            <v>65.099999999999994</v>
          </cell>
          <cell r="P436">
            <v>12.7</v>
          </cell>
          <cell r="Q436">
            <v>28114</v>
          </cell>
          <cell r="R436">
            <v>2631</v>
          </cell>
          <cell r="S436">
            <v>6.09</v>
          </cell>
        </row>
        <row r="437">
          <cell r="A437" t="str">
            <v xml:space="preserve">346.00 39030        </v>
          </cell>
          <cell r="B437">
            <v>47483</v>
          </cell>
          <cell r="C437">
            <v>60</v>
          </cell>
          <cell r="D437" t="str">
            <v xml:space="preserve">   R1</v>
          </cell>
          <cell r="E437">
            <v>-1</v>
          </cell>
          <cell r="F437">
            <v>46458.71</v>
          </cell>
          <cell r="G437">
            <v>26767</v>
          </cell>
          <cell r="H437">
            <v>20156</v>
          </cell>
          <cell r="I437">
            <v>6008</v>
          </cell>
          <cell r="J437">
            <v>12.93</v>
          </cell>
          <cell r="K437">
            <v>7.81</v>
          </cell>
          <cell r="L437" t="str">
            <v xml:space="preserve">               </v>
          </cell>
          <cell r="M437" t="str">
            <v xml:space="preserve">               </v>
          </cell>
          <cell r="N437" t="str">
            <v xml:space="preserve">               </v>
          </cell>
          <cell r="O437">
            <v>57.6</v>
          </cell>
          <cell r="P437">
            <v>11.3</v>
          </cell>
          <cell r="Q437">
            <v>26767</v>
          </cell>
          <cell r="R437">
            <v>2581</v>
          </cell>
          <cell r="S437">
            <v>5.56</v>
          </cell>
        </row>
        <row r="438">
          <cell r="A438" t="str">
            <v xml:space="preserve">346.00 39060        </v>
          </cell>
          <cell r="B438">
            <v>59171</v>
          </cell>
          <cell r="C438">
            <v>60</v>
          </cell>
          <cell r="D438" t="str">
            <v xml:space="preserve">   R1</v>
          </cell>
          <cell r="E438">
            <v>-1</v>
          </cell>
          <cell r="F438">
            <v>1040152.63</v>
          </cell>
          <cell r="G438">
            <v>12302</v>
          </cell>
          <cell r="H438">
            <v>1038252</v>
          </cell>
          <cell r="I438">
            <v>29660</v>
          </cell>
          <cell r="J438">
            <v>2.85</v>
          </cell>
          <cell r="K438">
            <v>35.42</v>
          </cell>
          <cell r="L438" t="str">
            <v xml:space="preserve">               </v>
          </cell>
          <cell r="M438" t="str">
            <v xml:space="preserve">               </v>
          </cell>
          <cell r="N438" t="str">
            <v xml:space="preserve">               </v>
          </cell>
          <cell r="O438">
            <v>1.2</v>
          </cell>
          <cell r="P438">
            <v>0.5</v>
          </cell>
          <cell r="Q438">
            <v>12302</v>
          </cell>
          <cell r="R438">
            <v>29310</v>
          </cell>
          <cell r="S438">
            <v>2.82</v>
          </cell>
        </row>
        <row r="439">
          <cell r="A439" t="str">
            <v xml:space="preserve">346.80 40103        </v>
          </cell>
          <cell r="B439">
            <v>54969</v>
          </cell>
          <cell r="C439">
            <v>200</v>
          </cell>
          <cell r="D439" t="str">
            <v xml:space="preserve">   SQ</v>
          </cell>
          <cell r="E439">
            <v>0</v>
          </cell>
          <cell r="F439">
            <v>57119.55</v>
          </cell>
          <cell r="G439">
            <v>6425</v>
          </cell>
          <cell r="H439">
            <v>50695</v>
          </cell>
          <cell r="I439">
            <v>2001</v>
          </cell>
          <cell r="J439">
            <v>3.5</v>
          </cell>
          <cell r="K439">
            <v>28.54</v>
          </cell>
          <cell r="L439" t="str">
            <v xml:space="preserve">               </v>
          </cell>
          <cell r="M439" t="str">
            <v xml:space="preserve">               </v>
          </cell>
          <cell r="N439" t="str">
            <v xml:space="preserve">               </v>
          </cell>
          <cell r="O439">
            <v>11.2</v>
          </cell>
          <cell r="P439">
            <v>3.7</v>
          </cell>
          <cell r="Q439">
            <v>6425</v>
          </cell>
          <cell r="R439">
            <v>1776</v>
          </cell>
          <cell r="S439">
            <v>3.11</v>
          </cell>
        </row>
        <row r="440">
          <cell r="A440" t="str">
            <v xml:space="preserve">348.00 50199        </v>
          </cell>
          <cell r="B440" t="str">
            <v xml:space="preserve">          </v>
          </cell>
          <cell r="C440">
            <v>20</v>
          </cell>
          <cell r="D440" t="str">
            <v xml:space="preserve">   S3</v>
          </cell>
          <cell r="E440">
            <v>0</v>
          </cell>
          <cell r="F440">
            <v>453716378.99000001</v>
          </cell>
          <cell r="G440">
            <v>20184366</v>
          </cell>
          <cell r="H440">
            <v>433532013</v>
          </cell>
          <cell r="I440">
            <v>23742354</v>
          </cell>
          <cell r="J440">
            <v>5.23</v>
          </cell>
          <cell r="K440">
            <v>19.11</v>
          </cell>
          <cell r="L440" t="str">
            <v xml:space="preserve">               </v>
          </cell>
          <cell r="M440" t="str">
            <v xml:space="preserve">               </v>
          </cell>
          <cell r="N440" t="str">
            <v xml:space="preserve">               </v>
          </cell>
          <cell r="O440">
            <v>4.4000000000000004</v>
          </cell>
          <cell r="P440">
            <v>0.9</v>
          </cell>
          <cell r="Q440">
            <v>20184366</v>
          </cell>
          <cell r="R440">
            <v>22685819</v>
          </cell>
          <cell r="S440">
            <v>5</v>
          </cell>
        </row>
      </sheetData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able 1"/>
      <sheetName val="Table 2"/>
      <sheetName val="Table 3"/>
      <sheetName val="Schedule 1A"/>
      <sheetName val="Schedule 1B"/>
      <sheetName val="Controls"/>
      <sheetName val="Existing Rates"/>
      <sheetName val="PROD_Deprate"/>
      <sheetName val="TDG_Deprate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>
            <v>350.2</v>
          </cell>
          <cell r="B2" t="str">
            <v xml:space="preserve">          </v>
          </cell>
          <cell r="C2">
            <v>75</v>
          </cell>
          <cell r="D2" t="str">
            <v xml:space="preserve">   S4</v>
          </cell>
          <cell r="E2">
            <v>0</v>
          </cell>
          <cell r="F2">
            <v>271402573.86000001</v>
          </cell>
          <cell r="G2">
            <v>82450318</v>
          </cell>
          <cell r="H2">
            <v>188952256</v>
          </cell>
          <cell r="I2">
            <v>5184385</v>
          </cell>
          <cell r="J2">
            <v>1.91</v>
          </cell>
          <cell r="K2">
            <v>52.35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30.4</v>
          </cell>
          <cell r="P2">
            <v>23.1</v>
          </cell>
          <cell r="Q2">
            <v>82450318</v>
          </cell>
          <cell r="R2">
            <v>3609654</v>
          </cell>
          <cell r="S2">
            <v>1.33</v>
          </cell>
        </row>
        <row r="3">
          <cell r="A3">
            <v>352</v>
          </cell>
          <cell r="B3" t="str">
            <v xml:space="preserve">          </v>
          </cell>
          <cell r="C3">
            <v>70</v>
          </cell>
          <cell r="D3" t="str">
            <v xml:space="preserve"> R1.5</v>
          </cell>
          <cell r="E3">
            <v>-15</v>
          </cell>
          <cell r="F3">
            <v>343077021.97000003</v>
          </cell>
          <cell r="G3">
            <v>42821063</v>
          </cell>
          <cell r="H3">
            <v>351717512</v>
          </cell>
          <cell r="I3">
            <v>6328819</v>
          </cell>
          <cell r="J3">
            <v>1.84</v>
          </cell>
          <cell r="K3">
            <v>62.34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12.5</v>
          </cell>
          <cell r="P3">
            <v>9.6999999999999993</v>
          </cell>
          <cell r="Q3">
            <v>42821063</v>
          </cell>
          <cell r="R3">
            <v>5641902</v>
          </cell>
          <cell r="S3">
            <v>1.64</v>
          </cell>
        </row>
        <row r="4">
          <cell r="A4">
            <v>353</v>
          </cell>
          <cell r="B4" t="str">
            <v xml:space="preserve">          </v>
          </cell>
          <cell r="C4">
            <v>41</v>
          </cell>
          <cell r="D4" t="str">
            <v xml:space="preserve">   S0</v>
          </cell>
          <cell r="E4">
            <v>0</v>
          </cell>
          <cell r="F4">
            <v>2928897433.6700001</v>
          </cell>
          <cell r="G4">
            <v>552064871</v>
          </cell>
          <cell r="H4">
            <v>2376832563</v>
          </cell>
          <cell r="I4">
            <v>88060656</v>
          </cell>
          <cell r="J4">
            <v>3.01</v>
          </cell>
          <cell r="K4">
            <v>33.26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18.8</v>
          </cell>
          <cell r="P4">
            <v>10.8</v>
          </cell>
          <cell r="Q4">
            <v>552064871</v>
          </cell>
          <cell r="R4">
            <v>71465097</v>
          </cell>
          <cell r="S4">
            <v>2.44</v>
          </cell>
        </row>
        <row r="5">
          <cell r="A5">
            <v>353.1</v>
          </cell>
          <cell r="B5" t="str">
            <v xml:space="preserve">          </v>
          </cell>
          <cell r="C5">
            <v>30</v>
          </cell>
          <cell r="D5" t="str">
            <v xml:space="preserve">   R1</v>
          </cell>
          <cell r="E5">
            <v>0</v>
          </cell>
          <cell r="F5">
            <v>483088284.30000001</v>
          </cell>
          <cell r="G5">
            <v>110393286</v>
          </cell>
          <cell r="H5">
            <v>372694998</v>
          </cell>
          <cell r="I5">
            <v>20849732</v>
          </cell>
          <cell r="J5">
            <v>4.32</v>
          </cell>
          <cell r="K5">
            <v>23.17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22.9</v>
          </cell>
          <cell r="P5">
            <v>10</v>
          </cell>
          <cell r="Q5">
            <v>110393286</v>
          </cell>
          <cell r="R5">
            <v>16086840</v>
          </cell>
          <cell r="S5">
            <v>3.33</v>
          </cell>
        </row>
        <row r="6">
          <cell r="A6">
            <v>354</v>
          </cell>
          <cell r="B6" t="str">
            <v xml:space="preserve">          </v>
          </cell>
          <cell r="C6">
            <v>65</v>
          </cell>
          <cell r="D6" t="str">
            <v xml:space="preserve">   R4</v>
          </cell>
          <cell r="E6">
            <v>-25</v>
          </cell>
          <cell r="F6">
            <v>167917204.58000001</v>
          </cell>
          <cell r="G6">
            <v>36896132</v>
          </cell>
          <cell r="H6">
            <v>173000374</v>
          </cell>
          <cell r="I6">
            <v>3921833</v>
          </cell>
          <cell r="J6">
            <v>2.34</v>
          </cell>
          <cell r="K6">
            <v>53.52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22</v>
          </cell>
          <cell r="P6">
            <v>12</v>
          </cell>
          <cell r="Q6">
            <v>36896132</v>
          </cell>
          <cell r="R6">
            <v>3232406</v>
          </cell>
          <cell r="S6">
            <v>1.92</v>
          </cell>
        </row>
        <row r="7">
          <cell r="A7">
            <v>355</v>
          </cell>
          <cell r="B7" t="str">
            <v xml:space="preserve">          </v>
          </cell>
          <cell r="C7">
            <v>60</v>
          </cell>
          <cell r="D7" t="str">
            <v xml:space="preserve">   R1</v>
          </cell>
          <cell r="E7">
            <v>-50</v>
          </cell>
          <cell r="F7">
            <v>2338863733.2800002</v>
          </cell>
          <cell r="G7">
            <v>421449597</v>
          </cell>
          <cell r="H7">
            <v>3086846003</v>
          </cell>
          <cell r="I7">
            <v>66583708</v>
          </cell>
          <cell r="J7">
            <v>2.85</v>
          </cell>
          <cell r="K7">
            <v>52.69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18</v>
          </cell>
          <cell r="P7">
            <v>10.199999999999999</v>
          </cell>
          <cell r="Q7">
            <v>421449597</v>
          </cell>
          <cell r="R7">
            <v>58588537</v>
          </cell>
          <cell r="S7">
            <v>2.5099999999999998</v>
          </cell>
        </row>
        <row r="8">
          <cell r="A8">
            <v>356</v>
          </cell>
          <cell r="B8" t="str">
            <v xml:space="preserve">          </v>
          </cell>
          <cell r="C8">
            <v>60</v>
          </cell>
          <cell r="D8" t="str">
            <v xml:space="preserve"> R0.5</v>
          </cell>
          <cell r="E8">
            <v>-50</v>
          </cell>
          <cell r="F8">
            <v>1515639748.1500001</v>
          </cell>
          <cell r="G8">
            <v>274150842</v>
          </cell>
          <cell r="H8">
            <v>1999308780</v>
          </cell>
          <cell r="I8">
            <v>43172420</v>
          </cell>
          <cell r="J8">
            <v>2.85</v>
          </cell>
          <cell r="K8">
            <v>52.66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18.100000000000001</v>
          </cell>
          <cell r="P8">
            <v>12</v>
          </cell>
          <cell r="Q8">
            <v>274150842</v>
          </cell>
          <cell r="R8">
            <v>37966776</v>
          </cell>
          <cell r="S8">
            <v>2.5</v>
          </cell>
        </row>
        <row r="9">
          <cell r="A9">
            <v>357</v>
          </cell>
          <cell r="B9" t="str">
            <v xml:space="preserve">          </v>
          </cell>
          <cell r="C9">
            <v>65</v>
          </cell>
          <cell r="D9" t="str">
            <v xml:space="preserve">   R4</v>
          </cell>
          <cell r="E9">
            <v>0</v>
          </cell>
          <cell r="F9">
            <v>157775772.46000001</v>
          </cell>
          <cell r="G9">
            <v>34006736</v>
          </cell>
          <cell r="H9">
            <v>123769036</v>
          </cell>
          <cell r="I9">
            <v>3097286</v>
          </cell>
          <cell r="J9">
            <v>1.96</v>
          </cell>
          <cell r="K9">
            <v>50.94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21.6</v>
          </cell>
          <cell r="P9">
            <v>14.6</v>
          </cell>
          <cell r="Q9">
            <v>34006736</v>
          </cell>
          <cell r="R9">
            <v>2429747</v>
          </cell>
          <cell r="S9">
            <v>1.54</v>
          </cell>
        </row>
        <row r="10">
          <cell r="A10">
            <v>358</v>
          </cell>
          <cell r="B10" t="str">
            <v xml:space="preserve">          </v>
          </cell>
          <cell r="C10">
            <v>65</v>
          </cell>
          <cell r="D10" t="str">
            <v xml:space="preserve">   R3</v>
          </cell>
          <cell r="E10">
            <v>-20</v>
          </cell>
          <cell r="F10">
            <v>205572397.16</v>
          </cell>
          <cell r="G10">
            <v>51723792</v>
          </cell>
          <cell r="H10">
            <v>194963085</v>
          </cell>
          <cell r="I10">
            <v>4806837</v>
          </cell>
          <cell r="J10">
            <v>2.34</v>
          </cell>
          <cell r="K10">
            <v>51.32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25.2</v>
          </cell>
          <cell r="P10">
            <v>14.8</v>
          </cell>
          <cell r="Q10">
            <v>51723792</v>
          </cell>
          <cell r="R10">
            <v>3798978</v>
          </cell>
          <cell r="S10">
            <v>1.85</v>
          </cell>
        </row>
        <row r="11">
          <cell r="A11">
            <v>359</v>
          </cell>
          <cell r="B11" t="str">
            <v xml:space="preserve">          </v>
          </cell>
          <cell r="C11">
            <v>75</v>
          </cell>
          <cell r="D11" t="str">
            <v xml:space="preserve">   R4</v>
          </cell>
          <cell r="E11">
            <v>-10</v>
          </cell>
          <cell r="F11">
            <v>133034357.83</v>
          </cell>
          <cell r="G11">
            <v>39121622</v>
          </cell>
          <cell r="H11">
            <v>107216172</v>
          </cell>
          <cell r="I11">
            <v>2656340</v>
          </cell>
          <cell r="J11">
            <v>2</v>
          </cell>
          <cell r="K11">
            <v>55.09</v>
          </cell>
          <cell r="L11" t="str">
            <v xml:space="preserve">               </v>
          </cell>
          <cell r="M11" t="str">
            <v xml:space="preserve">               </v>
          </cell>
          <cell r="N11" t="str">
            <v xml:space="preserve">               </v>
          </cell>
          <cell r="O11">
            <v>29.4</v>
          </cell>
          <cell r="P11">
            <v>20.5</v>
          </cell>
          <cell r="Q11">
            <v>39121622</v>
          </cell>
          <cell r="R11">
            <v>1946293</v>
          </cell>
          <cell r="S11">
            <v>1.46</v>
          </cell>
        </row>
        <row r="12">
          <cell r="A12">
            <v>361</v>
          </cell>
          <cell r="B12" t="str">
            <v xml:space="preserve">          </v>
          </cell>
          <cell r="C12">
            <v>70</v>
          </cell>
          <cell r="D12" t="str">
            <v xml:space="preserve"> R2.5</v>
          </cell>
          <cell r="E12">
            <v>-15</v>
          </cell>
          <cell r="F12">
            <v>363420971.95999998</v>
          </cell>
          <cell r="G12">
            <v>74313764</v>
          </cell>
          <cell r="H12">
            <v>343620354</v>
          </cell>
          <cell r="I12">
            <v>7268419</v>
          </cell>
          <cell r="J12">
            <v>2</v>
          </cell>
          <cell r="K12">
            <v>57.5</v>
          </cell>
          <cell r="L12" t="str">
            <v xml:space="preserve">               </v>
          </cell>
          <cell r="M12" t="str">
            <v xml:space="preserve">               </v>
          </cell>
          <cell r="N12" t="str">
            <v xml:space="preserve">               </v>
          </cell>
          <cell r="O12">
            <v>20.399999999999999</v>
          </cell>
          <cell r="P12">
            <v>13.9</v>
          </cell>
          <cell r="Q12">
            <v>74313764</v>
          </cell>
          <cell r="R12">
            <v>5976458</v>
          </cell>
          <cell r="S12">
            <v>1.64</v>
          </cell>
        </row>
        <row r="13">
          <cell r="A13">
            <v>362</v>
          </cell>
          <cell r="B13" t="str">
            <v xml:space="preserve">          </v>
          </cell>
          <cell r="C13">
            <v>49</v>
          </cell>
          <cell r="D13" t="str">
            <v xml:space="preserve"> S0.5</v>
          </cell>
          <cell r="E13">
            <v>-10</v>
          </cell>
          <cell r="F13">
            <v>3025803566.4699998</v>
          </cell>
          <cell r="G13">
            <v>668555637</v>
          </cell>
          <cell r="H13">
            <v>2659828286</v>
          </cell>
          <cell r="I13">
            <v>84972783</v>
          </cell>
          <cell r="J13">
            <v>2.81</v>
          </cell>
          <cell r="K13">
            <v>39.17</v>
          </cell>
          <cell r="L13" t="str">
            <v xml:space="preserve">               </v>
          </cell>
          <cell r="M13" t="str">
            <v xml:space="preserve">               </v>
          </cell>
          <cell r="N13" t="str">
            <v xml:space="preserve">               </v>
          </cell>
          <cell r="O13">
            <v>22.1</v>
          </cell>
          <cell r="P13">
            <v>12.6</v>
          </cell>
          <cell r="Q13">
            <v>668555637</v>
          </cell>
          <cell r="R13">
            <v>67899032</v>
          </cell>
          <cell r="S13">
            <v>2.2400000000000002</v>
          </cell>
        </row>
        <row r="14">
          <cell r="A14">
            <v>363</v>
          </cell>
          <cell r="B14" t="str">
            <v xml:space="preserve">          </v>
          </cell>
          <cell r="C14">
            <v>20</v>
          </cell>
          <cell r="D14" t="str">
            <v xml:space="preserve">   S3</v>
          </cell>
          <cell r="E14">
            <v>0</v>
          </cell>
          <cell r="F14">
            <v>4250950.9400000004</v>
          </cell>
          <cell r="G14">
            <v>1020978</v>
          </cell>
          <cell r="H14">
            <v>3229973</v>
          </cell>
          <cell r="I14">
            <v>279668</v>
          </cell>
          <cell r="J14">
            <v>6.58</v>
          </cell>
          <cell r="K14">
            <v>15.2</v>
          </cell>
          <cell r="L14" t="str">
            <v xml:space="preserve">               </v>
          </cell>
          <cell r="M14" t="str">
            <v xml:space="preserve">               </v>
          </cell>
          <cell r="N14" t="str">
            <v xml:space="preserve">               </v>
          </cell>
          <cell r="O14">
            <v>24</v>
          </cell>
          <cell r="P14">
            <v>4.8</v>
          </cell>
          <cell r="Q14">
            <v>1020978</v>
          </cell>
          <cell r="R14">
            <v>212548</v>
          </cell>
          <cell r="S14">
            <v>5</v>
          </cell>
        </row>
        <row r="15">
          <cell r="A15">
            <v>364.1</v>
          </cell>
          <cell r="B15" t="str">
            <v xml:space="preserve">          </v>
          </cell>
          <cell r="C15">
            <v>40</v>
          </cell>
          <cell r="D15" t="str">
            <v xml:space="preserve">   R2</v>
          </cell>
          <cell r="E15">
            <v>-90</v>
          </cell>
          <cell r="F15">
            <v>1791157642.6400001</v>
          </cell>
          <cell r="G15">
            <v>845190996</v>
          </cell>
          <cell r="H15">
            <v>2558008525</v>
          </cell>
          <cell r="I15">
            <v>113175907</v>
          </cell>
          <cell r="J15">
            <v>6.32</v>
          </cell>
          <cell r="K15">
            <v>30.07</v>
          </cell>
          <cell r="L15" t="str">
            <v xml:space="preserve">               </v>
          </cell>
          <cell r="M15" t="str">
            <v xml:space="preserve">               </v>
          </cell>
          <cell r="N15" t="str">
            <v xml:space="preserve">               </v>
          </cell>
          <cell r="O15">
            <v>47.2</v>
          </cell>
          <cell r="P15">
            <v>12.3</v>
          </cell>
          <cell r="Q15">
            <v>845190996</v>
          </cell>
          <cell r="R15">
            <v>85073185</v>
          </cell>
          <cell r="S15">
            <v>4.75</v>
          </cell>
        </row>
        <row r="16">
          <cell r="A16">
            <v>364.2</v>
          </cell>
          <cell r="B16" t="str">
            <v xml:space="preserve">          </v>
          </cell>
          <cell r="C16">
            <v>50</v>
          </cell>
          <cell r="D16" t="str">
            <v xml:space="preserve"> R1.5</v>
          </cell>
          <cell r="E16">
            <v>-90</v>
          </cell>
          <cell r="F16">
            <v>1666735268.0999999</v>
          </cell>
          <cell r="G16">
            <v>286550376</v>
          </cell>
          <cell r="H16">
            <v>2880246633</v>
          </cell>
          <cell r="I16">
            <v>69630541</v>
          </cell>
          <cell r="J16">
            <v>4.18</v>
          </cell>
          <cell r="K16">
            <v>45.48</v>
          </cell>
          <cell r="L16" t="str">
            <v xml:space="preserve">               </v>
          </cell>
          <cell r="M16" t="str">
            <v xml:space="preserve">               </v>
          </cell>
          <cell r="N16" t="str">
            <v xml:space="preserve">               </v>
          </cell>
          <cell r="O16">
            <v>17.2</v>
          </cell>
          <cell r="P16">
            <v>5.7</v>
          </cell>
          <cell r="Q16">
            <v>286550376</v>
          </cell>
          <cell r="R16">
            <v>63335940</v>
          </cell>
          <cell r="S16">
            <v>3.8</v>
          </cell>
        </row>
        <row r="17">
          <cell r="A17">
            <v>365</v>
          </cell>
          <cell r="B17" t="str">
            <v xml:space="preserve">          </v>
          </cell>
          <cell r="C17">
            <v>55</v>
          </cell>
          <cell r="D17" t="str">
            <v xml:space="preserve"> R0.5</v>
          </cell>
          <cell r="E17">
            <v>-75</v>
          </cell>
          <cell r="F17">
            <v>4102150835.6199999</v>
          </cell>
          <cell r="G17">
            <v>807676236</v>
          </cell>
          <cell r="H17">
            <v>6371087726</v>
          </cell>
          <cell r="I17">
            <v>147226496</v>
          </cell>
          <cell r="J17">
            <v>3.59</v>
          </cell>
          <cell r="K17">
            <v>48.76</v>
          </cell>
          <cell r="L17" t="str">
            <v xml:space="preserve">               </v>
          </cell>
          <cell r="M17" t="str">
            <v xml:space="preserve">               </v>
          </cell>
          <cell r="N17" t="str">
            <v xml:space="preserve">               </v>
          </cell>
          <cell r="O17">
            <v>19.7</v>
          </cell>
          <cell r="P17">
            <v>10.3</v>
          </cell>
          <cell r="Q17">
            <v>807676236</v>
          </cell>
          <cell r="R17">
            <v>130653504</v>
          </cell>
          <cell r="S17">
            <v>3.18</v>
          </cell>
        </row>
        <row r="18">
          <cell r="A18">
            <v>366.6</v>
          </cell>
          <cell r="B18" t="str">
            <v xml:space="preserve">          </v>
          </cell>
          <cell r="C18">
            <v>70</v>
          </cell>
          <cell r="D18" t="str">
            <v xml:space="preserve">   R3</v>
          </cell>
          <cell r="E18">
            <v>0</v>
          </cell>
          <cell r="F18">
            <v>2294405709.9099998</v>
          </cell>
          <cell r="G18">
            <v>465829986</v>
          </cell>
          <cell r="H18">
            <v>1828575724</v>
          </cell>
          <cell r="I18">
            <v>41170029</v>
          </cell>
          <cell r="J18">
            <v>1.79</v>
          </cell>
          <cell r="K18">
            <v>55.73</v>
          </cell>
          <cell r="L18" t="str">
            <v xml:space="preserve">               </v>
          </cell>
          <cell r="M18" t="str">
            <v xml:space="preserve">               </v>
          </cell>
          <cell r="N18" t="str">
            <v xml:space="preserve">               </v>
          </cell>
          <cell r="O18">
            <v>20.3</v>
          </cell>
          <cell r="P18">
            <v>15.1</v>
          </cell>
          <cell r="Q18">
            <v>465829986</v>
          </cell>
          <cell r="R18">
            <v>32810002</v>
          </cell>
          <cell r="S18">
            <v>1.43</v>
          </cell>
        </row>
        <row r="19">
          <cell r="A19">
            <v>366.7</v>
          </cell>
          <cell r="B19" t="str">
            <v xml:space="preserve">          </v>
          </cell>
          <cell r="C19">
            <v>55</v>
          </cell>
          <cell r="D19" t="str">
            <v xml:space="preserve">   R4</v>
          </cell>
          <cell r="E19">
            <v>0</v>
          </cell>
          <cell r="F19">
            <v>121915196.8</v>
          </cell>
          <cell r="G19">
            <v>33825615</v>
          </cell>
          <cell r="H19">
            <v>88089582</v>
          </cell>
          <cell r="I19">
            <v>3070912</v>
          </cell>
          <cell r="J19">
            <v>2.52</v>
          </cell>
          <cell r="K19">
            <v>39.700000000000003</v>
          </cell>
          <cell r="L19" t="str">
            <v xml:space="preserve">               </v>
          </cell>
          <cell r="M19" t="str">
            <v xml:space="preserve">               </v>
          </cell>
          <cell r="N19" t="str">
            <v xml:space="preserve">               </v>
          </cell>
          <cell r="O19">
            <v>27.7</v>
          </cell>
          <cell r="P19">
            <v>15.7</v>
          </cell>
          <cell r="Q19">
            <v>33825615</v>
          </cell>
          <cell r="R19">
            <v>2218857</v>
          </cell>
          <cell r="S19">
            <v>1.82</v>
          </cell>
        </row>
        <row r="20">
          <cell r="A20">
            <v>367.6</v>
          </cell>
          <cell r="B20" t="str">
            <v xml:space="preserve">          </v>
          </cell>
          <cell r="C20">
            <v>44</v>
          </cell>
          <cell r="D20" t="str">
            <v xml:space="preserve">   S0</v>
          </cell>
          <cell r="E20">
            <v>-5</v>
          </cell>
          <cell r="F20">
            <v>2802292502.1799998</v>
          </cell>
          <cell r="G20">
            <v>588827137</v>
          </cell>
          <cell r="H20">
            <v>2353579990</v>
          </cell>
          <cell r="I20">
            <v>83496229</v>
          </cell>
          <cell r="J20">
            <v>2.98</v>
          </cell>
          <cell r="K20">
            <v>35.24</v>
          </cell>
          <cell r="L20" t="str">
            <v xml:space="preserve">               </v>
          </cell>
          <cell r="M20" t="str">
            <v xml:space="preserve">               </v>
          </cell>
          <cell r="N20" t="str">
            <v xml:space="preserve">               </v>
          </cell>
          <cell r="O20">
            <v>21</v>
          </cell>
          <cell r="P20">
            <v>12.1</v>
          </cell>
          <cell r="Q20">
            <v>588827137</v>
          </cell>
          <cell r="R20">
            <v>66792642</v>
          </cell>
          <cell r="S20">
            <v>2.38</v>
          </cell>
        </row>
        <row r="21">
          <cell r="A21">
            <v>367.7</v>
          </cell>
          <cell r="B21" t="str">
            <v xml:space="preserve">          </v>
          </cell>
          <cell r="C21">
            <v>40</v>
          </cell>
          <cell r="D21" t="str">
            <v xml:space="preserve"> S0.5</v>
          </cell>
          <cell r="E21">
            <v>0</v>
          </cell>
          <cell r="F21">
            <v>916624605.12</v>
          </cell>
          <cell r="G21">
            <v>295630628</v>
          </cell>
          <cell r="H21">
            <v>620993977</v>
          </cell>
          <cell r="I21">
            <v>33823786</v>
          </cell>
          <cell r="J21">
            <v>3.69</v>
          </cell>
          <cell r="K21">
            <v>27.1</v>
          </cell>
          <cell r="L21" t="str">
            <v xml:space="preserve">               </v>
          </cell>
          <cell r="M21" t="str">
            <v xml:space="preserve">               </v>
          </cell>
          <cell r="N21" t="str">
            <v xml:space="preserve">               </v>
          </cell>
          <cell r="O21">
            <v>32.299999999999997</v>
          </cell>
          <cell r="P21">
            <v>18.399999999999999</v>
          </cell>
          <cell r="Q21">
            <v>295630628</v>
          </cell>
          <cell r="R21">
            <v>22915615</v>
          </cell>
          <cell r="S21">
            <v>2.5</v>
          </cell>
        </row>
        <row r="22">
          <cell r="A22">
            <v>368</v>
          </cell>
          <cell r="B22" t="str">
            <v xml:space="preserve">          </v>
          </cell>
          <cell r="C22">
            <v>40</v>
          </cell>
          <cell r="D22" t="str">
            <v xml:space="preserve"> R0.5</v>
          </cell>
          <cell r="E22">
            <v>-15</v>
          </cell>
          <cell r="F22">
            <v>3493242494.0599999</v>
          </cell>
          <cell r="G22">
            <v>815087376</v>
          </cell>
          <cell r="H22">
            <v>3202141492</v>
          </cell>
          <cell r="I22">
            <v>126010943</v>
          </cell>
          <cell r="J22">
            <v>3.61</v>
          </cell>
          <cell r="K22">
            <v>31.88</v>
          </cell>
          <cell r="L22" t="str">
            <v xml:space="preserve">               </v>
          </cell>
          <cell r="M22" t="str">
            <v xml:space="preserve">               </v>
          </cell>
          <cell r="N22" t="str">
            <v xml:space="preserve">               </v>
          </cell>
          <cell r="O22">
            <v>23.3</v>
          </cell>
          <cell r="P22">
            <v>13.7</v>
          </cell>
          <cell r="Q22">
            <v>815087376</v>
          </cell>
          <cell r="R22">
            <v>100430387</v>
          </cell>
          <cell r="S22">
            <v>2.87</v>
          </cell>
        </row>
        <row r="23">
          <cell r="A23">
            <v>369.1</v>
          </cell>
          <cell r="B23" t="str">
            <v xml:space="preserve">          </v>
          </cell>
          <cell r="C23">
            <v>56</v>
          </cell>
          <cell r="D23" t="str">
            <v xml:space="preserve">   R1</v>
          </cell>
          <cell r="E23">
            <v>-100</v>
          </cell>
          <cell r="F23">
            <v>419369727.18000001</v>
          </cell>
          <cell r="G23">
            <v>171472041</v>
          </cell>
          <cell r="H23">
            <v>667267413</v>
          </cell>
          <cell r="I23">
            <v>18873525</v>
          </cell>
          <cell r="J23">
            <v>4.5</v>
          </cell>
          <cell r="K23">
            <v>44.44</v>
          </cell>
          <cell r="L23" t="str">
            <v xml:space="preserve">               </v>
          </cell>
          <cell r="M23" t="str">
            <v xml:space="preserve">               </v>
          </cell>
          <cell r="N23" t="str">
            <v xml:space="preserve">               </v>
          </cell>
          <cell r="O23">
            <v>40.9</v>
          </cell>
          <cell r="P23">
            <v>16.600000000000001</v>
          </cell>
          <cell r="Q23">
            <v>171472041</v>
          </cell>
          <cell r="R23">
            <v>15013436</v>
          </cell>
          <cell r="S23">
            <v>3.58</v>
          </cell>
        </row>
        <row r="24">
          <cell r="A24">
            <v>369.6</v>
          </cell>
          <cell r="B24" t="str">
            <v xml:space="preserve">          </v>
          </cell>
          <cell r="C24">
            <v>55</v>
          </cell>
          <cell r="D24" t="str">
            <v xml:space="preserve">   R2</v>
          </cell>
          <cell r="E24">
            <v>-15</v>
          </cell>
          <cell r="F24">
            <v>1365020243.53</v>
          </cell>
          <cell r="G24">
            <v>336182569</v>
          </cell>
          <cell r="H24">
            <v>1233590711</v>
          </cell>
          <cell r="I24">
            <v>36354175</v>
          </cell>
          <cell r="J24">
            <v>2.66</v>
          </cell>
          <cell r="K24">
            <v>43.18</v>
          </cell>
          <cell r="L24" t="str">
            <v xml:space="preserve">               </v>
          </cell>
          <cell r="M24" t="str">
            <v xml:space="preserve">               </v>
          </cell>
          <cell r="N24" t="str">
            <v xml:space="preserve">               </v>
          </cell>
          <cell r="O24">
            <v>24.6</v>
          </cell>
          <cell r="P24">
            <v>14.1</v>
          </cell>
          <cell r="Q24">
            <v>336182569</v>
          </cell>
          <cell r="R24">
            <v>28569874</v>
          </cell>
          <cell r="S24">
            <v>2.09</v>
          </cell>
        </row>
        <row r="25">
          <cell r="A25">
            <v>370</v>
          </cell>
          <cell r="B25" t="str">
            <v xml:space="preserve">          </v>
          </cell>
          <cell r="C25">
            <v>40</v>
          </cell>
          <cell r="D25" t="str">
            <v xml:space="preserve">   R2</v>
          </cell>
          <cell r="E25">
            <v>-25</v>
          </cell>
          <cell r="F25">
            <v>158265168.65000001</v>
          </cell>
          <cell r="G25">
            <v>84266378</v>
          </cell>
          <cell r="H25">
            <v>113565083</v>
          </cell>
          <cell r="I25">
            <v>8616353</v>
          </cell>
          <cell r="J25">
            <v>5.44</v>
          </cell>
          <cell r="K25">
            <v>22.96</v>
          </cell>
          <cell r="L25" t="str">
            <v xml:space="preserve">               </v>
          </cell>
          <cell r="M25" t="str">
            <v xml:space="preserve">               </v>
          </cell>
          <cell r="N25" t="str">
            <v xml:space="preserve">               </v>
          </cell>
          <cell r="O25">
            <v>53.2</v>
          </cell>
          <cell r="P25">
            <v>22.8</v>
          </cell>
          <cell r="Q25">
            <v>84266378</v>
          </cell>
          <cell r="R25">
            <v>4945787</v>
          </cell>
          <cell r="S25">
            <v>3.13</v>
          </cell>
        </row>
        <row r="26">
          <cell r="A26">
            <v>370.1</v>
          </cell>
          <cell r="B26" t="str">
            <v xml:space="preserve">          </v>
          </cell>
          <cell r="C26">
            <v>20</v>
          </cell>
          <cell r="D26" t="str">
            <v xml:space="preserve"> R2.5</v>
          </cell>
          <cell r="E26">
            <v>-25</v>
          </cell>
          <cell r="F26">
            <v>838456573.17999995</v>
          </cell>
          <cell r="G26">
            <v>387734208</v>
          </cell>
          <cell r="H26">
            <v>660336508</v>
          </cell>
          <cell r="I26">
            <v>83180216</v>
          </cell>
          <cell r="J26">
            <v>9.92</v>
          </cell>
          <cell r="K26">
            <v>12.6</v>
          </cell>
          <cell r="L26" t="str">
            <v xml:space="preserve">               </v>
          </cell>
          <cell r="M26" t="str">
            <v xml:space="preserve">               </v>
          </cell>
          <cell r="N26" t="str">
            <v xml:space="preserve">               </v>
          </cell>
          <cell r="O26">
            <v>46.2</v>
          </cell>
          <cell r="P26">
            <v>8.4</v>
          </cell>
          <cell r="Q26">
            <v>387734208</v>
          </cell>
          <cell r="R26">
            <v>52403536</v>
          </cell>
          <cell r="S26">
            <v>6.25</v>
          </cell>
        </row>
        <row r="27">
          <cell r="A27">
            <v>371</v>
          </cell>
          <cell r="B27" t="str">
            <v xml:space="preserve">          </v>
          </cell>
          <cell r="C27">
            <v>30</v>
          </cell>
          <cell r="D27" t="str">
            <v xml:space="preserve"> L0.5</v>
          </cell>
          <cell r="E27">
            <v>-10</v>
          </cell>
          <cell r="F27">
            <v>105497866.13</v>
          </cell>
          <cell r="G27">
            <v>32495690</v>
          </cell>
          <cell r="H27">
            <v>83551963</v>
          </cell>
          <cell r="I27">
            <v>5367607</v>
          </cell>
          <cell r="J27">
            <v>5.09</v>
          </cell>
          <cell r="K27">
            <v>21.62</v>
          </cell>
          <cell r="L27" t="str">
            <v xml:space="preserve">               </v>
          </cell>
          <cell r="M27" t="str">
            <v xml:space="preserve">               </v>
          </cell>
          <cell r="N27" t="str">
            <v xml:space="preserve">               </v>
          </cell>
          <cell r="O27">
            <v>30.8</v>
          </cell>
          <cell r="P27">
            <v>16.2</v>
          </cell>
          <cell r="Q27">
            <v>32495690</v>
          </cell>
          <cell r="R27">
            <v>3864387</v>
          </cell>
          <cell r="S27">
            <v>3.66</v>
          </cell>
        </row>
        <row r="28">
          <cell r="A28">
            <v>371.4</v>
          </cell>
          <cell r="B28" t="str">
            <v xml:space="preserve">          </v>
          </cell>
          <cell r="C28">
            <v>15</v>
          </cell>
          <cell r="D28" t="str">
            <v xml:space="preserve">   S3</v>
          </cell>
          <cell r="E28">
            <v>0</v>
          </cell>
          <cell r="F28">
            <v>10589731.76</v>
          </cell>
          <cell r="G28">
            <v>505612</v>
          </cell>
          <cell r="H28">
            <v>10084120</v>
          </cell>
          <cell r="I28">
            <v>741578</v>
          </cell>
          <cell r="J28">
            <v>7</v>
          </cell>
          <cell r="K28">
            <v>14.28</v>
          </cell>
          <cell r="L28" t="str">
            <v xml:space="preserve">               </v>
          </cell>
          <cell r="M28" t="str">
            <v xml:space="preserve">               </v>
          </cell>
          <cell r="N28" t="str">
            <v xml:space="preserve">               </v>
          </cell>
          <cell r="O28">
            <v>4.8</v>
          </cell>
          <cell r="P28">
            <v>0.7</v>
          </cell>
          <cell r="Q28">
            <v>505612</v>
          </cell>
          <cell r="R28">
            <v>706335</v>
          </cell>
          <cell r="S28">
            <v>6.67</v>
          </cell>
        </row>
        <row r="29">
          <cell r="A29">
            <v>373</v>
          </cell>
          <cell r="B29" t="str">
            <v xml:space="preserve">          </v>
          </cell>
          <cell r="C29">
            <v>30</v>
          </cell>
          <cell r="D29" t="str">
            <v xml:space="preserve">   O1</v>
          </cell>
          <cell r="E29">
            <v>-10</v>
          </cell>
          <cell r="F29">
            <v>777697220.00999999</v>
          </cell>
          <cell r="G29">
            <v>163143593</v>
          </cell>
          <cell r="H29">
            <v>692323349</v>
          </cell>
          <cell r="I29">
            <v>35204401</v>
          </cell>
          <cell r="J29">
            <v>4.53</v>
          </cell>
          <cell r="K29">
            <v>24.3</v>
          </cell>
          <cell r="L29" t="str">
            <v xml:space="preserve">               </v>
          </cell>
          <cell r="M29" t="str">
            <v xml:space="preserve">               </v>
          </cell>
          <cell r="N29" t="str">
            <v xml:space="preserve">               </v>
          </cell>
          <cell r="O29">
            <v>21</v>
          </cell>
          <cell r="P29">
            <v>11.4</v>
          </cell>
          <cell r="Q29">
            <v>163143593</v>
          </cell>
          <cell r="R29">
            <v>28487049</v>
          </cell>
          <cell r="S29">
            <v>3.66</v>
          </cell>
        </row>
        <row r="30">
          <cell r="A30">
            <v>390</v>
          </cell>
          <cell r="B30" t="str">
            <v xml:space="preserve">          </v>
          </cell>
          <cell r="C30">
            <v>60</v>
          </cell>
          <cell r="D30" t="str">
            <v xml:space="preserve">   R1</v>
          </cell>
          <cell r="E30">
            <v>-5</v>
          </cell>
          <cell r="F30">
            <v>795906054.36000001</v>
          </cell>
          <cell r="G30">
            <v>148576034</v>
          </cell>
          <cell r="H30">
            <v>687125323</v>
          </cell>
          <cell r="I30">
            <v>16975449</v>
          </cell>
          <cell r="J30">
            <v>2.13</v>
          </cell>
          <cell r="K30">
            <v>49.23</v>
          </cell>
          <cell r="L30" t="str">
            <v xml:space="preserve">               </v>
          </cell>
          <cell r="M30" t="str">
            <v xml:space="preserve">               </v>
          </cell>
          <cell r="N30" t="str">
            <v xml:space="preserve">               </v>
          </cell>
          <cell r="O30">
            <v>18.7</v>
          </cell>
          <cell r="P30">
            <v>15.3</v>
          </cell>
          <cell r="Q30">
            <v>148576034</v>
          </cell>
          <cell r="R30">
            <v>13956213</v>
          </cell>
          <cell r="S30">
            <v>1.75</v>
          </cell>
        </row>
        <row r="31">
          <cell r="A31">
            <v>392.1</v>
          </cell>
          <cell r="B31" t="str">
            <v xml:space="preserve">          </v>
          </cell>
          <cell r="C31">
            <v>7</v>
          </cell>
          <cell r="D31" t="str">
            <v xml:space="preserve"> L2.5</v>
          </cell>
          <cell r="E31">
            <v>20</v>
          </cell>
          <cell r="F31">
            <v>16848882.93</v>
          </cell>
          <cell r="G31">
            <v>6712109</v>
          </cell>
          <cell r="H31">
            <v>6766997</v>
          </cell>
          <cell r="I31">
            <v>3818444</v>
          </cell>
          <cell r="J31">
            <v>22.66</v>
          </cell>
          <cell r="K31">
            <v>3.53</v>
          </cell>
          <cell r="L31" t="str">
            <v xml:space="preserve">               </v>
          </cell>
          <cell r="M31" t="str">
            <v xml:space="preserve">               </v>
          </cell>
          <cell r="N31" t="str">
            <v xml:space="preserve">               </v>
          </cell>
          <cell r="O31">
            <v>39.799999999999997</v>
          </cell>
          <cell r="P31">
            <v>5</v>
          </cell>
          <cell r="Q31">
            <v>6712109</v>
          </cell>
          <cell r="R31">
            <v>1915760</v>
          </cell>
          <cell r="S31">
            <v>11.37</v>
          </cell>
        </row>
        <row r="32">
          <cell r="A32">
            <v>392.2</v>
          </cell>
          <cell r="B32" t="str">
            <v xml:space="preserve">          </v>
          </cell>
          <cell r="C32">
            <v>9</v>
          </cell>
          <cell r="D32" t="str">
            <v xml:space="preserve">   L3</v>
          </cell>
          <cell r="E32">
            <v>20</v>
          </cell>
          <cell r="F32">
            <v>80399478.959999993</v>
          </cell>
          <cell r="G32">
            <v>31180645</v>
          </cell>
          <cell r="H32">
            <v>33138938</v>
          </cell>
          <cell r="I32">
            <v>13861979</v>
          </cell>
          <cell r="J32">
            <v>17.239999999999998</v>
          </cell>
          <cell r="K32">
            <v>4.6399999999999997</v>
          </cell>
          <cell r="L32" t="str">
            <v xml:space="preserve">               </v>
          </cell>
          <cell r="M32" t="str">
            <v xml:space="preserve">               </v>
          </cell>
          <cell r="N32" t="str">
            <v xml:space="preserve">               </v>
          </cell>
          <cell r="O32">
            <v>38.799999999999997</v>
          </cell>
          <cell r="P32">
            <v>5.9</v>
          </cell>
          <cell r="Q32">
            <v>31180645</v>
          </cell>
          <cell r="R32">
            <v>7140960</v>
          </cell>
          <cell r="S32">
            <v>8.8800000000000008</v>
          </cell>
        </row>
        <row r="33">
          <cell r="A33">
            <v>392.3</v>
          </cell>
          <cell r="B33" t="str">
            <v xml:space="preserve">          </v>
          </cell>
          <cell r="C33">
            <v>13</v>
          </cell>
          <cell r="D33" t="str">
            <v xml:space="preserve">   L3</v>
          </cell>
          <cell r="E33">
            <v>20</v>
          </cell>
          <cell r="F33">
            <v>406416668.25999999</v>
          </cell>
          <cell r="G33">
            <v>130152728</v>
          </cell>
          <cell r="H33">
            <v>194980607</v>
          </cell>
          <cell r="I33">
            <v>41683761</v>
          </cell>
          <cell r="J33">
            <v>10.26</v>
          </cell>
          <cell r="K33">
            <v>7.8</v>
          </cell>
          <cell r="L33" t="str">
            <v xml:space="preserve">               </v>
          </cell>
          <cell r="M33" t="str">
            <v xml:space="preserve">               </v>
          </cell>
          <cell r="N33" t="str">
            <v xml:space="preserve">               </v>
          </cell>
          <cell r="O33">
            <v>32</v>
          </cell>
          <cell r="P33">
            <v>6.4</v>
          </cell>
          <cell r="Q33">
            <v>130152728</v>
          </cell>
          <cell r="R33">
            <v>25001996</v>
          </cell>
          <cell r="S33">
            <v>6.15</v>
          </cell>
        </row>
        <row r="34">
          <cell r="A34">
            <v>392.4</v>
          </cell>
          <cell r="B34" t="str">
            <v xml:space="preserve">          </v>
          </cell>
          <cell r="C34">
            <v>9</v>
          </cell>
          <cell r="D34" t="str">
            <v xml:space="preserve"> L2.5</v>
          </cell>
          <cell r="E34">
            <v>20</v>
          </cell>
          <cell r="F34">
            <v>4637373.95</v>
          </cell>
          <cell r="G34">
            <v>1523734</v>
          </cell>
          <cell r="H34">
            <v>2186165</v>
          </cell>
          <cell r="I34">
            <v>636346</v>
          </cell>
          <cell r="J34">
            <v>13.72</v>
          </cell>
          <cell r="K34">
            <v>5.83</v>
          </cell>
          <cell r="L34" t="str">
            <v xml:space="preserve">               </v>
          </cell>
          <cell r="M34" t="str">
            <v xml:space="preserve">               </v>
          </cell>
          <cell r="N34" t="str">
            <v xml:space="preserve">               </v>
          </cell>
          <cell r="O34">
            <v>32.9</v>
          </cell>
          <cell r="P34">
            <v>7.7</v>
          </cell>
          <cell r="Q34">
            <v>1523734</v>
          </cell>
          <cell r="R34">
            <v>375204</v>
          </cell>
          <cell r="S34">
            <v>8.09</v>
          </cell>
        </row>
        <row r="35">
          <cell r="A35">
            <v>392.9</v>
          </cell>
          <cell r="B35" t="str">
            <v xml:space="preserve">          </v>
          </cell>
          <cell r="C35">
            <v>20</v>
          </cell>
          <cell r="D35" t="str">
            <v xml:space="preserve"> S0.5</v>
          </cell>
          <cell r="E35">
            <v>20</v>
          </cell>
          <cell r="F35">
            <v>38444580.549999997</v>
          </cell>
          <cell r="G35">
            <v>7820103</v>
          </cell>
          <cell r="H35">
            <v>22935561</v>
          </cell>
          <cell r="I35">
            <v>2061372</v>
          </cell>
          <cell r="J35">
            <v>5.36</v>
          </cell>
          <cell r="K35">
            <v>14.92</v>
          </cell>
          <cell r="L35" t="str">
            <v xml:space="preserve">               </v>
          </cell>
          <cell r="M35" t="str">
            <v xml:space="preserve">               </v>
          </cell>
          <cell r="N35" t="str">
            <v xml:space="preserve">               </v>
          </cell>
          <cell r="O35">
            <v>20.3</v>
          </cell>
          <cell r="P35">
            <v>6.9</v>
          </cell>
          <cell r="Q35">
            <v>7820103</v>
          </cell>
          <cell r="R35">
            <v>1536874</v>
          </cell>
          <cell r="S35">
            <v>4</v>
          </cell>
        </row>
        <row r="36">
          <cell r="A36">
            <v>396.1</v>
          </cell>
          <cell r="B36" t="str">
            <v xml:space="preserve">          </v>
          </cell>
          <cell r="C36">
            <v>13</v>
          </cell>
          <cell r="D36" t="str">
            <v xml:space="preserve"> L1.5</v>
          </cell>
          <cell r="E36">
            <v>20</v>
          </cell>
          <cell r="F36">
            <v>6977625.3899999997</v>
          </cell>
          <cell r="G36">
            <v>2183896</v>
          </cell>
          <cell r="H36">
            <v>3398204</v>
          </cell>
          <cell r="I36">
            <v>704811</v>
          </cell>
          <cell r="J36">
            <v>10.1</v>
          </cell>
          <cell r="K36">
            <v>7.92</v>
          </cell>
          <cell r="L36" t="str">
            <v xml:space="preserve">               </v>
          </cell>
          <cell r="M36" t="str">
            <v xml:space="preserve">               </v>
          </cell>
          <cell r="N36" t="str">
            <v xml:space="preserve">               </v>
          </cell>
          <cell r="O36">
            <v>31.3</v>
          </cell>
          <cell r="P36">
            <v>8.8000000000000007</v>
          </cell>
          <cell r="Q36">
            <v>2183896</v>
          </cell>
          <cell r="R36">
            <v>429141</v>
          </cell>
          <cell r="S36">
            <v>6.15</v>
          </cell>
        </row>
        <row r="37">
          <cell r="A37">
            <v>397.8</v>
          </cell>
          <cell r="B37" t="str">
            <v xml:space="preserve">          </v>
          </cell>
          <cell r="C37">
            <v>25</v>
          </cell>
          <cell r="D37" t="str">
            <v xml:space="preserve">   S2</v>
          </cell>
          <cell r="E37">
            <v>0</v>
          </cell>
          <cell r="F37">
            <v>77992648.739999995</v>
          </cell>
          <cell r="G37">
            <v>20436416</v>
          </cell>
          <cell r="H37">
            <v>57556233</v>
          </cell>
          <cell r="I37">
            <v>4227244</v>
          </cell>
          <cell r="J37">
            <v>5.42</v>
          </cell>
          <cell r="K37">
            <v>18.45</v>
          </cell>
          <cell r="L37" t="str">
            <v xml:space="preserve">               </v>
          </cell>
          <cell r="M37" t="str">
            <v xml:space="preserve">               </v>
          </cell>
          <cell r="N37" t="str">
            <v xml:space="preserve">               </v>
          </cell>
          <cell r="O37">
            <v>26.2</v>
          </cell>
          <cell r="P37">
            <v>7.7</v>
          </cell>
          <cell r="Q37">
            <v>20436416</v>
          </cell>
          <cell r="R37">
            <v>3119706</v>
          </cell>
          <cell r="S37">
            <v>4</v>
          </cell>
        </row>
      </sheetData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 UP"/>
      <sheetName val="1997 PSA"/>
      <sheetName val="1998 PSA"/>
      <sheetName val="1999 PSA"/>
      <sheetName val="2000 PSA"/>
      <sheetName val="98, 99 and 2000 SVI"/>
      <sheetName val="FPL - PS,SV Payouts"/>
      <sheetName val="GROUP - PS,SV Payouts"/>
      <sheetName val="Energy - PS,SV Payouts-NON 16B"/>
      <sheetName val="Turner"/>
      <sheetName val="Restricted Stock"/>
      <sheetName val="16B - Restricted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 UP"/>
      <sheetName val="1997 PSA"/>
      <sheetName val="1998 PSA"/>
      <sheetName val="1999 PSA"/>
      <sheetName val="2000 PSA"/>
      <sheetName val="98, 99 and 2000 SVI"/>
      <sheetName val="FPL - PS,SV Payouts"/>
      <sheetName val="GROUP - PS,SV Payouts"/>
      <sheetName val="Energy - PS,SV Payouts-NON 16B"/>
      <sheetName val="Turner"/>
      <sheetName val="Restricted Stock"/>
      <sheetName val="16B - Restricted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"/>
      <sheetName val="Support &gt;&gt;&gt;"/>
      <sheetName val="RSAM Rates &gt;&gt;&gt;"/>
      <sheetName val="BASE Depreciation Change"/>
      <sheetName val="DATA"/>
      <sheetName val="Cap. Structure &gt;&gt;&gt;"/>
      <sheetName val="Cap. Str. Adj"/>
      <sheetName val="Comp Adj"/>
      <sheetName val="Utility PB"/>
      <sheetName val="EADIT &gt;&gt;&gt;"/>
      <sheetName val="Co Adjustments - Tax Entries"/>
      <sheetName val="PTD - Publish to FRI"/>
    </sheetNames>
    <sheetDataSet>
      <sheetData sheetId="0"/>
      <sheetData sheetId="1"/>
      <sheetData sheetId="2"/>
      <sheetData sheetId="3">
        <row r="96">
          <cell r="N96">
            <v>-2197500.4170518811</v>
          </cell>
        </row>
        <row r="139">
          <cell r="N139">
            <v>-1088583.4654579742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3">
          <cell r="D13">
            <v>64638.672433462401</v>
          </cell>
        </row>
      </sheetData>
      <sheetData sheetId="1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ee.sharepoint.com/sites/finance/regaccounting/REGULATORY%20ACCOUNTING%20LIBRARY/FCG/2022%20Base%20Rate%20Case/Review%20Package%203-14-2022/With%20RSAM/Adjs%20RSAM/Company%20Adjustment%20RIM%20-%20FCG%20(4)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ee.sharepoint.com/sites/finance/regaccounting/REGULATORY%20ACCOUNTING%20LIBRARY/FCG/2022%20Base%20Rate%20Case/Review%20Package%203-14-2022/With%20RSAM/Adjs%20RSAM/Company%20Adjustment%20RIM%20-%20FCG%20(4)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ee.sharepoint.com/sites/finance/regaccounting/REGULATORY%20ACCOUNTING%20LIBRARY/FCG/2022%20Base%20Rate%20Case/Review%20Package%203-14-2022/With%20RSAM/Adjs%20RSAM/Company%20Adjustment%20RIM%20-%20FCG%20(4)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13.689349768516" createdVersion="6" refreshedVersion="6" minRefreshableVersion="3" recordCount="173" xr:uid="{8458E8A5-2984-4E42-9B52-987E9DC7BA4C}">
  <cacheSource type="worksheet">
    <worksheetSource ref="A5:AW178" sheet="DATA" r:id="rId2"/>
  </cacheSource>
  <cacheFields count="49">
    <cacheField name="Cap - Component" numFmtId="0">
      <sharedItems count="5">
        <s v="BookDepr: Book Depreciation"/>
        <s v="CloseTot: Closings - Total Book"/>
        <s v="EndCWIPTot: Ending CWIP - Total"/>
        <s v="EndPlantBal: Ending Plant Balance"/>
        <s v="EndResBal: Ending Reserve Balance"/>
      </sharedItems>
    </cacheField>
    <cacheField name="FERC Function" numFmtId="0">
      <sharedItems count="6">
        <s v="000: Intangible"/>
        <s v="007: Building, General Plant"/>
        <s v="008: General Plant Equipment"/>
        <s v="009: Transportation Equipment"/>
        <s v="010: Distribution - Gas"/>
        <s v="011: Storage Plant - Gas"/>
      </sharedItems>
    </cacheField>
    <cacheField name="Business Area" numFmtId="0">
      <sharedItems count="2">
        <s v="A01: Base"/>
        <s v="A25: SAFE"/>
      </sharedItems>
    </cacheField>
    <cacheField name="Depr Group: PP Utility Account of Cap - Depr Groups" numFmtId="0">
      <sharedItems count="41">
        <s v="30302: 30302"/>
        <s v="30320: 30320"/>
        <s v="39000: 39000 - Structures &amp; Improvements"/>
        <s v="39100: 39100 - Office Furniture &amp; Equipt"/>
        <s v="39112: 39112 - Computer Equipment"/>
        <s v="39150: 39150 - Personal Computer Equipment"/>
        <s v="39400: 39400 - Tools, Shop &amp; Garage Equipt"/>
        <s v="39410: 39410 - Tools/Shop Equipt-Fixed"/>
        <s v="39700: 39700 - Communications Equipt"/>
        <s v="39800: 39800 - Miscellaneous Equipt"/>
        <s v="39200: 39200 - Transportation Equipt - Gas"/>
        <s v="39210: 39210 - Automobile"/>
        <s v="39220: 39220 - Light Trucks"/>
        <s v="39230: 39230 - Heavy Trucks"/>
        <s v="39600: 39600 - Power Operated Equipt"/>
        <s v="37500: 37500 - Structures &amp; Improvements"/>
        <s v="37610: 37610 - Mains - Steel"/>
        <s v="37620: 37620 - Mains - Plastic"/>
        <s v="37800: 37800 - M&amp;R Station Equipt - Gen"/>
        <s v="37900: 37900 - M&amp;R Station Equipt-CityGate"/>
        <s v="38010: 38010 - Services - Steel"/>
        <s v="38020: 38020 - Services - Plastic"/>
        <s v="38100: 38100 - Meters"/>
        <s v="38110: 38110 - Meters - ERTs"/>
        <s v="38200: 38200 - Meter Installations"/>
        <s v="38210: 38210 - Meter Install - ERTs"/>
        <s v="38300: 38300 - House Regulators"/>
        <s v="38400: 38400 - Communication Equipment"/>
        <s v="38500: 38500 - Industrial M&amp;R Station Equi"/>
        <s v="38700: 38700 - Other Equipment"/>
        <s v="36400-G: 36400 - LNG Plant"/>
        <s v="36410-G: 36410 - LNG Land"/>
        <s v="38900: 38900 - Land"/>
        <s v="30200: 30200 - Franchises &amp; Consents"/>
        <s v="38920: 38920 - Land Rights"/>
        <s v="37400: 37400 - ARO Distribution Plant"/>
        <s v="37410: 37410 - Land"/>
        <s v="37430: 37430 - Right-of-way"/>
        <s v="38798: 38798 - Unregulated Misc Assets"/>
        <s v="30300: 30300 - Misc Intangible Plant"/>
        <s v="39111: 39111 - OFE - Enterprise Software"/>
      </sharedItems>
    </cacheField>
    <cacheField name="CDR: 2022 FCG Rate Case - RIM Depr Rates" numFmtId="171">
      <sharedItems containsSemiMixedTypes="0" containsString="0" containsNumber="1" minValue="-1328400.3649299943" maxValue="159922743.53927571"/>
    </cacheField>
    <cacheField name="CDR: 2022 FCG Rate Case" numFmtId="171">
      <sharedItems containsSemiMixedTypes="0" containsString="0" containsNumber="1" minValue="-1328400.3649299943" maxValue="159922743.53927571"/>
    </cacheField>
    <cacheField name="Dec 2022 Change" numFmtId="171">
      <sharedItems containsSemiMixedTypes="0" containsString="0" containsNumber="1" containsInteger="1" minValue="0" maxValue="0"/>
    </cacheField>
    <cacheField name="CDR: 2022 FCG Rate Case - RIM Depr Rates2" numFmtId="171">
      <sharedItems containsSemiMixedTypes="0" containsString="0" containsNumber="1" minValue="-1328400.3649299943" maxValue="159922743.53927571"/>
    </cacheField>
    <cacheField name="CDR: 2022 FCG Rate Case2" numFmtId="171">
      <sharedItems containsSemiMixedTypes="0" containsString="0" containsNumber="1" minValue="-1328400.3649299943" maxValue="159922743.53927571"/>
    </cacheField>
    <cacheField name="2022 Change" numFmtId="171">
      <sharedItems containsSemiMixedTypes="0" containsString="0" containsNumber="1" containsInteger="1" minValue="0" maxValue="0"/>
    </cacheField>
    <cacheField name="CDR: 2022 FCG Rate Case - RIM Depr Rates3" numFmtId="171">
      <sharedItems containsSemiMixedTypes="0" containsString="0" containsNumber="1" minValue="-1327687.2531525567" maxValue="160617200.15710601"/>
    </cacheField>
    <cacheField name="CDR: 2022 FCG Rate Case3" numFmtId="171">
      <sharedItems containsSemiMixedTypes="0" containsString="0" containsNumber="1" minValue="-1330883.5817817508" maxValue="160617200.15710601"/>
    </cacheField>
    <cacheField name="Jan 2023 Change" numFmtId="171">
      <sharedItems containsSemiMixedTypes="0" containsString="0" containsNumber="1" minValue="-122873.64508361279" maxValue="40969.519581623375"/>
    </cacheField>
    <cacheField name="CDR: 2022 FCG Rate Case - RIM Depr Rates4" numFmtId="171">
      <sharedItems containsSemiMixedTypes="0" containsString="0" containsNumber="1" minValue="-1327007.283773676" maxValue="161326403.0001097"/>
    </cacheField>
    <cacheField name="CDR: 2022 FCG Rate Case4" numFmtId="171">
      <sharedItems containsSemiMixedTypes="0" containsString="0" containsNumber="1" minValue="-1333376.7638551877" maxValue="161326403.00010967"/>
    </cacheField>
    <cacheField name="Feb 2023 Change" numFmtId="171">
      <sharedItems containsSemiMixedTypes="0" containsString="0" containsNumber="1" minValue="-246285.3596272096" maxValue="82200.478246226907"/>
    </cacheField>
    <cacheField name="CDR: 2022 FCG Rate Case - RIM Depr Rates5" numFmtId="171">
      <sharedItems containsSemiMixedTypes="0" containsString="0" containsNumber="1" minValue="-1326360.4567933523" maxValue="162032103.05336049"/>
    </cacheField>
    <cacheField name="CDR: 2022 FCG Rate Case5" numFmtId="171">
      <sharedItems containsSemiMixedTypes="0" containsString="0" containsNumber="1" minValue="-1335879.9111503053" maxValue="162032103.05336049"/>
    </cacheField>
    <cacheField name="Mar 2023 Change" numFmtId="171">
      <sharedItems containsSemiMixedTypes="0" containsString="0" containsNumber="1" minValue="-370239.45361436158" maxValue="123694.94847162068"/>
    </cacheField>
    <cacheField name="CDR: 2022 FCG Rate Case - RIM Depr Rates6" numFmtId="171">
      <sharedItems containsSemiMixedTypes="0" containsString="0" containsNumber="1" minValue="-1325746.7722115854" maxValue="162736584.44440758"/>
    </cacheField>
    <cacheField name="CDR: 2022 FCG Rate Case6" numFmtId="171">
      <sharedItems containsSemiMixedTypes="0" containsString="0" containsNumber="1" minValue="-1338393.0236671034" maxValue="162736584.44440755"/>
    </cacheField>
    <cacheField name="Apr 2023 Change" numFmtId="171">
      <sharedItems containsSemiMixedTypes="0" containsString="0" containsNumber="1" minValue="-494734.11715520173" maxValue="165452.05996297672"/>
    </cacheField>
    <cacheField name="CDR: 2022 FCG Rate Case - RIM Depr Rates7" numFmtId="171">
      <sharedItems containsSemiMixedTypes="0" containsString="0" containsNumber="1" minValue="-1325166.2300283755" maxValue="163432512.22241628"/>
    </cacheField>
    <cacheField name="CDR: 2022 FCG Rate Case7" numFmtId="171">
      <sharedItems containsSemiMixedTypes="0" containsString="0" containsNumber="1" minValue="-1340916.1014055822" maxValue="163432512.22241628"/>
    </cacheField>
    <cacheField name="May 2023 Change" numFmtId="171">
      <sharedItems containsSemiMixedTypes="0" containsString="0" containsNumber="1" minValue="-619765.60421080142" maxValue="207470.01141812652"/>
    </cacheField>
    <cacheField name="CDR: 2022 FCG Rate Case - RIM Depr Rates8" numFmtId="171">
      <sharedItems containsSemiMixedTypes="0" containsString="0" containsNumber="1" minValue="-1324618.8302437225" maxValue="164125238.34809083"/>
    </cacheField>
    <cacheField name="CDR: 2022 FCG Rate Case8" numFmtId="171">
      <sharedItems containsSemiMixedTypes="0" containsString="0" containsNumber="1" minValue="-1343449.1443657414" maxValue="164125238.34809083"/>
    </cacheField>
    <cacheField name="June 2023 Change" numFmtId="171">
      <sharedItems containsSemiMixedTypes="0" containsString="0" containsNumber="1" minValue="-745329.40859616548" maxValue="249746.63601481169"/>
    </cacheField>
    <cacheField name="CDR: 2022 FCG Rate Case - RIM Depr Rates9" numFmtId="171">
      <sharedItems containsSemiMixedTypes="0" containsString="0" containsNumber="1" minValue="-1324104.5728576265" maxValue="164810594.83512488"/>
    </cacheField>
    <cacheField name="CDR: 2022 FCG Rate Case9" numFmtId="171">
      <sharedItems containsSemiMixedTypes="0" containsString="0" containsNumber="1" minValue="-1345992.1525475811" maxValue="164810594.83512491"/>
    </cacheField>
    <cacheField name="July 2023 Change" numFmtId="171">
      <sharedItems containsSemiMixedTypes="0" containsString="0" containsNumber="1" minValue="-871421.4779830873" maxValue="292279.98517020792"/>
    </cacheField>
    <cacheField name="CDR: 2022 FCG Rate Case - RIM Depr Rates10" numFmtId="171">
      <sharedItems containsSemiMixedTypes="0" containsString="0" containsNumber="1" minValue="-1323623.4578700874" maxValue="165502412.13556898"/>
    </cacheField>
    <cacheField name="CDR: 2022 FCG Rate Case10" numFmtId="171">
      <sharedItems containsSemiMixedTypes="0" containsString="0" containsNumber="1" minValue="-1348545.1259511015" maxValue="165502412.13556898"/>
    </cacheField>
    <cacheField name="Aug 2023 Change" numFmtId="171">
      <sharedItems containsSemiMixedTypes="0" containsString="0" containsNumber="1" minValue="-998041.4639885053" maxValue="335069.891362492"/>
    </cacheField>
    <cacheField name="CDR: 2022 FCG Rate Case - RIM Depr Rates11" numFmtId="171">
      <sharedItems containsSemiMixedTypes="0" containsString="0" containsNumber="1" minValue="-1323175.4852811052" maxValue="166206342.53633645"/>
    </cacheField>
    <cacheField name="CDR: 2022 FCG Rate Case11" numFmtId="171">
      <sharedItems containsSemiMixedTypes="0" containsString="0" containsNumber="1" minValue="-1351108.0645763024" maxValue="166206342.53633648"/>
    </cacheField>
    <cacheField name="Sep 2023 Change" numFmtId="171">
      <sharedItems containsSemiMixedTypes="0" containsString="0" containsNumber="1" minValue="-1125196.4866127223" maxValue="378119.7782804966"/>
    </cacheField>
    <cacheField name="CDR: 2022 FCG Rate Case - RIM Depr Rates12" numFmtId="171">
      <sharedItems containsSemiMixedTypes="0" containsString="0" containsNumber="1" minValue="-1322760.6550906801" maxValue="166948802.0372237"/>
    </cacheField>
    <cacheField name="CDR: 2022 FCG Rate Case12" numFmtId="171">
      <sharedItems containsSemiMixedTypes="0" containsString="0" containsNumber="1" minValue="-1353680.9684231838" maxValue="166948802.0372237"/>
    </cacheField>
    <cacheField name="Oct 2023 Change" numFmtId="171">
      <sharedItems containsSemiMixedTypes="0" containsString="0" containsNumber="1" minValue="-1252905.9586992189" maxValue="421438.98068992421"/>
    </cacheField>
    <cacheField name="CDR: 2022 FCG Rate Case - RIM Depr Rates13" numFmtId="171">
      <sharedItems containsSemiMixedTypes="0" containsString="0" containsNumber="1" minValue="-1322378.9672988118" maxValue="167692911.68210098"/>
    </cacheField>
    <cacheField name="CDR: 2022 FCG Rate Case13" numFmtId="171">
      <sharedItems containsSemiMixedTypes="0" containsString="0" containsNumber="1" minValue="-1356263.8374917458" maxValue="167692911.68210098"/>
    </cacheField>
    <cacheField name="Nov 2023 Change" numFmtId="171">
      <sharedItems containsSemiMixedTypes="0" containsString="0" containsNumber="1" minValue="-1381185.2822916806" maxValue="465034.9047427848"/>
    </cacheField>
    <cacheField name="CDR: 2022 FCG Rate Case - RIM Depr Rates14" numFmtId="171">
      <sharedItems containsSemiMixedTypes="0" containsString="0" containsNumber="1" minValue="-1322030.4219055006" maxValue="168424675.74743396"/>
    </cacheField>
    <cacheField name="CDR: 2022 FCG Rate Case14" numFmtId="171">
      <sharedItems containsSemiMixedTypes="0" containsString="0" containsNumber="1" minValue="-1358856.6717819883" maxValue="168424675.74743396"/>
    </cacheField>
    <cacheField name="Dec 2023 Change" numFmtId="171">
      <sharedItems containsSemiMixedTypes="0" containsString="0" containsNumber="1" minValue="-1510030.3574729711" maxValue="508905.57897284254"/>
    </cacheField>
    <cacheField name="CDR: 2022 FCG Rate Case - RIM Depr Rates15" numFmtId="171">
      <sharedItems containsSemiMixedTypes="0" containsString="0" containsNumber="1" minValue="-1322030.4219055006" maxValue="168424675.74743396"/>
    </cacheField>
    <cacheField name="CDR: 2022 FCG Rate Case15" numFmtId="171">
      <sharedItems containsSemiMixedTypes="0" containsString="0" containsNumber="1" minValue="-1358856.6717819883" maxValue="168424675.74743396"/>
    </cacheField>
    <cacheField name="2023 Change" numFmtId="171">
      <sharedItems containsSemiMixedTypes="0" containsString="0" containsNumber="1" minValue="-1510030.3574729851" maxValue="508905.578972855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13.689349768516" createdVersion="6" refreshedVersion="6" minRefreshableVersion="3" recordCount="173" xr:uid="{97FC60E5-284C-477B-B216-3FCC9F8F1D68}">
  <cacheSource type="worksheet">
    <worksheetSource ref="A5:AW178" sheet="DATA" r:id="rId2"/>
  </cacheSource>
  <cacheFields count="49">
    <cacheField name="Cap - Component" numFmtId="0">
      <sharedItems count="5">
        <s v="BookDepr: Book Depreciation"/>
        <s v="CloseTot: Closings - Total Book"/>
        <s v="EndCWIPTot: Ending CWIP - Total"/>
        <s v="EndPlantBal: Ending Plant Balance"/>
        <s v="EndResBal: Ending Reserve Balance"/>
      </sharedItems>
    </cacheField>
    <cacheField name="FERC Function" numFmtId="0">
      <sharedItems count="6">
        <s v="000: Intangible"/>
        <s v="007: Building, General Plant"/>
        <s v="008: General Plant Equipment"/>
        <s v="009: Transportation Equipment"/>
        <s v="010: Distribution - Gas"/>
        <s v="011: Storage Plant - Gas"/>
      </sharedItems>
    </cacheField>
    <cacheField name="Business Area" numFmtId="0">
      <sharedItems count="2">
        <s v="A01: Base"/>
        <s v="A25: SAFE"/>
      </sharedItems>
    </cacheField>
    <cacheField name="Depr Group: PP Utility Account of Cap - Depr Groups" numFmtId="0">
      <sharedItems count="41">
        <s v="30302: 30302"/>
        <s v="30320: 30320"/>
        <s v="39000: 39000 - Structures &amp; Improvements"/>
        <s v="39100: 39100 - Office Furniture &amp; Equipt"/>
        <s v="39112: 39112 - Computer Equipment"/>
        <s v="39150: 39150 - Personal Computer Equipment"/>
        <s v="39400: 39400 - Tools, Shop &amp; Garage Equipt"/>
        <s v="39410: 39410 - Tools/Shop Equipt-Fixed"/>
        <s v="39700: 39700 - Communications Equipt"/>
        <s v="39800: 39800 - Miscellaneous Equipt"/>
        <s v="39200: 39200 - Transportation Equipt - Gas"/>
        <s v="39210: 39210 - Automobile"/>
        <s v="39220: 39220 - Light Trucks"/>
        <s v="39230: 39230 - Heavy Trucks"/>
        <s v="39600: 39600 - Power Operated Equipt"/>
        <s v="37500: 37500 - Structures &amp; Improvements"/>
        <s v="37610: 37610 - Mains - Steel"/>
        <s v="37620: 37620 - Mains - Plastic"/>
        <s v="37800: 37800 - M&amp;R Station Equipt - Gen"/>
        <s v="37900: 37900 - M&amp;R Station Equipt-CityGate"/>
        <s v="38010: 38010 - Services - Steel"/>
        <s v="38020: 38020 - Services - Plastic"/>
        <s v="38100: 38100 - Meters"/>
        <s v="38110: 38110 - Meters - ERTs"/>
        <s v="38200: 38200 - Meter Installations"/>
        <s v="38210: 38210 - Meter Install - ERTs"/>
        <s v="38300: 38300 - House Regulators"/>
        <s v="38400: 38400 - Communication Equipment"/>
        <s v="38500: 38500 - Industrial M&amp;R Station Equi"/>
        <s v="38700: 38700 - Other Equipment"/>
        <s v="36400-G: 36400 - LNG Plant"/>
        <s v="36410-G: 36410 - LNG Land"/>
        <s v="38900: 38900 - Land"/>
        <s v="30200: 30200 - Franchises &amp; Consents"/>
        <s v="38920: 38920 - Land Rights"/>
        <s v="37400: 37400 - ARO Distribution Plant"/>
        <s v="37410: 37410 - Land"/>
        <s v="37430: 37430 - Right-of-way"/>
        <s v="38798: 38798 - Unregulated Misc Assets"/>
        <s v="30300: 30300 - Misc Intangible Plant"/>
        <s v="39111: 39111 - OFE - Enterprise Software"/>
      </sharedItems>
    </cacheField>
    <cacheField name="CDR: 2022 FCG Rate Case - RIM Depr Rates" numFmtId="171">
      <sharedItems containsSemiMixedTypes="0" containsString="0" containsNumber="1" minValue="-1328400.3649299943" maxValue="159922743.53927571"/>
    </cacheField>
    <cacheField name="CDR: 2022 FCG Rate Case" numFmtId="171">
      <sharedItems containsSemiMixedTypes="0" containsString="0" containsNumber="1" minValue="-1328400.3649299943" maxValue="159922743.53927571"/>
    </cacheField>
    <cacheField name="Dec 2022 Change" numFmtId="171">
      <sharedItems containsSemiMixedTypes="0" containsString="0" containsNumber="1" containsInteger="1" minValue="0" maxValue="0"/>
    </cacheField>
    <cacheField name="CDR: 2022 FCG Rate Case - RIM Depr Rates2" numFmtId="171">
      <sharedItems containsSemiMixedTypes="0" containsString="0" containsNumber="1" minValue="-1328400.3649299943" maxValue="159922743.53927571"/>
    </cacheField>
    <cacheField name="CDR: 2022 FCG Rate Case2" numFmtId="171">
      <sharedItems containsSemiMixedTypes="0" containsString="0" containsNumber="1" minValue="-1328400.3649299943" maxValue="159922743.53927571"/>
    </cacheField>
    <cacheField name="2022 Change" numFmtId="171">
      <sharedItems containsSemiMixedTypes="0" containsString="0" containsNumber="1" containsInteger="1" minValue="0" maxValue="0"/>
    </cacheField>
    <cacheField name="CDR: 2022 FCG Rate Case - RIM Depr Rates3" numFmtId="171">
      <sharedItems containsSemiMixedTypes="0" containsString="0" containsNumber="1" minValue="-1327687.2531525567" maxValue="160617200.15710601"/>
    </cacheField>
    <cacheField name="CDR: 2022 FCG Rate Case3" numFmtId="171">
      <sharedItems containsSemiMixedTypes="0" containsString="0" containsNumber="1" minValue="-1330883.5817817508" maxValue="160617200.15710601"/>
    </cacheField>
    <cacheField name="Jan 2023 Change" numFmtId="171">
      <sharedItems containsSemiMixedTypes="0" containsString="0" containsNumber="1" minValue="-122873.64508361279" maxValue="40969.519581623375"/>
    </cacheField>
    <cacheField name="CDR: 2022 FCG Rate Case - RIM Depr Rates4" numFmtId="171">
      <sharedItems containsSemiMixedTypes="0" containsString="0" containsNumber="1" minValue="-1327007.283773676" maxValue="161326403.0001097"/>
    </cacheField>
    <cacheField name="CDR: 2022 FCG Rate Case4" numFmtId="171">
      <sharedItems containsSemiMixedTypes="0" containsString="0" containsNumber="1" minValue="-1333376.7638551877" maxValue="161326403.00010967"/>
    </cacheField>
    <cacheField name="Feb 2023 Change" numFmtId="171">
      <sharedItems containsSemiMixedTypes="0" containsString="0" containsNumber="1" minValue="-246285.3596272096" maxValue="82200.478246226907"/>
    </cacheField>
    <cacheField name="CDR: 2022 FCG Rate Case - RIM Depr Rates5" numFmtId="171">
      <sharedItems containsSemiMixedTypes="0" containsString="0" containsNumber="1" minValue="-1326360.4567933523" maxValue="162032103.05336049"/>
    </cacheField>
    <cacheField name="CDR: 2022 FCG Rate Case5" numFmtId="171">
      <sharedItems containsSemiMixedTypes="0" containsString="0" containsNumber="1" minValue="-1335879.9111503053" maxValue="162032103.05336049"/>
    </cacheField>
    <cacheField name="Mar 2023 Change" numFmtId="171">
      <sharedItems containsSemiMixedTypes="0" containsString="0" containsNumber="1" minValue="-370239.45361436158" maxValue="123694.94847162068"/>
    </cacheField>
    <cacheField name="CDR: 2022 FCG Rate Case - RIM Depr Rates6" numFmtId="171">
      <sharedItems containsSemiMixedTypes="0" containsString="0" containsNumber="1" minValue="-1325746.7722115854" maxValue="162736584.44440758"/>
    </cacheField>
    <cacheField name="CDR: 2022 FCG Rate Case6" numFmtId="171">
      <sharedItems containsSemiMixedTypes="0" containsString="0" containsNumber="1" minValue="-1338393.0236671034" maxValue="162736584.44440755"/>
    </cacheField>
    <cacheField name="Apr 2023 Change" numFmtId="171">
      <sharedItems containsSemiMixedTypes="0" containsString="0" containsNumber="1" minValue="-494734.11715520173" maxValue="165452.05996297672"/>
    </cacheField>
    <cacheField name="CDR: 2022 FCG Rate Case - RIM Depr Rates7" numFmtId="171">
      <sharedItems containsSemiMixedTypes="0" containsString="0" containsNumber="1" minValue="-1325166.2300283755" maxValue="163432512.22241628"/>
    </cacheField>
    <cacheField name="CDR: 2022 FCG Rate Case7" numFmtId="171">
      <sharedItems containsSemiMixedTypes="0" containsString="0" containsNumber="1" minValue="-1340916.1014055822" maxValue="163432512.22241628"/>
    </cacheField>
    <cacheField name="May 2023 Change" numFmtId="171">
      <sharedItems containsSemiMixedTypes="0" containsString="0" containsNumber="1" minValue="-619765.60421080142" maxValue="207470.01141812652"/>
    </cacheField>
    <cacheField name="CDR: 2022 FCG Rate Case - RIM Depr Rates8" numFmtId="171">
      <sharedItems containsSemiMixedTypes="0" containsString="0" containsNumber="1" minValue="-1324618.8302437225" maxValue="164125238.34809083"/>
    </cacheField>
    <cacheField name="CDR: 2022 FCG Rate Case8" numFmtId="171">
      <sharedItems containsSemiMixedTypes="0" containsString="0" containsNumber="1" minValue="-1343449.1443657414" maxValue="164125238.34809083"/>
    </cacheField>
    <cacheField name="June 2023 Change" numFmtId="171">
      <sharedItems containsSemiMixedTypes="0" containsString="0" containsNumber="1" minValue="-745329.40859616548" maxValue="249746.63601481169"/>
    </cacheField>
    <cacheField name="CDR: 2022 FCG Rate Case - RIM Depr Rates9" numFmtId="171">
      <sharedItems containsSemiMixedTypes="0" containsString="0" containsNumber="1" minValue="-1324104.5728576265" maxValue="164810594.83512488"/>
    </cacheField>
    <cacheField name="CDR: 2022 FCG Rate Case9" numFmtId="171">
      <sharedItems containsSemiMixedTypes="0" containsString="0" containsNumber="1" minValue="-1345992.1525475811" maxValue="164810594.83512491"/>
    </cacheField>
    <cacheField name="July 2023 Change" numFmtId="171">
      <sharedItems containsSemiMixedTypes="0" containsString="0" containsNumber="1" minValue="-871421.4779830873" maxValue="292279.98517020792"/>
    </cacheField>
    <cacheField name="CDR: 2022 FCG Rate Case - RIM Depr Rates10" numFmtId="171">
      <sharedItems containsSemiMixedTypes="0" containsString="0" containsNumber="1" minValue="-1323623.4578700874" maxValue="165502412.13556898"/>
    </cacheField>
    <cacheField name="CDR: 2022 FCG Rate Case10" numFmtId="171">
      <sharedItems containsSemiMixedTypes="0" containsString="0" containsNumber="1" minValue="-1348545.1259511015" maxValue="165502412.13556898"/>
    </cacheField>
    <cacheField name="Aug 2023 Change" numFmtId="171">
      <sharedItems containsSemiMixedTypes="0" containsString="0" containsNumber="1" minValue="-998041.4639885053" maxValue="335069.891362492"/>
    </cacheField>
    <cacheField name="CDR: 2022 FCG Rate Case - RIM Depr Rates11" numFmtId="171">
      <sharedItems containsSemiMixedTypes="0" containsString="0" containsNumber="1" minValue="-1323175.4852811052" maxValue="166206342.53633645"/>
    </cacheField>
    <cacheField name="CDR: 2022 FCG Rate Case11" numFmtId="171">
      <sharedItems containsSemiMixedTypes="0" containsString="0" containsNumber="1" minValue="-1351108.0645763024" maxValue="166206342.53633648"/>
    </cacheField>
    <cacheField name="Sep 2023 Change" numFmtId="171">
      <sharedItems containsSemiMixedTypes="0" containsString="0" containsNumber="1" minValue="-1125196.4866127223" maxValue="378119.7782804966"/>
    </cacheField>
    <cacheField name="CDR: 2022 FCG Rate Case - RIM Depr Rates12" numFmtId="171">
      <sharedItems containsSemiMixedTypes="0" containsString="0" containsNumber="1" minValue="-1322760.6550906801" maxValue="166948802.0372237"/>
    </cacheField>
    <cacheField name="CDR: 2022 FCG Rate Case12" numFmtId="171">
      <sharedItems containsSemiMixedTypes="0" containsString="0" containsNumber="1" minValue="-1353680.9684231838" maxValue="166948802.0372237"/>
    </cacheField>
    <cacheField name="Oct 2023 Change" numFmtId="171">
      <sharedItems containsSemiMixedTypes="0" containsString="0" containsNumber="1" minValue="-1252905.9586992189" maxValue="421438.98068992421"/>
    </cacheField>
    <cacheField name="CDR: 2022 FCG Rate Case - RIM Depr Rates13" numFmtId="171">
      <sharedItems containsSemiMixedTypes="0" containsString="0" containsNumber="1" minValue="-1322378.9672988118" maxValue="167692911.68210098"/>
    </cacheField>
    <cacheField name="CDR: 2022 FCG Rate Case13" numFmtId="171">
      <sharedItems containsSemiMixedTypes="0" containsString="0" containsNumber="1" minValue="-1356263.8374917458" maxValue="167692911.68210098"/>
    </cacheField>
    <cacheField name="Nov 2023 Change" numFmtId="171">
      <sharedItems containsSemiMixedTypes="0" containsString="0" containsNumber="1" minValue="-1381185.2822916806" maxValue="465034.9047427848"/>
    </cacheField>
    <cacheField name="CDR: 2022 FCG Rate Case - RIM Depr Rates14" numFmtId="171">
      <sharedItems containsSemiMixedTypes="0" containsString="0" containsNumber="1" minValue="-1322030.4219055006" maxValue="168424675.74743396"/>
    </cacheField>
    <cacheField name="CDR: 2022 FCG Rate Case14" numFmtId="171">
      <sharedItems containsSemiMixedTypes="0" containsString="0" containsNumber="1" minValue="-1358856.6717819883" maxValue="168424675.74743396"/>
    </cacheField>
    <cacheField name="Dec 2023 Change" numFmtId="171">
      <sharedItems containsSemiMixedTypes="0" containsString="0" containsNumber="1" minValue="-1510030.3574729711" maxValue="508905.57897284254"/>
    </cacheField>
    <cacheField name="CDR: 2022 FCG Rate Case - RIM Depr Rates15" numFmtId="171">
      <sharedItems containsSemiMixedTypes="0" containsString="0" containsNumber="1" minValue="-1322030.4219055006" maxValue="168424675.74743396"/>
    </cacheField>
    <cacheField name="CDR: 2022 FCG Rate Case15" numFmtId="171">
      <sharedItems containsSemiMixedTypes="0" containsString="0" containsNumber="1" minValue="-1358856.6717819883" maxValue="168424675.74743396"/>
    </cacheField>
    <cacheField name="2023 Change" numFmtId="171">
      <sharedItems containsSemiMixedTypes="0" containsString="0" containsNumber="1" minValue="-1510030.3574729851" maxValue="508905.578972855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13.689349768516" createdVersion="6" refreshedVersion="6" minRefreshableVersion="3" recordCount="173" xr:uid="{0706651A-AF57-48BC-ADBB-6442B6CA8E32}">
  <cacheSource type="worksheet">
    <worksheetSource ref="A5:AW178" sheet="DATA" r:id="rId2"/>
  </cacheSource>
  <cacheFields count="49">
    <cacheField name="Cap - Component" numFmtId="0">
      <sharedItems count="5">
        <s v="BookDepr: Book Depreciation"/>
        <s v="CloseTot: Closings - Total Book"/>
        <s v="EndCWIPTot: Ending CWIP - Total"/>
        <s v="EndPlantBal: Ending Plant Balance"/>
        <s v="EndResBal: Ending Reserve Balance"/>
      </sharedItems>
    </cacheField>
    <cacheField name="FERC Function" numFmtId="0">
      <sharedItems count="6">
        <s v="000: Intangible"/>
        <s v="007: Building, General Plant"/>
        <s v="008: General Plant Equipment"/>
        <s v="009: Transportation Equipment"/>
        <s v="010: Distribution - Gas"/>
        <s v="011: Storage Plant - Gas"/>
      </sharedItems>
    </cacheField>
    <cacheField name="Business Area" numFmtId="0">
      <sharedItems count="2">
        <s v="A01: Base"/>
        <s v="A25: SAFE"/>
      </sharedItems>
    </cacheField>
    <cacheField name="Depr Group: PP Utility Account of Cap - Depr Groups" numFmtId="0">
      <sharedItems count="41">
        <s v="30302: 30302"/>
        <s v="30320: 30320"/>
        <s v="39000: 39000 - Structures &amp; Improvements"/>
        <s v="39100: 39100 - Office Furniture &amp; Equipt"/>
        <s v="39112: 39112 - Computer Equipment"/>
        <s v="39150: 39150 - Personal Computer Equipment"/>
        <s v="39400: 39400 - Tools, Shop &amp; Garage Equipt"/>
        <s v="39410: 39410 - Tools/Shop Equipt-Fixed"/>
        <s v="39700: 39700 - Communications Equipt"/>
        <s v="39800: 39800 - Miscellaneous Equipt"/>
        <s v="39200: 39200 - Transportation Equipt - Gas"/>
        <s v="39210: 39210 - Automobile"/>
        <s v="39220: 39220 - Light Trucks"/>
        <s v="39230: 39230 - Heavy Trucks"/>
        <s v="39600: 39600 - Power Operated Equipt"/>
        <s v="37500: 37500 - Structures &amp; Improvements"/>
        <s v="37610: 37610 - Mains - Steel"/>
        <s v="37620: 37620 - Mains - Plastic"/>
        <s v="37800: 37800 - M&amp;R Station Equipt - Gen"/>
        <s v="37900: 37900 - M&amp;R Station Equipt-CityGate"/>
        <s v="38010: 38010 - Services - Steel"/>
        <s v="38020: 38020 - Services - Plastic"/>
        <s v="38100: 38100 - Meters"/>
        <s v="38110: 38110 - Meters - ERTs"/>
        <s v="38200: 38200 - Meter Installations"/>
        <s v="38210: 38210 - Meter Install - ERTs"/>
        <s v="38300: 38300 - House Regulators"/>
        <s v="38400: 38400 - Communication Equipment"/>
        <s v="38500: 38500 - Industrial M&amp;R Station Equi"/>
        <s v="38700: 38700 - Other Equipment"/>
        <s v="36400-G: 36400 - LNG Plant"/>
        <s v="36410-G: 36410 - LNG Land"/>
        <s v="38900: 38900 - Land"/>
        <s v="30200: 30200 - Franchises &amp; Consents"/>
        <s v="38920: 38920 - Land Rights"/>
        <s v="37400: 37400 - ARO Distribution Plant"/>
        <s v="37410: 37410 - Land"/>
        <s v="37430: 37430 - Right-of-way"/>
        <s v="38798: 38798 - Unregulated Misc Assets"/>
        <s v="30300: 30300 - Misc Intangible Plant"/>
        <s v="39111: 39111 - OFE - Enterprise Software"/>
      </sharedItems>
    </cacheField>
    <cacheField name="CDR: 2022 FCG Rate Case - RIM Depr Rates" numFmtId="171">
      <sharedItems containsSemiMixedTypes="0" containsString="0" containsNumber="1" minValue="-1328400.3649299943" maxValue="159922743.53927571"/>
    </cacheField>
    <cacheField name="CDR: 2022 FCG Rate Case" numFmtId="171">
      <sharedItems containsSemiMixedTypes="0" containsString="0" containsNumber="1" minValue="-1328400.3649299943" maxValue="159922743.53927571"/>
    </cacheField>
    <cacheField name="Dec 2022 Change" numFmtId="171">
      <sharedItems containsSemiMixedTypes="0" containsString="0" containsNumber="1" containsInteger="1" minValue="0" maxValue="0"/>
    </cacheField>
    <cacheField name="CDR: 2022 FCG Rate Case - RIM Depr Rates2" numFmtId="171">
      <sharedItems containsSemiMixedTypes="0" containsString="0" containsNumber="1" minValue="-1328400.3649299943" maxValue="159922743.53927571"/>
    </cacheField>
    <cacheField name="CDR: 2022 FCG Rate Case2" numFmtId="171">
      <sharedItems containsSemiMixedTypes="0" containsString="0" containsNumber="1" minValue="-1328400.3649299943" maxValue="159922743.53927571"/>
    </cacheField>
    <cacheField name="2022 Change" numFmtId="171">
      <sharedItems containsSemiMixedTypes="0" containsString="0" containsNumber="1" containsInteger="1" minValue="0" maxValue="0"/>
    </cacheField>
    <cacheField name="CDR: 2022 FCG Rate Case - RIM Depr Rates3" numFmtId="171">
      <sharedItems containsSemiMixedTypes="0" containsString="0" containsNumber="1" minValue="-1327687.2531525567" maxValue="160617200.15710601"/>
    </cacheField>
    <cacheField name="CDR: 2022 FCG Rate Case3" numFmtId="171">
      <sharedItems containsSemiMixedTypes="0" containsString="0" containsNumber="1" minValue="-1330883.5817817508" maxValue="160617200.15710601"/>
    </cacheField>
    <cacheField name="Jan 2023 Change" numFmtId="171">
      <sharedItems containsSemiMixedTypes="0" containsString="0" containsNumber="1" minValue="-122873.64508361279" maxValue="40969.519581623375"/>
    </cacheField>
    <cacheField name="CDR: 2022 FCG Rate Case - RIM Depr Rates4" numFmtId="171">
      <sharedItems containsSemiMixedTypes="0" containsString="0" containsNumber="1" minValue="-1327007.283773676" maxValue="161326403.0001097"/>
    </cacheField>
    <cacheField name="CDR: 2022 FCG Rate Case4" numFmtId="171">
      <sharedItems containsSemiMixedTypes="0" containsString="0" containsNumber="1" minValue="-1333376.7638551877" maxValue="161326403.00010967"/>
    </cacheField>
    <cacheField name="Feb 2023 Change" numFmtId="171">
      <sharedItems containsSemiMixedTypes="0" containsString="0" containsNumber="1" minValue="-246285.3596272096" maxValue="82200.478246226907"/>
    </cacheField>
    <cacheField name="CDR: 2022 FCG Rate Case - RIM Depr Rates5" numFmtId="171">
      <sharedItems containsSemiMixedTypes="0" containsString="0" containsNumber="1" minValue="-1326360.4567933523" maxValue="162032103.05336049"/>
    </cacheField>
    <cacheField name="CDR: 2022 FCG Rate Case5" numFmtId="171">
      <sharedItems containsSemiMixedTypes="0" containsString="0" containsNumber="1" minValue="-1335879.9111503053" maxValue="162032103.05336049"/>
    </cacheField>
    <cacheField name="Mar 2023 Change" numFmtId="171">
      <sharedItems containsSemiMixedTypes="0" containsString="0" containsNumber="1" minValue="-370239.45361436158" maxValue="123694.94847162068"/>
    </cacheField>
    <cacheField name="CDR: 2022 FCG Rate Case - RIM Depr Rates6" numFmtId="171">
      <sharedItems containsSemiMixedTypes="0" containsString="0" containsNumber="1" minValue="-1325746.7722115854" maxValue="162736584.44440758"/>
    </cacheField>
    <cacheField name="CDR: 2022 FCG Rate Case6" numFmtId="171">
      <sharedItems containsSemiMixedTypes="0" containsString="0" containsNumber="1" minValue="-1338393.0236671034" maxValue="162736584.44440755"/>
    </cacheField>
    <cacheField name="Apr 2023 Change" numFmtId="171">
      <sharedItems containsSemiMixedTypes="0" containsString="0" containsNumber="1" minValue="-494734.11715520173" maxValue="165452.05996297672"/>
    </cacheField>
    <cacheField name="CDR: 2022 FCG Rate Case - RIM Depr Rates7" numFmtId="171">
      <sharedItems containsSemiMixedTypes="0" containsString="0" containsNumber="1" minValue="-1325166.2300283755" maxValue="163432512.22241628"/>
    </cacheField>
    <cacheField name="CDR: 2022 FCG Rate Case7" numFmtId="171">
      <sharedItems containsSemiMixedTypes="0" containsString="0" containsNumber="1" minValue="-1340916.1014055822" maxValue="163432512.22241628"/>
    </cacheField>
    <cacheField name="May 2023 Change" numFmtId="171">
      <sharedItems containsSemiMixedTypes="0" containsString="0" containsNumber="1" minValue="-619765.60421080142" maxValue="207470.01141812652"/>
    </cacheField>
    <cacheField name="CDR: 2022 FCG Rate Case - RIM Depr Rates8" numFmtId="171">
      <sharedItems containsSemiMixedTypes="0" containsString="0" containsNumber="1" minValue="-1324618.8302437225" maxValue="164125238.34809083"/>
    </cacheField>
    <cacheField name="CDR: 2022 FCG Rate Case8" numFmtId="171">
      <sharedItems containsSemiMixedTypes="0" containsString="0" containsNumber="1" minValue="-1343449.1443657414" maxValue="164125238.34809083"/>
    </cacheField>
    <cacheField name="June 2023 Change" numFmtId="171">
      <sharedItems containsSemiMixedTypes="0" containsString="0" containsNumber="1" minValue="-745329.40859616548" maxValue="249746.63601481169"/>
    </cacheField>
    <cacheField name="CDR: 2022 FCG Rate Case - RIM Depr Rates9" numFmtId="171">
      <sharedItems containsSemiMixedTypes="0" containsString="0" containsNumber="1" minValue="-1324104.5728576265" maxValue="164810594.83512488"/>
    </cacheField>
    <cacheField name="CDR: 2022 FCG Rate Case9" numFmtId="171">
      <sharedItems containsSemiMixedTypes="0" containsString="0" containsNumber="1" minValue="-1345992.1525475811" maxValue="164810594.83512491"/>
    </cacheField>
    <cacheField name="July 2023 Change" numFmtId="171">
      <sharedItems containsSemiMixedTypes="0" containsString="0" containsNumber="1" minValue="-871421.4779830873" maxValue="292279.98517020792"/>
    </cacheField>
    <cacheField name="CDR: 2022 FCG Rate Case - RIM Depr Rates10" numFmtId="171">
      <sharedItems containsSemiMixedTypes="0" containsString="0" containsNumber="1" minValue="-1323623.4578700874" maxValue="165502412.13556898"/>
    </cacheField>
    <cacheField name="CDR: 2022 FCG Rate Case10" numFmtId="171">
      <sharedItems containsSemiMixedTypes="0" containsString="0" containsNumber="1" minValue="-1348545.1259511015" maxValue="165502412.13556898"/>
    </cacheField>
    <cacheField name="Aug 2023 Change" numFmtId="171">
      <sharedItems containsSemiMixedTypes="0" containsString="0" containsNumber="1" minValue="-998041.4639885053" maxValue="335069.891362492"/>
    </cacheField>
    <cacheField name="CDR: 2022 FCG Rate Case - RIM Depr Rates11" numFmtId="171">
      <sharedItems containsSemiMixedTypes="0" containsString="0" containsNumber="1" minValue="-1323175.4852811052" maxValue="166206342.53633645"/>
    </cacheField>
    <cacheField name="CDR: 2022 FCG Rate Case11" numFmtId="171">
      <sharedItems containsSemiMixedTypes="0" containsString="0" containsNumber="1" minValue="-1351108.0645763024" maxValue="166206342.53633648"/>
    </cacheField>
    <cacheField name="Sep 2023 Change" numFmtId="171">
      <sharedItems containsSemiMixedTypes="0" containsString="0" containsNumber="1" minValue="-1125196.4866127223" maxValue="378119.7782804966"/>
    </cacheField>
    <cacheField name="CDR: 2022 FCG Rate Case - RIM Depr Rates12" numFmtId="171">
      <sharedItems containsSemiMixedTypes="0" containsString="0" containsNumber="1" minValue="-1322760.6550906801" maxValue="166948802.0372237"/>
    </cacheField>
    <cacheField name="CDR: 2022 FCG Rate Case12" numFmtId="171">
      <sharedItems containsSemiMixedTypes="0" containsString="0" containsNumber="1" minValue="-1353680.9684231838" maxValue="166948802.0372237"/>
    </cacheField>
    <cacheField name="Oct 2023 Change" numFmtId="171">
      <sharedItems containsSemiMixedTypes="0" containsString="0" containsNumber="1" minValue="-1252905.9586992189" maxValue="421438.98068992421"/>
    </cacheField>
    <cacheField name="CDR: 2022 FCG Rate Case - RIM Depr Rates13" numFmtId="171">
      <sharedItems containsSemiMixedTypes="0" containsString="0" containsNumber="1" minValue="-1322378.9672988118" maxValue="167692911.68210098"/>
    </cacheField>
    <cacheField name="CDR: 2022 FCG Rate Case13" numFmtId="171">
      <sharedItems containsSemiMixedTypes="0" containsString="0" containsNumber="1" minValue="-1356263.8374917458" maxValue="167692911.68210098"/>
    </cacheField>
    <cacheField name="Nov 2023 Change" numFmtId="171">
      <sharedItems containsSemiMixedTypes="0" containsString="0" containsNumber="1" minValue="-1381185.2822916806" maxValue="465034.9047427848"/>
    </cacheField>
    <cacheField name="CDR: 2022 FCG Rate Case - RIM Depr Rates14" numFmtId="171">
      <sharedItems containsSemiMixedTypes="0" containsString="0" containsNumber="1" minValue="-1322030.4219055006" maxValue="168424675.74743396"/>
    </cacheField>
    <cacheField name="CDR: 2022 FCG Rate Case14" numFmtId="171">
      <sharedItems containsSemiMixedTypes="0" containsString="0" containsNumber="1" minValue="-1358856.6717819883" maxValue="168424675.74743396"/>
    </cacheField>
    <cacheField name="Dec 2023 Change" numFmtId="171">
      <sharedItems containsSemiMixedTypes="0" containsString="0" containsNumber="1" minValue="-1510030.3574729711" maxValue="508905.57897284254"/>
    </cacheField>
    <cacheField name="CDR: 2022 FCG Rate Case - RIM Depr Rates15" numFmtId="171">
      <sharedItems containsSemiMixedTypes="0" containsString="0" containsNumber="1" minValue="-1322030.4219055006" maxValue="168424675.74743396"/>
    </cacheField>
    <cacheField name="CDR: 2022 FCG Rate Case15" numFmtId="171">
      <sharedItems containsSemiMixedTypes="0" containsString="0" containsNumber="1" minValue="-1358856.6717819883" maxValue="168424675.74743396"/>
    </cacheField>
    <cacheField name="2023 Change" numFmtId="171">
      <sharedItems containsSemiMixedTypes="0" containsString="0" containsNumber="1" minValue="-1510030.3574729851" maxValue="508905.578972855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3">
  <r>
    <x v="0"/>
    <x v="0"/>
    <x v="0"/>
    <x v="0"/>
    <n v="77762.476595438784"/>
    <n v="77762.476595438769"/>
    <n v="0"/>
    <n v="821778.00754702662"/>
    <n v="821778.00754702662"/>
    <n v="0"/>
    <n v="79383.301593768978"/>
    <n v="79383.301593768978"/>
    <n v="0"/>
    <n v="82636.215759934712"/>
    <n v="82636.215759934712"/>
    <n v="0"/>
    <n v="85791.880426200616"/>
    <n v="85791.880426200631"/>
    <n v="0"/>
    <n v="86103.078825880031"/>
    <n v="86103.078825880017"/>
    <n v="0"/>
    <n v="86352.037545623534"/>
    <n v="86352.037545623534"/>
    <n v="0"/>
    <n v="86551.204521418345"/>
    <n v="86551.204521418345"/>
    <n v="0"/>
    <n v="86710.538102054212"/>
    <n v="86710.538102054212"/>
    <n v="0"/>
    <n v="86838.004966562861"/>
    <n v="86838.004966562876"/>
    <n v="0"/>
    <n v="86939.978458169833"/>
    <n v="86939.978458169833"/>
    <n v="0"/>
    <n v="87021.557251455379"/>
    <n v="87021.557251455379"/>
    <n v="0"/>
    <n v="87094.071734375902"/>
    <n v="87094.071734375888"/>
    <n v="0"/>
    <n v="87184.714838026513"/>
    <n v="87184.714838026513"/>
    <n v="0"/>
    <n v="1028606.5840234709"/>
    <n v="1028606.5840234709"/>
    <n v="0"/>
  </r>
  <r>
    <x v="0"/>
    <x v="0"/>
    <x v="0"/>
    <x v="1"/>
    <n v="24662.264168980713"/>
    <n v="24662.264168980713"/>
    <n v="0"/>
    <n v="286257.64213796356"/>
    <n v="286257.64213796356"/>
    <n v="0"/>
    <n v="24829.338998152914"/>
    <n v="24829.338998152914"/>
    <n v="0"/>
    <n v="24884.669780237906"/>
    <n v="24884.669780237906"/>
    <n v="0"/>
    <n v="24933.101072572572"/>
    <n v="24933.101072572572"/>
    <n v="0"/>
    <n v="24976.012773106962"/>
    <n v="24976.012773106962"/>
    <n v="0"/>
    <n v="25014.508800201147"/>
    <n v="25014.508800201147"/>
    <n v="0"/>
    <n v="25049.472288543158"/>
    <n v="25049.472288543158"/>
    <n v="0"/>
    <n v="25081.609745883434"/>
    <n v="25081.609745883434"/>
    <n v="0"/>
    <n v="25111.48637842232"/>
    <n v="25111.48637842232"/>
    <n v="0"/>
    <n v="25139.554351120099"/>
    <n v="25139.554351120099"/>
    <n v="0"/>
    <n v="25166.175395944989"/>
    <n v="25166.175395944989"/>
    <n v="0"/>
    <n v="25194.757528381928"/>
    <n v="25194.757528381928"/>
    <n v="0"/>
    <n v="25238.948735594764"/>
    <n v="25238.948735594764"/>
    <n v="0"/>
    <n v="300619.63584816217"/>
    <n v="300619.63584816217"/>
    <n v="0"/>
  </r>
  <r>
    <x v="0"/>
    <x v="1"/>
    <x v="0"/>
    <x v="2"/>
    <n v="19015.434291666668"/>
    <n v="19015.434291666668"/>
    <n v="0"/>
    <n v="228185.2115"/>
    <n v="228185.2115"/>
    <n v="0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68747.30178399995"/>
    <n v="228185.2115"/>
    <n v="140562.09028399995"/>
  </r>
  <r>
    <x v="0"/>
    <x v="2"/>
    <x v="0"/>
    <x v="3"/>
    <n v="4251.1406200000001"/>
    <n v="4251.1406200000001"/>
    <n v="0"/>
    <n v="51013.687439999987"/>
    <n v="51013.687439999987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51013.687439999987"/>
    <n v="51013.687439999987"/>
    <n v="0"/>
  </r>
  <r>
    <x v="0"/>
    <x v="2"/>
    <x v="0"/>
    <x v="4"/>
    <n v="4191.1173333333336"/>
    <n v="4191.1173333333336"/>
    <n v="0"/>
    <n v="34641.08358333334"/>
    <n v="34641.08358333334"/>
    <n v="0"/>
    <n v="4428.278416666667"/>
    <n v="4428.278416666667"/>
    <n v="0"/>
    <n v="5082.1005833333329"/>
    <n v="5082.1005833333329"/>
    <n v="0"/>
    <n v="5735.9227499999997"/>
    <n v="5735.9227499999997"/>
    <n v="0"/>
    <n v="5973.0782499999996"/>
    <n v="5973.0782499999996"/>
    <n v="0"/>
    <n v="6210.2337499999994"/>
    <n v="6210.2337499999994"/>
    <n v="0"/>
    <n v="6447.3892499999984"/>
    <n v="6447.3892499999984"/>
    <n v="0"/>
    <n v="6684.5447499999991"/>
    <n v="6684.5447499999991"/>
    <n v="0"/>
    <n v="6921.7002499999981"/>
    <n v="6921.7002499999981"/>
    <n v="0"/>
    <n v="7158.8557499999988"/>
    <n v="7158.8557499999988"/>
    <n v="0"/>
    <n v="7396.0112499999996"/>
    <n v="7396.0112499999996"/>
    <n v="0"/>
    <n v="7633.1667499999985"/>
    <n v="7633.1667499999985"/>
    <n v="0"/>
    <n v="7870.3278333333328"/>
    <n v="7870.3278333333328"/>
    <n v="0"/>
    <n v="77541.609583333309"/>
    <n v="77541.609583333309"/>
    <n v="0"/>
  </r>
  <r>
    <x v="0"/>
    <x v="2"/>
    <x v="0"/>
    <x v="5"/>
    <n v="13555.795666666667"/>
    <n v="13555.795666666667"/>
    <n v="0"/>
    <n v="162669.54800000004"/>
    <n v="162669.54800000004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62669.54800000004"/>
    <n v="162669.54800000004"/>
    <n v="0"/>
  </r>
  <r>
    <x v="0"/>
    <x v="2"/>
    <x v="0"/>
    <x v="6"/>
    <n v="5539.6890308333332"/>
    <n v="5539.6890308333332"/>
    <n v="0"/>
    <n v="66476.268369999991"/>
    <n v="66476.268369999991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66476.268369999991"/>
    <n v="66476.268369999991"/>
    <n v="0"/>
  </r>
  <r>
    <x v="0"/>
    <x v="2"/>
    <x v="0"/>
    <x v="7"/>
    <n v="6126.4631991666665"/>
    <n v="6126.4631991666665"/>
    <n v="0"/>
    <n v="73517.558390000006"/>
    <n v="73517.558390000006"/>
    <n v="0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46143.999415000006"/>
    <n v="73517.558390000006"/>
    <n v="-27373.558975"/>
  </r>
  <r>
    <x v="0"/>
    <x v="2"/>
    <x v="0"/>
    <x v="8"/>
    <n v="4858.1443799999997"/>
    <n v="4858.1443799999997"/>
    <n v="0"/>
    <n v="58297.732559999982"/>
    <n v="58297.732559999982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58297.732559999982"/>
    <n v="58297.732559999982"/>
    <n v="0"/>
  </r>
  <r>
    <x v="0"/>
    <x v="2"/>
    <x v="0"/>
    <x v="9"/>
    <n v="935.59029166666676"/>
    <n v="935.59029166666676"/>
    <n v="0"/>
    <n v="11227.083500000001"/>
    <n v="11227.083500000001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11227.083500000001"/>
    <n v="11227.083500000001"/>
    <n v="0"/>
  </r>
  <r>
    <x v="0"/>
    <x v="3"/>
    <x v="0"/>
    <x v="10"/>
    <n v="2123.3223900000003"/>
    <n v="2123.3223900000003"/>
    <n v="0"/>
    <n v="25479.86868000001"/>
    <n v="25479.86868000001"/>
    <n v="0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40555.457649000018"/>
    <n v="25479.86868000001"/>
    <n v="15075.588969000008"/>
  </r>
  <r>
    <x v="0"/>
    <x v="3"/>
    <x v="0"/>
    <x v="11"/>
    <n v="15794.510324999999"/>
    <n v="15794.510324999999"/>
    <n v="0"/>
    <n v="189534.12390000001"/>
    <n v="189534.12390000001"/>
    <n v="0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103899.160647"/>
    <n v="189534.12390000001"/>
    <n v="-85634.963253000009"/>
  </r>
  <r>
    <x v="0"/>
    <x v="3"/>
    <x v="0"/>
    <x v="12"/>
    <n v="50140.802494416668"/>
    <n v="50140.802494416668"/>
    <n v="0"/>
    <n v="564820.8729728749"/>
    <n v="564820.8729728749"/>
    <n v="0"/>
    <n v="28955.782108666666"/>
    <n v="50695.413694416668"/>
    <n v="-21739.631585750001"/>
    <n v="29357.859975333333"/>
    <n v="51250.024894416667"/>
    <n v="-21892.164919083334"/>
    <n v="29759.937841999999"/>
    <n v="51804.636094416666"/>
    <n v="-22044.698252416667"/>
    <n v="30162.015708666666"/>
    <n v="52359.247294416666"/>
    <n v="-22197.23158575"/>
    <n v="30564.093575333332"/>
    <n v="52913.858494416665"/>
    <n v="-22349.764919083333"/>
    <n v="30966.171441999999"/>
    <n v="53468.469694416664"/>
    <n v="-22502.298252416665"/>
    <n v="31368.249308666665"/>
    <n v="54023.080894416664"/>
    <n v="-22654.831585749998"/>
    <n v="31770.327175333332"/>
    <n v="54577.692094416663"/>
    <n v="-22807.364919083331"/>
    <n v="32172.405041999999"/>
    <n v="55132.303294416663"/>
    <n v="-22959.898252416664"/>
    <n v="32574.482908666665"/>
    <n v="55686.914494416662"/>
    <n v="-23112.431585749997"/>
    <n v="32976.560775333332"/>
    <n v="56241.525694416661"/>
    <n v="-23264.96491908333"/>
    <n v="33378.638641999998"/>
    <n v="56796.136894416661"/>
    <n v="-23417.498252416663"/>
    <n v="374006.52450399997"/>
    <n v="644949.30353299994"/>
    <n v="-270942.77902899997"/>
  </r>
  <r>
    <x v="0"/>
    <x v="3"/>
    <x v="0"/>
    <x v="13"/>
    <n v="3171.2963333333337"/>
    <n v="3171.2963333333337"/>
    <n v="0"/>
    <n v="38055.555999999997"/>
    <n v="38055.555999999997"/>
    <n v="0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59723.923599999987"/>
    <n v="38055.555999999997"/>
    <n v="21668.36759999999"/>
  </r>
  <r>
    <x v="0"/>
    <x v="3"/>
    <x v="0"/>
    <x v="14"/>
    <n v="1461.2516208333336"/>
    <n v="1461.2516208333336"/>
    <n v="0"/>
    <n v="17535.01945"/>
    <n v="17535.01945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7535.01945"/>
    <n v="17535.01945"/>
    <n v="0"/>
  </r>
  <r>
    <x v="0"/>
    <x v="4"/>
    <x v="0"/>
    <x v="15"/>
    <n v="538.54688792571244"/>
    <n v="538.54688792571255"/>
    <n v="0"/>
    <n v="6130.2846307844957"/>
    <n v="6130.2846307844957"/>
    <n v="0"/>
    <n v="660.00811577673221"/>
    <n v="544.15562736911454"/>
    <n v="115.85248840761767"/>
    <n v="666.96452583759731"/>
    <n v="549.8909654512106"/>
    <n v="117.0735603863867"/>
    <n v="673.97491156545675"/>
    <n v="555.67080474811587"/>
    <n v="118.30410681734088"/>
    <n v="680.9626313100988"/>
    <n v="561.43195666524105"/>
    <n v="119.53067464485775"/>
    <n v="687.90343789568396"/>
    <n v="567.15443017995187"/>
    <n v="120.74900771573209"/>
    <n v="694.78781170379136"/>
    <n v="572.83037667067902"/>
    <n v="121.95743503311235"/>
    <n v="701.62143656729188"/>
    <n v="578.46448227622443"/>
    <n v="123.15695429106745"/>
    <n v="708.45069848955825"/>
    <n v="584.09499077596547"/>
    <n v="124.35570771359278"/>
    <n v="715.36912705395503"/>
    <n v="589.79901432639895"/>
    <n v="125.57011272755608"/>
    <n v="722.53067050670461"/>
    <n v="595.70347834329357"/>
    <n v="126.82719216341104"/>
    <n v="729.88509997863105"/>
    <n v="601.76697072706281"/>
    <n v="128.11812925156823"/>
    <n v="737.18818453272365"/>
    <n v="607.78813086474565"/>
    <n v="129.400053667978"/>
    <n v="8379.6466512182251"/>
    <n v="6908.7512283980022"/>
    <n v="1470.8954228202228"/>
  </r>
  <r>
    <x v="0"/>
    <x v="4"/>
    <x v="0"/>
    <x v="16"/>
    <n v="308417.93769803684"/>
    <n v="308417.93769803684"/>
    <n v="0"/>
    <n v="3591980.0141243311"/>
    <n v="3591980.0141243315"/>
    <n v="0"/>
    <n v="243249.36790856501"/>
    <n v="310267.05090378207"/>
    <n v="-67017.682995217066"/>
    <n v="244733.13476202489"/>
    <n v="312159.61066584807"/>
    <n v="-67426.475903823186"/>
    <n v="246228.87492618948"/>
    <n v="314067.44250789483"/>
    <n v="-67838.567581705342"/>
    <n v="247719.58714212128"/>
    <n v="315968.86115066486"/>
    <n v="-68249.27400854358"/>
    <n v="249199.89270889387"/>
    <n v="317857.00600624218"/>
    <n v="-68657.113297348318"/>
    <n v="250667.6799092193"/>
    <n v="319729.18355767778"/>
    <n v="-69061.503648458485"/>
    <n v="252124.20957600125"/>
    <n v="321587.00201020582"/>
    <n v="-69462.792434204574"/>
    <n v="253579.77142054233"/>
    <n v="323443.58599558956"/>
    <n v="-69863.814575047232"/>
    <n v="255055.11291710395"/>
    <n v="325325.39912895899"/>
    <n v="-70270.28621185504"/>
    <n v="256584.38408711468"/>
    <n v="327276.00011111575"/>
    <n v="-70691.616024001065"/>
    <n v="258156.44276428979"/>
    <n v="329281.17699526751"/>
    <n v="-71124.734230977716"/>
    <n v="259717.11170441165"/>
    <n v="331271.82615358621"/>
    <n v="-71554.714449174557"/>
    <n v="3017015.5698264763"/>
    <n v="3848234.1451868331"/>
    <n v="-831218.57536035683"/>
  </r>
  <r>
    <x v="0"/>
    <x v="4"/>
    <x v="0"/>
    <x v="17"/>
    <n v="332466.94787555741"/>
    <n v="332466.94787555741"/>
    <n v="0"/>
    <n v="3905275.0757986871"/>
    <n v="3905275.0757986871"/>
    <n v="0"/>
    <n v="211022.12960011789"/>
    <n v="333895.77468373068"/>
    <n v="-122873.64508361279"/>
    <n v="211946.20541183368"/>
    <n v="335357.91995543259"/>
    <n v="-123411.71454359891"/>
    <n v="212877.68315186776"/>
    <n v="336831.77713903133"/>
    <n v="-123954.09398716356"/>
    <n v="213806.05260269722"/>
    <n v="338300.71614350815"/>
    <n v="-124494.66354081093"/>
    <n v="214727.9886389923"/>
    <n v="339759.47569460794"/>
    <n v="-125031.48705561564"/>
    <n v="215642.18579225073"/>
    <n v="341205.99017761159"/>
    <n v="-125563.80438536085"/>
    <n v="216549.42351228389"/>
    <n v="342641.49289918313"/>
    <n v="-126092.06938689924"/>
    <n v="217456.06292237356"/>
    <n v="344076.04892780585"/>
    <n v="-126619.98600543229"/>
    <n v="218374.93015900446"/>
    <n v="345529.95278323465"/>
    <n v="-127155.02262423019"/>
    <n v="219327.13684426041"/>
    <n v="347036.60893079161"/>
    <n v="-127709.4720865312"/>
    <n v="220305.79486522215"/>
    <n v="348585.11845762964"/>
    <n v="-128279.32359240748"/>
    <n v="221277.41172444378"/>
    <n v="350122.48690576555"/>
    <n v="-128845.07518132176"/>
    <n v="2593313.0052253478"/>
    <n v="4103343.3626983329"/>
    <n v="-1510030.3574729851"/>
  </r>
  <r>
    <x v="0"/>
    <x v="4"/>
    <x v="0"/>
    <x v="18"/>
    <n v="7876.7289412154651"/>
    <n v="7876.7289412154651"/>
    <n v="0"/>
    <n v="89542.835010354582"/>
    <n v="89542.835010354582"/>
    <n v="0"/>
    <n v="5959.1932926701211"/>
    <n v="7960.7543986051251"/>
    <n v="-2001.561105935004"/>
    <n v="6023.5120863516177"/>
    <n v="8046.6764512330774"/>
    <n v="-2023.1643648814597"/>
    <n v="6088.3299377020667"/>
    <n v="8133.2651839531381"/>
    <n v="-2044.9352462510715"/>
    <n v="6152.9382199377815"/>
    <n v="8219.5739579321526"/>
    <n v="-2066.6357379943711"/>
    <n v="6217.1127442765455"/>
    <n v="8305.3032843388992"/>
    <n v="-2088.1905400623536"/>
    <n v="6280.7654925642064"/>
    <n v="8390.3355816697422"/>
    <n v="-2109.5700891055358"/>
    <n v="6343.9490173775184"/>
    <n v="8474.7410537485903"/>
    <n v="-2130.7920363710718"/>
    <n v="6407.0922025451455"/>
    <n v="8559.0926369877943"/>
    <n v="-2152.0004344426488"/>
    <n v="6471.0598202589108"/>
    <n v="8644.5455614145758"/>
    <n v="-2173.485741155665"/>
    <n v="6537.2752721584238"/>
    <n v="8733.0013177688888"/>
    <n v="-2195.726045610465"/>
    <n v="6605.2741433737801"/>
    <n v="8823.8395045069574"/>
    <n v="-2218.5653611331772"/>
    <n v="6672.7982807612188"/>
    <n v="8914.0435048336876"/>
    <n v="-2241.2452240724688"/>
    <n v="75759.300509977315"/>
    <n v="101205.17243699261"/>
    <n v="-25445.871927015294"/>
  </r>
  <r>
    <x v="0"/>
    <x v="4"/>
    <x v="0"/>
    <x v="19"/>
    <n v="43860.81967751171"/>
    <n v="43860.819677511718"/>
    <n v="0"/>
    <n v="498178.67448892328"/>
    <n v="498178.67448892322"/>
    <n v="0"/>
    <n v="32842.042362612628"/>
    <n v="44336.757189527074"/>
    <n v="-11494.714826914445"/>
    <n v="33202.656981555752"/>
    <n v="44823.586925100251"/>
    <n v="-11620.929943544499"/>
    <n v="33566.107727070877"/>
    <n v="45314.245431545663"/>
    <n v="-11748.137704474786"/>
    <n v="33928.367498933214"/>
    <n v="45803.296123559834"/>
    <n v="-11874.92862462662"/>
    <n v="34288.162240451507"/>
    <n v="46289.019024609537"/>
    <n v="-12000.85678415803"/>
    <n v="34644.991747658707"/>
    <n v="46770.738859339268"/>
    <n v="-12125.747111680561"/>
    <n v="34999.154674936151"/>
    <n v="47248.858811163795"/>
    <n v="-12249.704136227643"/>
    <n v="35353.088353475126"/>
    <n v="47726.669277191409"/>
    <n v="-12373.580923716283"/>
    <n v="35711.707252172841"/>
    <n v="48210.804790433329"/>
    <n v="-12499.097538260488"/>
    <n v="36083.100510749893"/>
    <n v="48712.185689512349"/>
    <n v="-12629.085178762456"/>
    <n v="36464.628876400588"/>
    <n v="49227.248983140809"/>
    <n v="-12762.620106740222"/>
    <n v="36843.459346982723"/>
    <n v="49738.670118426686"/>
    <n v="-12895.210771443963"/>
    <n v="417927.46757300006"/>
    <n v="564202.08122355002"/>
    <n v="-146274.61365054996"/>
  </r>
  <r>
    <x v="0"/>
    <x v="4"/>
    <x v="0"/>
    <x v="20"/>
    <n v="35028.483755239635"/>
    <n v="35028.483755239635"/>
    <n v="0"/>
    <n v="418283.38744158653"/>
    <n v="418283.38744158659"/>
    <n v="0"/>
    <n v="32467.097152664614"/>
    <n v="35064.464924877786"/>
    <n v="-2597.3677722131724"/>
    <n v="32501.391489103935"/>
    <n v="35101.502808232253"/>
    <n v="-2600.1113191283184"/>
    <n v="32536.029760580244"/>
    <n v="35138.912141426663"/>
    <n v="-2602.8823808464185"/>
    <n v="32570.523603535148"/>
    <n v="35176.165491817985"/>
    <n v="-2605.6418882828366"/>
    <n v="32604.718514026685"/>
    <n v="35213.095995148818"/>
    <n v="-2608.3774811221338"/>
    <n v="32638.55383267823"/>
    <n v="35249.638139292503"/>
    <n v="-2611.0843066142734"/>
    <n v="32672.065777092586"/>
    <n v="35285.831039259981"/>
    <n v="-2613.7652621673951"/>
    <n v="32705.549920676698"/>
    <n v="35321.993914330829"/>
    <n v="-2616.4439936541312"/>
    <n v="32739.602237552022"/>
    <n v="35358.770416556188"/>
    <n v="-2619.1681790041657"/>
    <n v="32775.20369189568"/>
    <n v="35397.219987247336"/>
    <n v="-2622.0162953516556"/>
    <n v="32812.034223411283"/>
    <n v="35436.996961284181"/>
    <n v="-2624.9627378728983"/>
    <n v="32848.537583125239"/>
    <n v="35476.42058977524"/>
    <n v="-2627.8830066500013"/>
    <n v="391871.30778634251"/>
    <n v="423221.01240924973"/>
    <n v="-31349.704622907215"/>
  </r>
  <r>
    <x v="0"/>
    <x v="4"/>
    <x v="0"/>
    <x v="21"/>
    <n v="198872.11528305232"/>
    <n v="198872.11528305232"/>
    <n v="0"/>
    <n v="2312703.4961859686"/>
    <n v="2312703.4961859686"/>
    <n v="0"/>
    <n v="241089.86523027479"/>
    <n v="200120.34564865939"/>
    <n v="40969.519581615401"/>
    <n v="242628.33368022717"/>
    <n v="201397.37501561339"/>
    <n v="41230.958664613776"/>
    <n v="244178.99786489422"/>
    <n v="202684.52763948732"/>
    <n v="41494.470225406898"/>
    <n v="245724.54069889057"/>
    <n v="203967.42920757583"/>
    <n v="41757.111491314747"/>
    <n v="247259.48356304219"/>
    <n v="205241.53210788462"/>
    <n v="42017.95145515757"/>
    <n v="248781.67551142667"/>
    <n v="206505.05091471365"/>
    <n v="42276.624596713023"/>
    <n v="250292.40079899997"/>
    <n v="207759.05164361434"/>
    <n v="42533.349155385629"/>
    <n v="251802.14028543682"/>
    <n v="209012.23409314035"/>
    <n v="42789.906192296476"/>
    <n v="253332.02686357949"/>
    <n v="210282.1399455856"/>
    <n v="43049.886917993892"/>
    <n v="254916.84494787364"/>
    <n v="211597.64253843116"/>
    <n v="43319.202409442485"/>
    <n v="256545.245387904"/>
    <n v="212949.32133505761"/>
    <n v="43595.924052846385"/>
    <n v="258162.04450771524"/>
    <n v="214291.37027764588"/>
    <n v="43870.674230069359"/>
    <n v="2994713.5993402647"/>
    <n v="2485808.0203674091"/>
    <n v="508905.57897285558"/>
  </r>
  <r>
    <x v="0"/>
    <x v="4"/>
    <x v="0"/>
    <x v="22"/>
    <n v="108097.8382881524"/>
    <n v="108097.83828815242"/>
    <n v="0"/>
    <n v="1236213.3098361813"/>
    <n v="1236213.3098361813"/>
    <n v="0"/>
    <n v="124168.05518175692"/>
    <n v="109139.06867560762"/>
    <n v="15028.986506149304"/>
    <n v="125382.16123259149"/>
    <n v="110206.22240905011"/>
    <n v="15175.938823541379"/>
    <n v="127037.7964905932"/>
    <n v="111661.46377415252"/>
    <n v="15376.33271644068"/>
    <n v="129120.24019170261"/>
    <n v="113491.85377080488"/>
    <n v="15628.386420897732"/>
    <n v="131193.67315851984"/>
    <n v="115314.32366959233"/>
    <n v="15879.349488927517"/>
    <n v="133256.26693280696"/>
    <n v="117127.26632422516"/>
    <n v="16129.000608581802"/>
    <n v="135309.11322334639"/>
    <n v="118931.64130582323"/>
    <n v="16377.471917523158"/>
    <n v="137361.12151224667"/>
    <n v="120735.27971537529"/>
    <n v="16625.841796871377"/>
    <n v="139430.25627346526"/>
    <n v="122553.97165246942"/>
    <n v="16876.284620995837"/>
    <n v="141546.08675301613"/>
    <n v="124413.7073765703"/>
    <n v="17132.379376445839"/>
    <n v="143698.96535941245"/>
    <n v="126306.0070161982"/>
    <n v="17392.958343214254"/>
    <n v="145841.98201191032"/>
    <n v="128189.63836781739"/>
    <n v="17652.343644092936"/>
    <n v="1613345.7183213683"/>
    <n v="1418070.444057687"/>
    <n v="195275.27426368138"/>
  </r>
  <r>
    <x v="0"/>
    <x v="4"/>
    <x v="0"/>
    <x v="23"/>
    <n v="9150.0880187006842"/>
    <n v="9150.0880187006842"/>
    <n v="0"/>
    <n v="115382.11354232488"/>
    <n v="115382.11354232488"/>
    <n v="0"/>
    <n v="14415.673357149491"/>
    <n v="9065.5265441867941"/>
    <n v="5350.1468129626974"/>
    <n v="14281.206750135603"/>
    <n v="8980.9650696729059"/>
    <n v="5300.2416804626973"/>
    <n v="14146.740143121713"/>
    <n v="8896.4035951590176"/>
    <n v="5250.3365479626955"/>
    <n v="14012.273536107825"/>
    <n v="8811.8421206451276"/>
    <n v="5200.4314154626973"/>
    <n v="13877.806929093937"/>
    <n v="8727.2806461312375"/>
    <n v="5150.526282962699"/>
    <n v="13743.340322080046"/>
    <n v="8642.7191716173493"/>
    <n v="5100.6211504626972"/>
    <n v="13608.873715066158"/>
    <n v="8558.157697103461"/>
    <n v="5050.7160179626972"/>
    <n v="13474.407108052268"/>
    <n v="8473.596222589571"/>
    <n v="5000.8108854626971"/>
    <n v="13339.94050103838"/>
    <n v="8389.0347480756827"/>
    <n v="4950.9057529626971"/>
    <n v="13205.47389402449"/>
    <n v="8304.4732735617945"/>
    <n v="4901.0006204626952"/>
    <n v="13071.007287010601"/>
    <n v="8219.9117990479044"/>
    <n v="4851.095487962697"/>
    <n v="12936.540679996713"/>
    <n v="8135.3503245340153"/>
    <n v="4801.1903554626979"/>
    <n v="164113.28422287724"/>
    <n v="103205.26121232485"/>
    <n v="60908.023010552381"/>
  </r>
  <r>
    <x v="0"/>
    <x v="4"/>
    <x v="0"/>
    <x v="24"/>
    <n v="15157.866036778725"/>
    <n v="15157.866036778723"/>
    <n v="0"/>
    <n v="179457.91844645463"/>
    <n v="179457.9184464546"/>
    <n v="0"/>
    <n v="15332.637730480214"/>
    <n v="15204.865749392875"/>
    <n v="127.77198108733865"/>
    <n v="15382.274167125222"/>
    <n v="15254.088549065844"/>
    <n v="128.18561805937861"/>
    <n v="15432.698617140191"/>
    <n v="15304.092795330691"/>
    <n v="128.60582180950041"/>
    <n v="15482.792156972613"/>
    <n v="15353.768888997844"/>
    <n v="129.02326797476962"/>
    <n v="15532.200791946552"/>
    <n v="15402.765785347003"/>
    <n v="129.43500659954952"/>
    <n v="15580.78554116544"/>
    <n v="15450.945661655735"/>
    <n v="129.8398795097055"/>
    <n v="15628.629385286005"/>
    <n v="15498.390807075288"/>
    <n v="130.23857821071761"/>
    <n v="15676.4095330001"/>
    <n v="15545.772786891765"/>
    <n v="130.6367461083355"/>
    <n v="15725.491461869755"/>
    <n v="15594.445699687507"/>
    <n v="131.04576218224793"/>
    <n v="15778.122726822248"/>
    <n v="15646.638370765399"/>
    <n v="131.48435605684972"/>
    <n v="15833.5700155583"/>
    <n v="15701.623598761977"/>
    <n v="131.94641679632332"/>
    <n v="15888.267698333262"/>
    <n v="15755.865467513819"/>
    <n v="132.4022308194435"/>
    <n v="187273.87982569993"/>
    <n v="185713.26416048573"/>
    <n v="1560.6156652141945"/>
  </r>
  <r>
    <x v="0"/>
    <x v="4"/>
    <x v="0"/>
    <x v="25"/>
    <n v="1384.2535365906876"/>
    <n v="1384.2535365906876"/>
    <n v="0"/>
    <n v="17268.747070004923"/>
    <n v="17268.747070004923"/>
    <n v="0"/>
    <n v="4570.6169441043421"/>
    <n v="1374.2883149101319"/>
    <n v="3196.3286291942104"/>
    <n v="4537.4745455473967"/>
    <n v="1364.3230932295762"/>
    <n v="3173.1514523178203"/>
    <n v="4504.3321469904522"/>
    <n v="1354.3578715490205"/>
    <n v="3149.9742754414319"/>
    <n v="4471.1897484335077"/>
    <n v="1344.3926498684648"/>
    <n v="3126.7970985650427"/>
    <n v="4438.0473498765623"/>
    <n v="1334.4274281879093"/>
    <n v="3103.619921688653"/>
    <n v="4404.9049513196178"/>
    <n v="1324.4622065073536"/>
    <n v="3080.4427448122642"/>
    <n v="4371.7625527626733"/>
    <n v="1314.4969848267979"/>
    <n v="3057.2655679358754"/>
    <n v="4338.6201542057288"/>
    <n v="1304.5317631462424"/>
    <n v="3034.0883910594866"/>
    <n v="4305.4777556487834"/>
    <n v="1294.5665414656867"/>
    <n v="3010.9112141830965"/>
    <n v="4272.3353570918389"/>
    <n v="1284.601319785131"/>
    <n v="2987.7340373067082"/>
    <n v="4239.1929585348944"/>
    <n v="1274.6360981045755"/>
    <n v="2964.5568604303189"/>
    <n v="4206.0505599779499"/>
    <n v="1264.6708764240198"/>
    <n v="2941.3796835539301"/>
    <n v="52660.005024493745"/>
    <n v="15833.75514800491"/>
    <n v="36826.249876488837"/>
  </r>
  <r>
    <x v="0"/>
    <x v="4"/>
    <x v="0"/>
    <x v="26"/>
    <n v="18837.283973648078"/>
    <n v="18837.283973648071"/>
    <n v="0"/>
    <n v="217525.65314923614"/>
    <n v="217525.65314923614"/>
    <n v="0"/>
    <n v="14362.520959435376"/>
    <n v="18981.305232733972"/>
    <n v="-4618.7842732985955"/>
    <n v="14473.9833160132"/>
    <n v="19128.612311911718"/>
    <n v="-4654.628995898518"/>
    <n v="14586.319631903267"/>
    <n v="19277.074403396378"/>
    <n v="-4690.7547714931115"/>
    <n v="14698.288946360897"/>
    <n v="19425.051470961538"/>
    <n v="-4726.762524600641"/>
    <n v="14809.498655712967"/>
    <n v="19572.024655127265"/>
    <n v="-4762.525999414298"/>
    <n v="14919.794620888493"/>
    <n v="19717.790247870253"/>
    <n v="-4797.9956269817594"/>
    <n v="15029.268872962621"/>
    <n v="19862.469876162053"/>
    <n v="-4833.2010031994323"/>
    <n v="15138.672481479523"/>
    <n v="20007.056142924481"/>
    <n v="-4868.3836614449574"/>
    <n v="15249.519852001969"/>
    <n v="20153.550465200846"/>
    <n v="-4904.0306131988764"/>
    <n v="15364.303672640772"/>
    <n v="20305.247144459176"/>
    <n v="-4940.9434718184039"/>
    <n v="15482.210651214373"/>
    <n v="20461.071345217235"/>
    <n v="-4978.8606940028621"/>
    <n v="15599.286266850269"/>
    <n v="20615.796828436476"/>
    <n v="-5016.5105615862067"/>
    <n v="179713.66792746371"/>
    <n v="237507.05012440143"/>
    <n v="-57793.382196937717"/>
  </r>
  <r>
    <x v="0"/>
    <x v="4"/>
    <x v="0"/>
    <x v="27"/>
    <n v="5630.4564390653495"/>
    <n v="5630.4564390653477"/>
    <n v="0"/>
    <n v="64344.46646632898"/>
    <n v="64344.466466328988"/>
    <n v="0"/>
    <n v="6093.422868893942"/>
    <n v="5684.8260001342887"/>
    <n v="408.59686875965326"/>
    <n v="6153.0156600401915"/>
    <n v="5740.4227732153395"/>
    <n v="412.59288682485203"/>
    <n v="6213.0708392029683"/>
    <n v="5796.4509287024748"/>
    <n v="416.61991050049346"/>
    <n v="6272.9318479255053"/>
    <n v="5852.2979339246704"/>
    <n v="420.63391400083492"/>
    <n v="6332.3909703208619"/>
    <n v="5907.7700014655302"/>
    <n v="424.62096885533174"/>
    <n v="6391.3666556139597"/>
    <n v="5962.7910489692904"/>
    <n v="428.57560664466928"/>
    <n v="6449.9075949345734"/>
    <n v="6017.4065025628652"/>
    <n v="432.50109237170818"/>
    <n v="6508.4111586773442"/>
    <n v="6071.98708681268"/>
    <n v="436.42407186466426"/>
    <n v="6567.6785774883429"/>
    <n v="6127.280305528484"/>
    <n v="440.3982719598589"/>
    <n v="6629.0286646066188"/>
    <n v="6184.5165384085085"/>
    <n v="444.51212619811031"/>
    <n v="6692.0311293385303"/>
    <n v="6243.2943480709309"/>
    <n v="448.73678126759933"/>
    <n v="6754.5937426329692"/>
    <n v="6301.6618007071447"/>
    <n v="452.9319419258245"/>
    <n v="77057.849709675836"/>
    <n v="71890.705268502235"/>
    <n v="5167.1444411736011"/>
  </r>
  <r>
    <x v="0"/>
    <x v="4"/>
    <x v="0"/>
    <x v="28"/>
    <n v="4582.9867873462954"/>
    <n v="4582.9867873462963"/>
    <n v="0"/>
    <n v="53675.743872893006"/>
    <n v="53675.743872892999"/>
    <n v="0"/>
    <n v="7187.9634961559541"/>
    <n v="4605.2753135544654"/>
    <n v="2582.6881826014887"/>
    <n v="7223.5386661484099"/>
    <n v="4628.0680631600217"/>
    <n v="2595.4706029883882"/>
    <n v="7259.3904768503153"/>
    <n v="4651.0380544322334"/>
    <n v="2608.3524224180819"/>
    <n v="7295.126117914554"/>
    <n v="4673.9336166725288"/>
    <n v="2621.1925012420252"/>
    <n v="7330.621315639657"/>
    <n v="4696.6751286349327"/>
    <n v="2633.9461870047244"/>
    <n v="7365.8272792623084"/>
    <n v="4719.2313304364579"/>
    <n v="2646.5959488258504"/>
    <n v="7400.7731400493394"/>
    <n v="4741.6208862653775"/>
    <n v="2659.1522537839619"/>
    <n v="7435.6966395164336"/>
    <n v="4763.9961153611794"/>
    <n v="2671.7005241552542"/>
    <n v="7471.0771434915159"/>
    <n v="4786.6641438820116"/>
    <n v="2684.4129996095044"/>
    <n v="7507.703680705954"/>
    <n v="4810.1304967293536"/>
    <n v="2697.5731839766004"/>
    <n v="7545.3188138592504"/>
    <n v="4834.2302357193448"/>
    <n v="2711.0885781399056"/>
    <n v="7582.6707896439211"/>
    <n v="4858.1613717199143"/>
    <n v="2724.5094179240068"/>
    <n v="88605.707559237635"/>
    <n v="56769.024756567844"/>
    <n v="31836.682802669791"/>
  </r>
  <r>
    <x v="0"/>
    <x v="4"/>
    <x v="0"/>
    <x v="29"/>
    <n v="4878.8413901288714"/>
    <n v="4878.8413901288723"/>
    <n v="0"/>
    <n v="55847.351314079016"/>
    <n v="55847.351314079024"/>
    <n v="0"/>
    <n v="7240.0598207669636"/>
    <n v="4925.2107624265054"/>
    <n v="2314.8490583404582"/>
    <n v="7309.9985792378102"/>
    <n v="4972.7881491413682"/>
    <n v="2337.210430096442"/>
    <n v="7380.5615499525884"/>
    <n v="5020.7901700357725"/>
    <n v="2359.7713799168159"/>
    <n v="7450.8623954351515"/>
    <n v="5068.6138744456794"/>
    <n v="2382.2485209894721"/>
    <n v="7520.6207044394123"/>
    <n v="5116.0685064213703"/>
    <n v="2404.552198018042"/>
    <n v="7589.7263854610683"/>
    <n v="5163.0791737830386"/>
    <n v="2426.6472116780296"/>
    <n v="7658.2451703060788"/>
    <n v="5209.6905920449517"/>
    <n v="2448.5545782611271"/>
    <n v="7726.7134990569066"/>
    <n v="5256.2676864332689"/>
    <n v="2470.4458126236377"/>
    <n v="7796.2130130226133"/>
    <n v="5303.5462673623215"/>
    <n v="2492.6667456602918"/>
    <n v="7868.5240770523251"/>
    <n v="5352.7374673825316"/>
    <n v="2515.7866096697935"/>
    <n v="7943.0658094842611"/>
    <n v="5403.4461289008577"/>
    <n v="2539.6196805834034"/>
    <n v="8017.0137534896649"/>
    <n v="5453.750852714059"/>
    <n v="2563.2629007756059"/>
    <n v="91501.604757704845"/>
    <n v="62245.989631091717"/>
    <n v="29255.615126613127"/>
  </r>
  <r>
    <x v="0"/>
    <x v="4"/>
    <x v="1"/>
    <x v="16"/>
    <n v="1791.0256038112243"/>
    <n v="1791.0256038112243"/>
    <n v="0"/>
    <n v="18198.721587260385"/>
    <n v="18198.721587260385"/>
    <n v="0"/>
    <n v="1439.5507609461033"/>
    <n v="1836.1616848802337"/>
    <n v="-396.61092393413037"/>
    <n v="1476.4873286777897"/>
    <n v="1883.2746539257521"/>
    <n v="-406.78732524796237"/>
    <n v="1514.6638005483426"/>
    <n v="1931.9691333524779"/>
    <n v="-417.30533280413533"/>
    <n v="1553.8321957299886"/>
    <n v="1981.9288210841692"/>
    <n v="-428.09662535418056"/>
    <n v="1593.7941295605092"/>
    <n v="2032.9006754598333"/>
    <n v="-439.10654589932415"/>
    <n v="1634.3908943101294"/>
    <n v="2084.6822631506752"/>
    <n v="-450.29136884054583"/>
    <n v="1675.4955237950294"/>
    <n v="2137.1116374936601"/>
    <n v="-461.61611369863067"/>
    <n v="1717.006445068153"/>
    <n v="2190.0592411583584"/>
    <n v="-473.05279609020545"/>
    <n v="1758.8423997718558"/>
    <n v="2243.4214282804282"/>
    <n v="-484.57902850857249"/>
    <n v="1800.9383812200217"/>
    <n v="2297.1152821683954"/>
    <n v="-496.17690094837371"/>
    <n v="1843.2423840637582"/>
    <n v="2351.0744694690793"/>
    <n v="-507.8320854053211"/>
    <n v="1885.7128040239511"/>
    <n v="2405.2459234999378"/>
    <n v="-519.53311947598672"/>
    <n v="19893.95704771563"/>
    <n v="25374.945213923005"/>
    <n v="-5480.9881662073749"/>
  </r>
  <r>
    <x v="0"/>
    <x v="4"/>
    <x v="1"/>
    <x v="17"/>
    <n v="67439.788970140071"/>
    <n v="67439.788970140071"/>
    <n v="0"/>
    <n v="717853.15445480193"/>
    <n v="717853.15445480193"/>
    <n v="0"/>
    <n v="43413.779763048231"/>
    <n v="68692.68949849403"/>
    <n v="-25278.909735445799"/>
    <n v="44240.293918553609"/>
    <n v="70000.465061002542"/>
    <n v="-25760.171142448933"/>
    <n v="45094.552891327534"/>
    <n v="71352.140650834699"/>
    <n v="-26257.587759507165"/>
    <n v="45971.007717916291"/>
    <n v="72738.936262525764"/>
    <n v="-26767.928544609473"/>
    <n v="46865.21922755691"/>
    <n v="74153.827891703972"/>
    <n v="-27288.608664147061"/>
    <n v="47773.636083639038"/>
    <n v="75591.196334871885"/>
    <n v="-27817.560251232848"/>
    <n v="48693.417216874353"/>
    <n v="77046.54622923155"/>
    <n v="-28353.129012357196"/>
    <n v="49622.28977183222"/>
    <n v="78516.281284544646"/>
    <n v="-28893.991512712426"/>
    <n v="50558.435464168142"/>
    <n v="79997.524468620468"/>
    <n v="-29439.089004452326"/>
    <n v="51500.399666406491"/>
    <n v="81487.97415570647"/>
    <n v="-29987.574489299979"/>
    <n v="52447.018676566797"/>
    <n v="82985.789045200625"/>
    <n v="-30538.770368633828"/>
    <n v="53397.361533064657"/>
    <n v="84489.496096621297"/>
    <n v="-31092.134563556639"/>
    <n v="579577.41193095432"/>
    <n v="917052.8669793579"/>
    <n v="-337475.45504840359"/>
  </r>
  <r>
    <x v="0"/>
    <x v="4"/>
    <x v="1"/>
    <x v="20"/>
    <n v="1.5527025000000001"/>
    <n v="1.5527025000000001"/>
    <n v="0"/>
    <n v="18.632430000000003"/>
    <n v="18.632430000000003"/>
    <n v="0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7.252249999999997"/>
    <n v="18.632430000000003"/>
    <n v="-1.3801800000000064"/>
  </r>
  <r>
    <x v="0"/>
    <x v="4"/>
    <x v="1"/>
    <x v="21"/>
    <n v="20010.72676594268"/>
    <n v="20010.72676594268"/>
    <n v="0"/>
    <n v="218964.58766522256"/>
    <n v="218964.58766522256"/>
    <n v="0"/>
    <n v="24456.827227849495"/>
    <n v="20300.765084554809"/>
    <n v="4156.0621432946864"/>
    <n v="24821.547341083169"/>
    <n v="20603.506616454659"/>
    <n v="4218.0407246285104"/>
    <n v="25198.510551217758"/>
    <n v="20916.410718984676"/>
    <n v="4282.0998322330815"/>
    <n v="25585.268238873083"/>
    <n v="21237.444878018832"/>
    <n v="4347.8233608542505"/>
    <n v="25979.861508544989"/>
    <n v="21564.983082256298"/>
    <n v="4414.8784262886911"/>
    <n v="26380.723243830165"/>
    <n v="21897.724522656412"/>
    <n v="4482.9987211737534"/>
    <n v="26786.599751605958"/>
    <n v="22234.628551986643"/>
    <n v="4551.9711996193146"/>
    <n v="27196.488077374244"/>
    <n v="22574.862652460972"/>
    <n v="4621.6254249132726"/>
    <n v="27609.58585753652"/>
    <n v="22917.760809850573"/>
    <n v="4691.8250476859466"/>
    <n v="28025.251201213992"/>
    <n v="23262.790212772401"/>
    <n v="4762.4609884415913"/>
    <n v="28442.97059570362"/>
    <n v="23609.52461212"/>
    <n v="4833.4459835836205"/>
    <n v="28862.333230842974"/>
    <n v="23957.623008608221"/>
    <n v="4904.710222234753"/>
    <n v="319345.96682567603"/>
    <n v="265078.02475072455"/>
    <n v="54267.942074951483"/>
  </r>
  <r>
    <x v="0"/>
    <x v="4"/>
    <x v="1"/>
    <x v="22"/>
    <n v="2684.551159846244"/>
    <n v="2684.551159846244"/>
    <n v="0"/>
    <n v="28962.936029086253"/>
    <n v="28962.936029086253"/>
    <n v="0"/>
    <n v="3104.9251987756929"/>
    <n v="2729.1129268777704"/>
    <n v="375.81227189792253"/>
    <n v="3157.8438375888363"/>
    <n v="2775.6264278518588"/>
    <n v="382.21740973697752"/>
    <n v="3212.5388742460955"/>
    <n v="2823.7013159799972"/>
    <n v="388.83755826609831"/>
    <n v="3268.6550291786471"/>
    <n v="2873.0253138313751"/>
    <n v="395.62971534727194"/>
    <n v="3325.9080787314324"/>
    <n v="2923.3485994613447"/>
    <n v="402.55947927008765"/>
    <n v="3384.0706439804048"/>
    <n v="2974.4713153141884"/>
    <n v="409.59932866621648"/>
    <n v="3442.960821786327"/>
    <n v="3026.2335753453303"/>
    <n v="416.72724644099662"/>
    <n v="3502.4330896378087"/>
    <n v="3078.5074707191116"/>
    <n v="423.92561891869718"/>
    <n v="3562.3710295257388"/>
    <n v="3131.1906743670033"/>
    <n v="431.18035515873544"/>
    <n v="3622.6815070428265"/>
    <n v="3184.2013246341849"/>
    <n v="438.48018240864167"/>
    <n v="3683.290014663241"/>
    <n v="3237.4739321967968"/>
    <n v="445.81608246644419"/>
    <n v="3744.1369463663173"/>
    <n v="3290.9561055957543"/>
    <n v="453.18084077056301"/>
    <n v="41011.815071523379"/>
    <n v="36047.848982174713"/>
    <n v="4963.9660893486653"/>
  </r>
  <r>
    <x v="0"/>
    <x v="4"/>
    <x v="1"/>
    <x v="24"/>
    <n v="2100.5609692929947"/>
    <n v="2100.5609692929947"/>
    <n v="0"/>
    <n v="21447.040580414829"/>
    <n v="21447.040580414829"/>
    <n v="0"/>
    <n v="2170.1694146229529"/>
    <n v="2152.084669501095"/>
    <n v="18.08474512185785"/>
    <n v="2224.4017060453575"/>
    <n v="2205.8650251616464"/>
    <n v="18.536680883711142"/>
    <n v="2280.4544926226804"/>
    <n v="2261.4507051841583"/>
    <n v="19.003787438522068"/>
    <n v="2337.9636753239383"/>
    <n v="2318.4806446962384"/>
    <n v="19.483030627699918"/>
    <n v="2396.6379749243433"/>
    <n v="2376.6659917999741"/>
    <n v="19.971983124369217"/>
    <n v="2456.2443680440674"/>
    <n v="2435.7756649770336"/>
    <n v="20.468703067033857"/>
    <n v="2516.5964359792456"/>
    <n v="2495.6247990127517"/>
    <n v="20.971636966493861"/>
    <n v="2577.5450437667873"/>
    <n v="2556.0655017353974"/>
    <n v="21.479542031389883"/>
    <n v="2638.97088343622"/>
    <n v="2616.9794594075852"/>
    <n v="21.99142402863481"/>
    <n v="2700.7785086111658"/>
    <n v="2678.2720210394064"/>
    <n v="22.506487571759408"/>
    <n v="2762.8915621905217"/>
    <n v="2739.8674658389336"/>
    <n v="23.024096351588014"/>
    <n v="2825.2489584934056"/>
    <n v="2801.7052171726273"/>
    <n v="23.543741320778281"/>
    <n v="29887.903024060684"/>
    <n v="29638.837165526846"/>
    <n v="249.06585853383876"/>
  </r>
  <r>
    <x v="0"/>
    <x v="5"/>
    <x v="0"/>
    <x v="30"/>
    <n v="0"/>
    <n v="0"/>
    <n v="0"/>
    <n v="0"/>
    <n v="0"/>
    <n v="0"/>
    <n v="0"/>
    <n v="0"/>
    <n v="0"/>
    <n v="0"/>
    <n v="0"/>
    <n v="0"/>
    <n v="49234.786586360344"/>
    <n v="49234.786586360344"/>
    <n v="0"/>
    <n v="99018.199086360328"/>
    <n v="99018.199086360328"/>
    <n v="0"/>
    <n v="99566.824999999968"/>
    <n v="99566.824999999968"/>
    <n v="0"/>
    <n v="99566.824999999968"/>
    <n v="99566.824999999968"/>
    <n v="0"/>
    <n v="99566.824999999968"/>
    <n v="99566.824999999968"/>
    <n v="0"/>
    <n v="99566.824999999968"/>
    <n v="99566.824999999968"/>
    <n v="0"/>
    <n v="99566.824999999968"/>
    <n v="99566.824999999968"/>
    <n v="0"/>
    <n v="99566.824999999968"/>
    <n v="99566.824999999968"/>
    <n v="0"/>
    <n v="99566.824999999968"/>
    <n v="99566.824999999968"/>
    <n v="0"/>
    <n v="99566.824999999968"/>
    <n v="99566.824999999968"/>
    <n v="0"/>
    <n v="944787.58567272034"/>
    <n v="944787.58567272034"/>
    <n v="0"/>
  </r>
  <r>
    <x v="1"/>
    <x v="0"/>
    <x v="0"/>
    <x v="0"/>
    <n v="390560.24056149425"/>
    <n v="390560.2405614942"/>
    <n v="0"/>
    <n v="3450295.709438506"/>
    <n v="3450295.709438506"/>
    <n v="0"/>
    <n v="78112.048112298857"/>
    <n v="78112.048112298857"/>
    <n v="0"/>
    <n v="862489.63848983904"/>
    <n v="862489.63848983904"/>
    <n v="0"/>
    <n v="49991.710791871279"/>
    <n v="49991.710791871279"/>
    <n v="0"/>
    <n v="39993.368633497012"/>
    <n v="39993.368633497019"/>
    <n v="0"/>
    <n v="31994.694906797613"/>
    <n v="31994.694906797613"/>
    <n v="0"/>
    <n v="25595.755925438087"/>
    <n v="25595.755925438087"/>
    <n v="0"/>
    <n v="20476.604740350467"/>
    <n v="20476.604740350471"/>
    <n v="0"/>
    <n v="16381.283792280374"/>
    <n v="16381.283792280376"/>
    <n v="0"/>
    <n v="13105.027033824301"/>
    <n v="13105.027033824299"/>
    <n v="0"/>
    <n v="10484.021627059441"/>
    <n v="10484.021627059441"/>
    <n v="0"/>
    <n v="10484.021627059441"/>
    <n v="10484.021627059441"/>
    <n v="0"/>
    <n v="15726.032440589161"/>
    <n v="15726.032440589161"/>
    <n v="0"/>
    <n v="1174834.2081209051"/>
    <n v="1174834.2081209051"/>
    <n v="0"/>
  </r>
  <r>
    <x v="1"/>
    <x v="0"/>
    <x v="0"/>
    <x v="1"/>
    <n v="65996.598335546238"/>
    <n v="65996.598335546238"/>
    <n v="0"/>
    <n v="451215.28166445385"/>
    <n v="451215.28166445385"/>
    <n v="0"/>
    <n v="14199.319667109248"/>
    <n v="14199.319667109248"/>
    <n v="0"/>
    <n v="12359.455733687399"/>
    <n v="12359.455733687399"/>
    <n v="0"/>
    <n v="10887.56458694992"/>
    <n v="10887.56458694992"/>
    <n v="0"/>
    <n v="9710.0516695599363"/>
    <n v="9710.0516695599363"/>
    <n v="0"/>
    <n v="8768.0413356479476"/>
    <n v="8768.0413356479476"/>
    <n v="0"/>
    <n v="8014.4330685183595"/>
    <n v="8014.4330685183595"/>
    <n v="0"/>
    <n v="7411.5464548146883"/>
    <n v="7411.5464548146883"/>
    <n v="0"/>
    <n v="6929.2371638517507"/>
    <n v="6929.2371638517507"/>
    <n v="0"/>
    <n v="6543.3897310813991"/>
    <n v="6543.3897310813991"/>
    <n v="0"/>
    <n v="6234.7117848651196"/>
    <n v="6234.7117848651196"/>
    <n v="0"/>
    <n v="7484.7117848651196"/>
    <n v="7484.7117848651196"/>
    <n v="0"/>
    <n v="13727.06767729768"/>
    <n v="13727.06767729768"/>
    <n v="0"/>
    <n v="112269.53065824856"/>
    <n v="112269.53065824856"/>
    <n v="0"/>
  </r>
  <r>
    <x v="1"/>
    <x v="2"/>
    <x v="0"/>
    <x v="4"/>
    <n v="14230"/>
    <n v="14230"/>
    <n v="0"/>
    <n v="170752.62999999998"/>
    <n v="170752.62999999998"/>
    <n v="0"/>
    <n v="14229.33"/>
    <n v="14229.33"/>
    <n v="0"/>
    <n v="64229.33"/>
    <n v="64229.33"/>
    <n v="0"/>
    <n v="14229.33"/>
    <n v="14229.33"/>
    <n v="0"/>
    <n v="14229.33"/>
    <n v="14229.33"/>
    <n v="0"/>
    <n v="14229.33"/>
    <n v="14229.33"/>
    <n v="0"/>
    <n v="14229.33"/>
    <n v="14229.33"/>
    <n v="0"/>
    <n v="14229.33"/>
    <n v="14229.33"/>
    <n v="0"/>
    <n v="14229.33"/>
    <n v="14229.33"/>
    <n v="0"/>
    <n v="14229.33"/>
    <n v="14229.33"/>
    <n v="0"/>
    <n v="14229.33"/>
    <n v="14229.33"/>
    <n v="0"/>
    <n v="14229.33"/>
    <n v="14229.33"/>
    <n v="0"/>
    <n v="14230"/>
    <n v="14230"/>
    <n v="0"/>
    <n v="220752.62999999998"/>
    <n v="220752.62999999998"/>
    <n v="0"/>
  </r>
  <r>
    <x v="1"/>
    <x v="3"/>
    <x v="0"/>
    <x v="12"/>
    <n v="73216"/>
    <n v="73216"/>
    <n v="0"/>
    <n v="948405.27"/>
    <n v="948405.27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878592"/>
    <n v="878592"/>
    <n v="0"/>
  </r>
  <r>
    <x v="1"/>
    <x v="4"/>
    <x v="0"/>
    <x v="15"/>
    <n v="2144.7119872609187"/>
    <n v="2144.7119872609182"/>
    <n v="0"/>
    <n v="20971.263411148353"/>
    <n v="20971.263411148349"/>
    <n v="0"/>
    <n v="2197.5379044049673"/>
    <n v="2197.5379044049669"/>
    <n v="0"/>
    <n v="2242.7238365726498"/>
    <n v="2242.7238365726503"/>
    <n v="0"/>
    <n v="2231.9904578055739"/>
    <n v="2231.9904578055744"/>
    <n v="0"/>
    <n v="2228.2561877107437"/>
    <n v="2228.2561877107432"/>
    <n v="0"/>
    <n v="2202.0458881944551"/>
    <n v="2202.0458881944551"/>
    <n v="0"/>
    <n v="2192.2352659168864"/>
    <n v="2192.2352659168864"/>
    <n v="0"/>
    <n v="2169.6529448279812"/>
    <n v="2169.6529448279807"/>
    <n v="0"/>
    <n v="2189.450409810237"/>
    <n v="2189.450409810237"/>
    <n v="0"/>
    <n v="2226.5678227832768"/>
    <n v="2226.5678227832764"/>
    <n v="0"/>
    <n v="2344.6301257804398"/>
    <n v="2344.6301257804389"/>
    <n v="0"/>
    <n v="2349.6865584279931"/>
    <n v="2349.6865584279926"/>
    <n v="0"/>
    <n v="2311.8567739715731"/>
    <n v="2311.8567739715731"/>
    <n v="0"/>
    <n v="26886.634176206779"/>
    <n v="26886.634176206771"/>
    <n v="0"/>
  </r>
  <r>
    <x v="1"/>
    <x v="4"/>
    <x v="0"/>
    <x v="16"/>
    <n v="912676.75051287969"/>
    <n v="912676.75051287946"/>
    <n v="0"/>
    <n v="8924267.9939887021"/>
    <n v="8924267.9939887039"/>
    <n v="0"/>
    <n v="935156.68566886603"/>
    <n v="935156.68566886603"/>
    <n v="0"/>
    <n v="954385.44458132319"/>
    <n v="954385.44458132319"/>
    <n v="0"/>
    <n v="949817.88245020935"/>
    <n v="949817.88245020923"/>
    <n v="0"/>
    <n v="948228.77327567607"/>
    <n v="948228.77327567618"/>
    <n v="0"/>
    <n v="937075.0467452216"/>
    <n v="937075.04674522136"/>
    <n v="0"/>
    <n v="932900.16129953729"/>
    <n v="932900.1612995374"/>
    <n v="0"/>
    <n v="923290.31179392477"/>
    <n v="923290.31179392489"/>
    <n v="0"/>
    <n v="931715.07284143241"/>
    <n v="931715.07284143229"/>
    <n v="0"/>
    <n v="947510.29385986924"/>
    <n v="947510.29385986924"/>
    <n v="0"/>
    <n v="997751.40767726954"/>
    <n v="997751.40767726966"/>
    <n v="0"/>
    <n v="999903.15977515839"/>
    <n v="999903.15977515851"/>
    <n v="0"/>
    <n v="983804.79087743873"/>
    <n v="983804.79087743873"/>
    <n v="0"/>
    <n v="11441539.030845925"/>
    <n v="11441539.030845929"/>
    <n v="0"/>
  </r>
  <r>
    <x v="1"/>
    <x v="4"/>
    <x v="0"/>
    <x v="17"/>
    <n v="699917.08434951748"/>
    <n v="699917.08434951748"/>
    <n v="0"/>
    <n v="6843877.2334193951"/>
    <n v="6843877.2334193951"/>
    <n v="0"/>
    <n v="717156.58416355634"/>
    <n v="717156.58416355622"/>
    <n v="0"/>
    <n v="731902.80933704041"/>
    <n v="731902.80933704029"/>
    <n v="0"/>
    <n v="728400.01958415355"/>
    <n v="728400.01958415355"/>
    <n v="0"/>
    <n v="727181.35738033673"/>
    <n v="727181.35738033673"/>
    <n v="0"/>
    <n v="718627.74434216029"/>
    <n v="718627.74434216018"/>
    <n v="0"/>
    <n v="715426.09200797463"/>
    <n v="715426.09200797451"/>
    <n v="0"/>
    <n v="708056.45336732082"/>
    <n v="708056.45336732105"/>
    <n v="0"/>
    <n v="714517.26677732519"/>
    <n v="714517.26677732507"/>
    <n v="0"/>
    <n v="726630.3671008168"/>
    <n v="726630.3671008168"/>
    <n v="0"/>
    <n v="765159.46722064144"/>
    <n v="765159.46722064109"/>
    <n v="0"/>
    <n v="766809.61121055984"/>
    <n v="766809.61121055984"/>
    <n v="0"/>
    <n v="754464.03166627651"/>
    <n v="754464.03166627674"/>
    <n v="0"/>
    <n v="8774331.8041581605"/>
    <n v="8774331.8041581623"/>
    <n v="0"/>
  </r>
  <r>
    <x v="1"/>
    <x v="4"/>
    <x v="0"/>
    <x v="18"/>
    <n v="28458.253832679209"/>
    <n v="28458.253832679209"/>
    <n v="0"/>
    <n v="278268.38330336259"/>
    <n v="278268.38330336264"/>
    <n v="0"/>
    <n v="29159.202663085744"/>
    <n v="29159.202663085744"/>
    <n v="0"/>
    <n v="29758.776281796407"/>
    <n v="29758.776281796403"/>
    <n v="0"/>
    <n v="29616.354726244866"/>
    <n v="29616.354726244859"/>
    <n v="0"/>
    <n v="29566.804573651087"/>
    <n v="29566.804573651079"/>
    <n v="0"/>
    <n v="29219.019248117598"/>
    <n v="29219.019248117602"/>
    <n v="0"/>
    <n v="29088.841778746464"/>
    <n v="29088.841778746468"/>
    <n v="0"/>
    <n v="28789.196218178738"/>
    <n v="28789.196218178738"/>
    <n v="0"/>
    <n v="29051.889431558946"/>
    <n v="29051.889431558942"/>
    <n v="0"/>
    <n v="29544.401603950053"/>
    <n v="29544.401603950053"/>
    <n v="0"/>
    <n v="31110.974181862912"/>
    <n v="31110.974181862915"/>
    <n v="0"/>
    <n v="31178.068152814089"/>
    <n v="31178.068152814085"/>
    <n v="0"/>
    <n v="30676.103499801971"/>
    <n v="30676.103499801971"/>
    <n v="0"/>
    <n v="356759.63235980889"/>
    <n v="356759.63235980895"/>
    <n v="0"/>
  </r>
  <r>
    <x v="1"/>
    <x v="4"/>
    <x v="0"/>
    <x v="19"/>
    <n v="211862.65943218351"/>
    <n v="211862.65943218349"/>
    <n v="0"/>
    <n v="2071619.7159941595"/>
    <n v="2071619.7159941595"/>
    <n v="0"/>
    <n v="217081.00080368653"/>
    <n v="217081.00080368656"/>
    <n v="0"/>
    <n v="221544.63592804372"/>
    <n v="221544.63592804372"/>
    <n v="0"/>
    <n v="220484.35269011115"/>
    <n v="220484.35269011121"/>
    <n v="0"/>
    <n v="220115.46754467991"/>
    <n v="220115.46754467994"/>
    <n v="0"/>
    <n v="217526.31627727504"/>
    <n v="217526.31627727498"/>
    <n v="0"/>
    <n v="216557.18637136876"/>
    <n v="216557.18637136876"/>
    <n v="0"/>
    <n v="214326.42036154325"/>
    <n v="214326.42036154328"/>
    <n v="0"/>
    <n v="216282.08788523398"/>
    <n v="216282.08788523398"/>
    <n v="0"/>
    <n v="219948.68455202173"/>
    <n v="219948.68455202173"/>
    <n v="0"/>
    <n v="231611.31974044724"/>
    <n v="231611.3197404473"/>
    <n v="0"/>
    <n v="232110.81304039308"/>
    <n v="232110.81304039311"/>
    <n v="0"/>
    <n v="228373.84565815772"/>
    <n v="228373.84565815772"/>
    <n v="0"/>
    <n v="2655962.1308529619"/>
    <n v="2655962.1308529614"/>
    <n v="0"/>
  </r>
  <r>
    <x v="1"/>
    <x v="4"/>
    <x v="0"/>
    <x v="20"/>
    <n v="20553.946309502793"/>
    <n v="20553.946309502797"/>
    <n v="0"/>
    <n v="200979.07073559173"/>
    <n v="200979.07073559173"/>
    <n v="0"/>
    <n v="21060.20592439668"/>
    <n v="21060.205924396691"/>
    <n v="0"/>
    <n v="21493.247390680248"/>
    <n v="21493.247390680244"/>
    <n v="0"/>
    <n v="21390.383559914888"/>
    <n v="21390.383559914892"/>
    <n v="0"/>
    <n v="21354.596010122543"/>
    <n v="21354.596010122546"/>
    <n v="0"/>
    <n v="21103.408395089056"/>
    <n v="21103.408395089064"/>
    <n v="0"/>
    <n v="21009.387843726603"/>
    <n v="21009.387843726607"/>
    <n v="0"/>
    <n v="20792.969127385069"/>
    <n v="20792.969127385066"/>
    <n v="0"/>
    <n v="20982.699046705955"/>
    <n v="20982.699046705951"/>
    <n v="0"/>
    <n v="21338.415486921229"/>
    <n v="21338.415486921229"/>
    <n v="0"/>
    <n v="22469.87101633201"/>
    <n v="22469.871016332007"/>
    <n v="0"/>
    <n v="22518.329571966871"/>
    <n v="22518.329571966871"/>
    <n v="0"/>
    <n v="22155.786086764281"/>
    <n v="22155.786086764292"/>
    <n v="0"/>
    <n v="257669.29946000539"/>
    <n v="257669.29946000542"/>
    <n v="0"/>
  </r>
  <r>
    <x v="1"/>
    <x v="4"/>
    <x v="0"/>
    <x v="21"/>
    <n v="595450.06738172856"/>
    <n v="595450.06738172891"/>
    <n v="0"/>
    <n v="5822385.6095457617"/>
    <n v="5822385.6095457617"/>
    <n v="0"/>
    <n v="610116.46366699308"/>
    <n v="610116.46366699296"/>
    <n v="0"/>
    <n v="622661.7221976344"/>
    <n v="622661.72219763428"/>
    <n v="0"/>
    <n v="619681.74579611688"/>
    <n v="619681.74579611665"/>
    <n v="0"/>
    <n v="618644.9765735839"/>
    <n v="618644.97657358414"/>
    <n v="0"/>
    <n v="611368.04395709722"/>
    <n v="611368.04395709722"/>
    <n v="0"/>
    <n v="608644.25832483836"/>
    <n v="608644.25832483848"/>
    <n v="0"/>
    <n v="602374.58449735283"/>
    <n v="602374.5844973526"/>
    <n v="0"/>
    <n v="607871.08096293523"/>
    <n v="607871.08096293523"/>
    <n v="0"/>
    <n v="618176.22505086381"/>
    <n v="618176.22505086369"/>
    <n v="0"/>
    <n v="650954.61519950361"/>
    <n v="650954.61519950361"/>
    <n v="0"/>
    <n v="652358.46484392229"/>
    <n v="652358.46484392229"/>
    <n v="0"/>
    <n v="641855.54051776137"/>
    <n v="641855.54051776137"/>
    <n v="0"/>
    <n v="7464707.7215886042"/>
    <n v="7464707.7215886042"/>
    <n v="0"/>
  </r>
  <r>
    <x v="1"/>
    <x v="4"/>
    <x v="0"/>
    <x v="22"/>
    <n v="223183.89799590822"/>
    <n v="223183.89799590819"/>
    <n v="0"/>
    <n v="2182320.2097996427"/>
    <n v="2182320.2097996422"/>
    <n v="0"/>
    <n v="228681.09024057642"/>
    <n v="228681.09024057645"/>
    <n v="0"/>
    <n v="233383.24723679008"/>
    <n v="233383.24723679008"/>
    <n v="0"/>
    <n v="482266.30597561778"/>
    <n v="482266.30597561772"/>
    <n v="0"/>
    <n v="481877.70883022744"/>
    <n v="481877.70883022738"/>
    <n v="0"/>
    <n v="479150.20189762698"/>
    <n v="479150.20189762703"/>
    <n v="0"/>
    <n v="478129.2849005296"/>
    <n v="478129.28490052978"/>
    <n v="0"/>
    <n v="475779.31414624956"/>
    <n v="475779.3141462495"/>
    <n v="0"/>
    <n v="477839.48606276885"/>
    <n v="477839.48606276885"/>
    <n v="0"/>
    <n v="481702.01350703725"/>
    <n v="481702.01350703719"/>
    <n v="0"/>
    <n v="493987.8612785755"/>
    <n v="493987.86127857555"/>
    <n v="0"/>
    <n v="494514.0458455187"/>
    <n v="494514.04584551882"/>
    <n v="0"/>
    <n v="490577.38730792573"/>
    <n v="490577.38730792579"/>
    <n v="0"/>
    <n v="5297887.9472294422"/>
    <n v="5297887.947229445"/>
    <n v="0"/>
  </r>
  <r>
    <x v="1"/>
    <x v="4"/>
    <x v="0"/>
    <x v="24"/>
    <n v="32703.17298916728"/>
    <n v="32703.172989167277"/>
    <n v="0"/>
    <n v="319775.73642047396"/>
    <n v="319775.73642047407"/>
    <n v="0"/>
    <n v="33508.677465728513"/>
    <n v="33508.677465728528"/>
    <n v="0"/>
    <n v="34197.685297611701"/>
    <n v="34197.685297611715"/>
    <n v="0"/>
    <n v="34034.01971236628"/>
    <n v="34034.019712366273"/>
    <n v="0"/>
    <n v="33977.078509246741"/>
    <n v="33977.078509246734"/>
    <n v="0"/>
    <n v="33577.416473378791"/>
    <n v="33577.416473378784"/>
    <n v="0"/>
    <n v="33427.821339216076"/>
    <n v="33427.821339216083"/>
    <n v="0"/>
    <n v="33083.479741158153"/>
    <n v="33083.47974115816"/>
    <n v="0"/>
    <n v="33385.357068233941"/>
    <n v="33385.357068233941"/>
    <n v="0"/>
    <n v="33951.333844872315"/>
    <n v="33951.33384487233"/>
    <n v="0"/>
    <n v="35751.58112345761"/>
    <n v="35751.58112345761"/>
    <n v="0"/>
    <n v="35828.683033906775"/>
    <n v="35828.683033906775"/>
    <n v="0"/>
    <n v="35251.843816067907"/>
    <n v="35251.843816067907"/>
    <n v="0"/>
    <n v="409974.97742524481"/>
    <n v="409974.97742524493"/>
    <n v="0"/>
  </r>
  <r>
    <x v="1"/>
    <x v="4"/>
    <x v="0"/>
    <x v="26"/>
    <n v="57520.700106757053"/>
    <n v="57520.700106757053"/>
    <n v="0"/>
    <n v="562444.63624836307"/>
    <n v="562444.63624836318"/>
    <n v="0"/>
    <n v="58937.479495297652"/>
    <n v="58937.479495297644"/>
    <n v="0"/>
    <n v="60149.356180232404"/>
    <n v="60149.356180232382"/>
    <n v="0"/>
    <n v="59861.48934083373"/>
    <n v="59861.489340833745"/>
    <n v="0"/>
    <n v="59761.337044619489"/>
    <n v="59761.337044619489"/>
    <n v="0"/>
    <n v="59058.382621303121"/>
    <n v="59058.382621303121"/>
    <n v="0"/>
    <n v="58795.263906417138"/>
    <n v="58795.263906417131"/>
    <n v="0"/>
    <n v="58189.611060354408"/>
    <n v="58189.611060354408"/>
    <n v="0"/>
    <n v="58720.574682921157"/>
    <n v="58720.574682921142"/>
    <n v="0"/>
    <n v="59716.055471503641"/>
    <n v="59716.055471503649"/>
    <n v="0"/>
    <n v="62882.460268488059"/>
    <n v="62882.460268488059"/>
    <n v="0"/>
    <n v="63018.072671299"/>
    <n v="63018.072671299"/>
    <n v="0"/>
    <n v="62003.486237434729"/>
    <n v="62003.486237434743"/>
    <n v="0"/>
    <n v="721093.56898070441"/>
    <n v="721093.56898070453"/>
    <n v="0"/>
  </r>
  <r>
    <x v="1"/>
    <x v="4"/>
    <x v="0"/>
    <x v="27"/>
    <n v="20140.546768820655"/>
    <n v="20140.546768820655"/>
    <n v="0"/>
    <n v="196936.79806066485"/>
    <n v="196936.79806066479"/>
    <n v="0"/>
    <n v="20636.624032884603"/>
    <n v="20636.624032884607"/>
    <n v="0"/>
    <n v="21060.955777902858"/>
    <n v="21060.955777902855"/>
    <n v="0"/>
    <n v="20960.16083744941"/>
    <n v="20960.16083744941"/>
    <n v="0"/>
    <n v="20925.093079196045"/>
    <n v="20925.093079196042"/>
    <n v="0"/>
    <n v="20678.957576448753"/>
    <n v="20678.957576448749"/>
    <n v="0"/>
    <n v="20586.828051372078"/>
    <n v="20586.828051372078"/>
    <n v="0"/>
    <n v="20374.76214380913"/>
    <n v="20374.76214380913"/>
    <n v="0"/>
    <n v="20560.676043553056"/>
    <n v="20560.676043553056"/>
    <n v="0"/>
    <n v="20909.237993298044"/>
    <n v="20909.237993298048"/>
    <n v="0"/>
    <n v="22017.936666720325"/>
    <n v="22017.936666720325"/>
    <n v="0"/>
    <n v="22065.420580097194"/>
    <n v="22065.420580097198"/>
    <n v="0"/>
    <n v="21710.168897062598"/>
    <n v="21710.168897062598"/>
    <n v="0"/>
    <n v="252486.82167979414"/>
    <n v="252486.82167979408"/>
    <n v="0"/>
  </r>
  <r>
    <x v="1"/>
    <x v="4"/>
    <x v="0"/>
    <x v="28"/>
    <n v="17892.165889048854"/>
    <n v="17892.165889048854"/>
    <n v="0"/>
    <n v="174951.84718691025"/>
    <n v="174951.84718691025"/>
    <n v="0"/>
    <n v="18332.863790863437"/>
    <n v="18332.863790863434"/>
    <n v="0"/>
    <n v="18709.825452381454"/>
    <n v="18709.825452381458"/>
    <n v="0"/>
    <n v="18620.282709770232"/>
    <n v="18620.282709770232"/>
    <n v="0"/>
    <n v="18589.129724936793"/>
    <n v="18589.129724936793"/>
    <n v="0"/>
    <n v="18370.471448332468"/>
    <n v="18370.471448332471"/>
    <n v="0"/>
    <n v="18288.626761349937"/>
    <n v="18288.626761349948"/>
    <n v="0"/>
    <n v="18100.234735995306"/>
    <n v="18100.234735995302"/>
    <n v="0"/>
    <n v="18265.394221161212"/>
    <n v="18265.394221161208"/>
    <n v="0"/>
    <n v="18575.044614421749"/>
    <n v="18575.044614421757"/>
    <n v="0"/>
    <n v="19559.974210104294"/>
    <n v="19559.97421010429"/>
    <n v="0"/>
    <n v="19602.157278168543"/>
    <n v="19602.157278168539"/>
    <n v="0"/>
    <n v="19286.563956985286"/>
    <n v="19286.563956985279"/>
    <n v="0"/>
    <n v="224300.56890447068"/>
    <n v="224300.56890447071"/>
    <n v="0"/>
  </r>
  <r>
    <x v="1"/>
    <x v="4"/>
    <x v="0"/>
    <x v="29"/>
    <n v="21147.181852851481"/>
    <n v="21147.181852851478"/>
    <n v="0"/>
    <n v="206779.80245076696"/>
    <n v="206779.80245076696"/>
    <n v="0"/>
    <n v="21668.053318588725"/>
    <n v="21668.053318588736"/>
    <n v="0"/>
    <n v="22113.593386633485"/>
    <n v="22113.593386633478"/>
    <n v="0"/>
    <n v="22007.760662225206"/>
    <n v="22007.76066222521"/>
    <n v="0"/>
    <n v="21970.940199033827"/>
    <n v="21970.94019903383"/>
    <n v="0"/>
    <n v="21712.502714849034"/>
    <n v="21712.502714849044"/>
    <n v="0"/>
    <n v="21615.768507819997"/>
    <n v="21615.768507820001"/>
    <n v="0"/>
    <n v="21393.103435044206"/>
    <n v="21393.103435044213"/>
    <n v="0"/>
    <n v="21588.309408942794"/>
    <n v="21588.309408942787"/>
    <n v="0"/>
    <n v="21954.292667632315"/>
    <n v="21954.292667632322"/>
    <n v="0"/>
    <n v="23118.404681868815"/>
    <n v="23118.404681868811"/>
    <n v="0"/>
    <n v="23168.261866124623"/>
    <n v="23168.261866124627"/>
    <n v="0"/>
    <n v="22795.254517769288"/>
    <n v="22795.254517769292"/>
    <n v="0"/>
    <n v="265106.24536653241"/>
    <n v="265106.24536653236"/>
    <n v="0"/>
  </r>
  <r>
    <x v="1"/>
    <x v="4"/>
    <x v="1"/>
    <x v="16"/>
    <n v="21138.148786055455"/>
    <n v="21138.148786055455"/>
    <n v="0"/>
    <n v="242053.64422241537"/>
    <n v="242053.64422241537"/>
    <n v="0"/>
    <n v="22192.489040193599"/>
    <n v="22192.489040193599"/>
    <n v="0"/>
    <n v="23035.961243504109"/>
    <n v="23035.961243504109"/>
    <n v="0"/>
    <n v="23710.739006152522"/>
    <n v="23710.739006152522"/>
    <n v="0"/>
    <n v="24250.561216271253"/>
    <n v="24250.561216271253"/>
    <n v="0"/>
    <n v="24682.418984366232"/>
    <n v="24682.418984366232"/>
    <n v="0"/>
    <n v="25027.905198842218"/>
    <n v="25027.905198842218"/>
    <n v="0"/>
    <n v="25304.294170423003"/>
    <n v="25304.294170423003"/>
    <n v="0"/>
    <n v="25525.405347687636"/>
    <n v="25525.405347687636"/>
    <n v="0"/>
    <n v="25702.294289499339"/>
    <n v="25702.294289499339"/>
    <n v="0"/>
    <n v="25843.805442948706"/>
    <n v="25843.805442948706"/>
    <n v="0"/>
    <n v="25957.014365708201"/>
    <n v="25957.014365708201"/>
    <n v="0"/>
    <n v="26047.581503915793"/>
    <n v="26047.581503915793"/>
    <n v="0"/>
    <n v="297280.46980951261"/>
    <n v="297280.46980951261"/>
    <n v="0"/>
  </r>
  <r>
    <x v="1"/>
    <x v="4"/>
    <x v="1"/>
    <x v="17"/>
    <n v="586758.91116868309"/>
    <n v="586758.91116868309"/>
    <n v="0"/>
    <n v="6718995.7912515784"/>
    <n v="6718995.7912515784"/>
    <n v="0"/>
    <n v="616025.59605111333"/>
    <n v="616025.59605111333"/>
    <n v="0"/>
    <n v="639438.94395705743"/>
    <n v="639438.94395705743"/>
    <n v="0"/>
    <n v="658169.62228181271"/>
    <n v="658169.62228181271"/>
    <n v="0"/>
    <n v="673154.16494161705"/>
    <n v="673154.16494161705"/>
    <n v="0"/>
    <n v="685141.79906946025"/>
    <n v="685141.79906946025"/>
    <n v="0"/>
    <n v="694731.90637173504"/>
    <n v="694731.90637173504"/>
    <n v="0"/>
    <n v="702403.9922135548"/>
    <n v="702403.9922135548"/>
    <n v="0"/>
    <n v="708541.66088701063"/>
    <n v="708541.66088701063"/>
    <n v="0"/>
    <n v="713451.79582577525"/>
    <n v="713451.79582577525"/>
    <n v="0"/>
    <n v="717379.90377678699"/>
    <n v="717379.90377678699"/>
    <n v="0"/>
    <n v="720522.39013759641"/>
    <n v="720522.39013759641"/>
    <n v="0"/>
    <n v="723036.37922624394"/>
    <n v="723036.37922624394"/>
    <n v="0"/>
    <n v="8251998.1547397645"/>
    <n v="8251998.1547397645"/>
    <n v="0"/>
  </r>
  <r>
    <x v="1"/>
    <x v="4"/>
    <x v="1"/>
    <x v="21"/>
    <n v="133691.80058113465"/>
    <n v="133691.80058113465"/>
    <n v="0"/>
    <n v="1530909.2513658481"/>
    <n v="1530909.2513658481"/>
    <n v="0"/>
    <n v="140360.15401300596"/>
    <n v="140360.15401300596"/>
    <n v="0"/>
    <n v="145694.83675850299"/>
    <n v="145694.83675850299"/>
    <n v="0"/>
    <n v="149962.58295490066"/>
    <n v="149962.58295490066"/>
    <n v="0"/>
    <n v="153376.77991201877"/>
    <n v="153376.77991201877"/>
    <n v="0"/>
    <n v="156108.13747771323"/>
    <n v="156108.13747771323"/>
    <n v="0"/>
    <n v="158293.22353026882"/>
    <n v="158293.22353026882"/>
    <n v="0"/>
    <n v="160041.2923723133"/>
    <n v="160041.2923723133"/>
    <n v="0"/>
    <n v="161439.74744594889"/>
    <n v="161439.74744594889"/>
    <n v="0"/>
    <n v="162558.51150485734"/>
    <n v="162558.51150485734"/>
    <n v="0"/>
    <n v="163453.5227519841"/>
    <n v="163453.5227519841"/>
    <n v="0"/>
    <n v="164169.53174968553"/>
    <n v="164169.53174968553"/>
    <n v="0"/>
    <n v="164742.33894784667"/>
    <n v="164742.33894784667"/>
    <n v="0"/>
    <n v="1880200.6594190462"/>
    <n v="1880200.6594190462"/>
    <n v="0"/>
  </r>
  <r>
    <x v="1"/>
    <x v="4"/>
    <x v="1"/>
    <x v="22"/>
    <n v="8552.9449960858528"/>
    <n v="8552.9449960858528"/>
    <n v="0"/>
    <n v="97940.057385828535"/>
    <n v="97940.057385828535"/>
    <n v="0"/>
    <n v="8979.5535081212875"/>
    <n v="8979.5535081212875"/>
    <n v="0"/>
    <n v="9320.840317749633"/>
    <n v="9320.840317749633"/>
    <n v="0"/>
    <n v="9593.8697654523094"/>
    <n v="9593.8697654523094"/>
    <n v="0"/>
    <n v="9812.2933236144527"/>
    <n v="9812.2933236144527"/>
    <n v="0"/>
    <n v="9987.0321701441644"/>
    <n v="9987.0321701441644"/>
    <n v="0"/>
    <n v="10126.823247367935"/>
    <n v="10126.823247367935"/>
    <n v="0"/>
    <n v="10238.65610914695"/>
    <n v="10238.65610914695"/>
    <n v="0"/>
    <n v="10328.122398570164"/>
    <n v="10328.122398570164"/>
    <n v="0"/>
    <n v="10399.695430108733"/>
    <n v="10399.695430108733"/>
    <n v="0"/>
    <n v="10456.953855339591"/>
    <n v="10456.953855339591"/>
    <n v="0"/>
    <n v="10502.760595524276"/>
    <n v="10502.760595524276"/>
    <n v="0"/>
    <n v="10539.405987672026"/>
    <n v="10539.405987672026"/>
    <n v="0"/>
    <n v="120286.00670881152"/>
    <n v="120286.00670881152"/>
    <n v="0"/>
  </r>
  <r>
    <x v="1"/>
    <x v="4"/>
    <x v="1"/>
    <x v="24"/>
    <n v="16897.479910761795"/>
    <n v="16897.479910761795"/>
    <n v="0"/>
    <n v="193493.60400344644"/>
    <n v="193493.60400344644"/>
    <n v="0"/>
    <n v="17740.301741742544"/>
    <n v="17740.301741742544"/>
    <n v="0"/>
    <n v="18414.559206527141"/>
    <n v="18414.559206527141"/>
    <n v="0"/>
    <n v="18953.965178354822"/>
    <n v="18953.965178354822"/>
    <n v="0"/>
    <n v="19385.489955816964"/>
    <n v="19385.489955816964"/>
    <n v="0"/>
    <n v="19730.709777786677"/>
    <n v="19730.709777786677"/>
    <n v="0"/>
    <n v="20006.885635362447"/>
    <n v="20006.885635362447"/>
    <n v="0"/>
    <n v="20227.826321423065"/>
    <n v="20227.826321423065"/>
    <n v="0"/>
    <n v="20404.578870271558"/>
    <n v="20404.578870271558"/>
    <n v="0"/>
    <n v="20545.98090935035"/>
    <n v="20545.98090935035"/>
    <n v="0"/>
    <n v="20659.102540613389"/>
    <n v="20659.102540613389"/>
    <n v="0"/>
    <n v="20749.599845623819"/>
    <n v="20749.599845623819"/>
    <n v="0"/>
    <n v="20821.997689632164"/>
    <n v="20821.997689632164"/>
    <n v="0"/>
    <n v="237640.99767250498"/>
    <n v="237640.99767250498"/>
    <n v="0"/>
  </r>
  <r>
    <x v="1"/>
    <x v="5"/>
    <x v="0"/>
    <x v="30"/>
    <n v="0"/>
    <n v="0"/>
    <n v="0"/>
    <n v="0"/>
    <n v="0"/>
    <n v="0"/>
    <n v="0"/>
    <n v="0"/>
    <n v="0"/>
    <n v="0"/>
    <n v="0"/>
    <n v="0"/>
    <n v="59081743.90363241"/>
    <n v="59081743.90363241"/>
    <n v="0"/>
    <n v="658351.09636756801"/>
    <n v="658351.096367568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740094.999999978"/>
    <n v="59740094.999999978"/>
    <n v="0"/>
  </r>
  <r>
    <x v="1"/>
    <x v="5"/>
    <x v="0"/>
    <x v="31"/>
    <n v="0"/>
    <n v="0"/>
    <n v="0"/>
    <n v="0"/>
    <n v="0"/>
    <n v="0"/>
    <n v="0"/>
    <n v="0"/>
    <n v="0"/>
    <n v="0"/>
    <n v="0"/>
    <n v="0"/>
    <n v="8259905"/>
    <n v="82599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59905"/>
    <n v="8259905"/>
    <n v="0"/>
  </r>
  <r>
    <x v="2"/>
    <x v="0"/>
    <x v="0"/>
    <x v="0"/>
    <n v="390560.24056149425"/>
    <n v="390560.2405614942"/>
    <n v="0"/>
    <n v="390560.24056149425"/>
    <n v="390560.2405614942"/>
    <n v="0"/>
    <n v="712448.19244919531"/>
    <n v="712448.19244919531"/>
    <n v="0"/>
    <n v="249958.5539593563"/>
    <n v="249958.55395935633"/>
    <n v="0"/>
    <n v="199966.84316748509"/>
    <n v="199966.84316748509"/>
    <n v="0"/>
    <n v="159973.47453398802"/>
    <n v="159973.47453398808"/>
    <n v="0"/>
    <n v="127978.77962719042"/>
    <n v="127978.77962719042"/>
    <n v="0"/>
    <n v="102383.02370175235"/>
    <n v="102383.02370175235"/>
    <n v="0"/>
    <n v="81906.418961401869"/>
    <n v="81906.418961401883"/>
    <n v="0"/>
    <n v="65525.135169121495"/>
    <n v="65525.135169121502"/>
    <n v="0"/>
    <n v="52420.108135297203"/>
    <n v="52420.108135297196"/>
    <n v="0"/>
    <n v="41936.086508237764"/>
    <n v="41936.086508237764"/>
    <n v="0"/>
    <n v="31452.064881178321"/>
    <n v="31452.064881178321"/>
    <n v="0"/>
    <n v="15726.032440589161"/>
    <n v="15726.032440589161"/>
    <n v="0"/>
    <n v="15726.032440589161"/>
    <n v="15726.032440589161"/>
    <n v="0"/>
  </r>
  <r>
    <x v="2"/>
    <x v="0"/>
    <x v="0"/>
    <x v="1"/>
    <n v="65996.598335546238"/>
    <n v="65996.598335546238"/>
    <n v="0"/>
    <n v="65996.598335546238"/>
    <n v="65996.598335546238"/>
    <n v="0"/>
    <n v="56797.278668436993"/>
    <n v="56797.278668436993"/>
    <n v="0"/>
    <n v="49437.822934749594"/>
    <n v="49437.822934749594"/>
    <n v="0"/>
    <n v="43550.258347799674"/>
    <n v="43550.258347799674"/>
    <n v="0"/>
    <n v="38840.206678239745"/>
    <n v="38840.206678239745"/>
    <n v="0"/>
    <n v="35072.16534259179"/>
    <n v="35072.16534259179"/>
    <n v="0"/>
    <n v="32057.732274073438"/>
    <n v="32057.732274073438"/>
    <n v="0"/>
    <n v="29646.185819258746"/>
    <n v="29646.185819258746"/>
    <n v="0"/>
    <n v="27716.948655406995"/>
    <n v="27716.948655406995"/>
    <n v="0"/>
    <n v="26173.558924325596"/>
    <n v="26173.558924325596"/>
    <n v="0"/>
    <n v="24938.847139460479"/>
    <n v="24938.847139460479"/>
    <n v="0"/>
    <n v="22454.135354595361"/>
    <n v="22454.135354595361"/>
    <n v="0"/>
    <n v="13727.06767729768"/>
    <n v="13727.06767729768"/>
    <n v="0"/>
    <n v="13727.06767729768"/>
    <n v="13727.06767729768"/>
    <n v="0"/>
  </r>
  <r>
    <x v="2"/>
    <x v="1"/>
    <x v="0"/>
    <x v="32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</r>
  <r>
    <x v="2"/>
    <x v="2"/>
    <x v="0"/>
    <x v="4"/>
    <n v="0"/>
    <n v="0"/>
    <n v="0"/>
    <n v="0"/>
    <n v="0"/>
    <n v="0"/>
    <n v="25000"/>
    <n v="2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"/>
    <x v="0"/>
    <x v="15"/>
    <n v="8578.847949043673"/>
    <n v="8578.847949043673"/>
    <n v="0"/>
    <n v="8578.847949043673"/>
    <n v="8578.847949043673"/>
    <n v="0"/>
    <n v="8790.1516176198693"/>
    <n v="8790.1516176198675"/>
    <n v="0"/>
    <n v="8970.8953462905993"/>
    <n v="8970.8953462906011"/>
    <n v="0"/>
    <n v="8927.9618312222956"/>
    <n v="8927.9618312222974"/>
    <n v="0"/>
    <n v="8913.0247508429748"/>
    <n v="8913.0247508429729"/>
    <n v="0"/>
    <n v="8808.1835527778203"/>
    <n v="8808.1835527778185"/>
    <n v="0"/>
    <n v="8768.9410636675457"/>
    <n v="8768.9410636675457"/>
    <n v="0"/>
    <n v="8678.6117793119247"/>
    <n v="8678.6117793119229"/>
    <n v="0"/>
    <n v="8757.8016392409481"/>
    <n v="8757.8016392409463"/>
    <n v="0"/>
    <n v="8906.2712911331055"/>
    <n v="8906.2712911331055"/>
    <n v="0"/>
    <n v="9378.5205031217592"/>
    <n v="9378.5205031217556"/>
    <n v="0"/>
    <n v="9398.7462337119723"/>
    <n v="9398.7462337119705"/>
    <n v="0"/>
    <n v="9247.4270958862926"/>
    <n v="9247.4270958862926"/>
    <n v="0"/>
    <n v="9247.4270958862926"/>
    <n v="9247.4270958862926"/>
    <n v="0"/>
  </r>
  <r>
    <x v="2"/>
    <x v="4"/>
    <x v="0"/>
    <x v="16"/>
    <n v="3650707.0020515188"/>
    <n v="3650707.0020515174"/>
    <n v="0"/>
    <n v="3650707.0020515188"/>
    <n v="3650707.0020515174"/>
    <n v="0"/>
    <n v="3740626.7426754641"/>
    <n v="3740626.7426754641"/>
    <n v="0"/>
    <n v="3817541.7783252923"/>
    <n v="3817541.7783252927"/>
    <n v="0"/>
    <n v="3799271.5298008369"/>
    <n v="3799271.5298008369"/>
    <n v="0"/>
    <n v="3792915.0931027043"/>
    <n v="3792915.0931027047"/>
    <n v="0"/>
    <n v="3748300.1869808864"/>
    <n v="3748300.186980885"/>
    <n v="0"/>
    <n v="3731600.6451981491"/>
    <n v="3731600.6451981491"/>
    <n v="0"/>
    <n v="3693161.2471756986"/>
    <n v="3693161.2471756991"/>
    <n v="0"/>
    <n v="3726860.2913657292"/>
    <n v="3726860.2913657282"/>
    <n v="0"/>
    <n v="3790041.175439477"/>
    <n v="3790041.175439477"/>
    <n v="0"/>
    <n v="3991005.6307090772"/>
    <n v="3991005.6307090786"/>
    <n v="0"/>
    <n v="3999612.6391006336"/>
    <n v="3999612.639100634"/>
    <n v="0"/>
    <n v="3935219.1635097545"/>
    <n v="3935219.1635097545"/>
    <n v="0"/>
    <n v="3935219.1635097545"/>
    <n v="3935219.1635097545"/>
    <n v="0"/>
  </r>
  <r>
    <x v="2"/>
    <x v="4"/>
    <x v="0"/>
    <x v="17"/>
    <n v="2799668.3373980699"/>
    <n v="2799668.3373980699"/>
    <n v="0"/>
    <n v="2799668.3373980699"/>
    <n v="2799668.3373980699"/>
    <n v="0"/>
    <n v="2868626.3366542254"/>
    <n v="2868626.3366542249"/>
    <n v="0"/>
    <n v="2927611.2373481607"/>
    <n v="2927611.2373481612"/>
    <n v="0"/>
    <n v="2913600.0783366142"/>
    <n v="2913600.0783366142"/>
    <n v="0"/>
    <n v="2908725.4295213469"/>
    <n v="2908725.4295213469"/>
    <n v="0"/>
    <n v="2874510.9773686407"/>
    <n v="2874510.9773686407"/>
    <n v="0"/>
    <n v="2861704.3680318985"/>
    <n v="2861704.368031898"/>
    <n v="0"/>
    <n v="2832225.8134692833"/>
    <n v="2832225.8134692837"/>
    <n v="0"/>
    <n v="2858069.0671093008"/>
    <n v="2858069.0671093003"/>
    <n v="0"/>
    <n v="2906521.4684032667"/>
    <n v="2906521.4684032672"/>
    <n v="0"/>
    <n v="3060637.8688825658"/>
    <n v="3060637.8688825644"/>
    <n v="0"/>
    <n v="3067238.4448422394"/>
    <n v="3067238.4448422394"/>
    <n v="0"/>
    <n v="3017856.126665106"/>
    <n v="3017856.126665107"/>
    <n v="0"/>
    <n v="3017856.126665106"/>
    <n v="3017856.126665107"/>
    <n v="0"/>
  </r>
  <r>
    <x v="2"/>
    <x v="4"/>
    <x v="0"/>
    <x v="18"/>
    <n v="113833.01533071684"/>
    <n v="113833.01533071684"/>
    <n v="0"/>
    <n v="113833.01533071684"/>
    <n v="113833.01533071684"/>
    <n v="0"/>
    <n v="116636.81065234297"/>
    <n v="116636.81065234297"/>
    <n v="0"/>
    <n v="119035.10512718563"/>
    <n v="119035.10512718561"/>
    <n v="0"/>
    <n v="118465.41890497944"/>
    <n v="118465.41890497944"/>
    <n v="0"/>
    <n v="118267.21829460435"/>
    <n v="118267.21829460432"/>
    <n v="0"/>
    <n v="116876.07699247039"/>
    <n v="116876.07699247038"/>
    <n v="0"/>
    <n v="116355.36711498586"/>
    <n v="116355.36711498586"/>
    <n v="0"/>
    <n v="115156.78487271494"/>
    <n v="115156.78487271494"/>
    <n v="0"/>
    <n v="116207.55772623577"/>
    <n v="116207.55772623575"/>
    <n v="0"/>
    <n v="118177.6064158002"/>
    <n v="118177.6064158002"/>
    <n v="0"/>
    <n v="124443.89672745165"/>
    <n v="124443.89672745166"/>
    <n v="0"/>
    <n v="124712.27261125634"/>
    <n v="124712.27261125633"/>
    <n v="0"/>
    <n v="122704.41399920789"/>
    <n v="122704.41399920789"/>
    <n v="0"/>
    <n v="122704.41399920789"/>
    <n v="122704.41399920789"/>
    <n v="0"/>
  </r>
  <r>
    <x v="2"/>
    <x v="4"/>
    <x v="0"/>
    <x v="19"/>
    <n v="847450.63772873394"/>
    <n v="847450.63772873394"/>
    <n v="0"/>
    <n v="847450.63772873394"/>
    <n v="847450.63772873394"/>
    <n v="0"/>
    <n v="868324.00321474602"/>
    <n v="868324.00321474625"/>
    <n v="0"/>
    <n v="886178.54371217475"/>
    <n v="886178.54371217487"/>
    <n v="0"/>
    <n v="881937.41076044459"/>
    <n v="881937.41076044482"/>
    <n v="0"/>
    <n v="880461.87017871963"/>
    <n v="880461.87017871975"/>
    <n v="0"/>
    <n v="870105.26510910003"/>
    <n v="870105.2651090998"/>
    <n v="0"/>
    <n v="866228.74548547505"/>
    <n v="866228.74548547505"/>
    <n v="0"/>
    <n v="857305.68144617288"/>
    <n v="857305.68144617288"/>
    <n v="0"/>
    <n v="865128.35154093581"/>
    <n v="865128.35154093558"/>
    <n v="0"/>
    <n v="879794.73820808681"/>
    <n v="879794.73820808681"/>
    <n v="0"/>
    <n v="926445.27896178898"/>
    <n v="926445.27896178921"/>
    <n v="0"/>
    <n v="928443.25216157234"/>
    <n v="928443.25216157222"/>
    <n v="0"/>
    <n v="913495.38263263076"/>
    <n v="913495.38263263088"/>
    <n v="0"/>
    <n v="913495.38263263076"/>
    <n v="913495.38263263088"/>
    <n v="0"/>
  </r>
  <r>
    <x v="2"/>
    <x v="4"/>
    <x v="0"/>
    <x v="20"/>
    <n v="82215.785238011173"/>
    <n v="82215.785238011187"/>
    <n v="0"/>
    <n v="82215.785238011173"/>
    <n v="82215.785238011187"/>
    <n v="0"/>
    <n v="84240.823697586718"/>
    <n v="84240.823697586762"/>
    <n v="0"/>
    <n v="85972.989562720977"/>
    <n v="85972.989562720963"/>
    <n v="0"/>
    <n v="85561.534239659537"/>
    <n v="85561.534239659566"/>
    <n v="0"/>
    <n v="85418.384040490171"/>
    <n v="85418.384040490186"/>
    <n v="0"/>
    <n v="84413.633580356225"/>
    <n v="84413.633580356225"/>
    <n v="0"/>
    <n v="84037.551374906412"/>
    <n v="84037.551374906412"/>
    <n v="0"/>
    <n v="83171.876509540278"/>
    <n v="83171.876509540263"/>
    <n v="0"/>
    <n v="83930.796186823805"/>
    <n v="83930.796186823805"/>
    <n v="0"/>
    <n v="85353.661947684916"/>
    <n v="85353.661947684916"/>
    <n v="0"/>
    <n v="89879.484065328026"/>
    <n v="89879.484065328026"/>
    <n v="0"/>
    <n v="90073.318287867485"/>
    <n v="90073.318287867485"/>
    <n v="0"/>
    <n v="88623.144347057125"/>
    <n v="88623.144347057168"/>
    <n v="0"/>
    <n v="88623.144347057125"/>
    <n v="88623.144347057168"/>
    <n v="0"/>
  </r>
  <r>
    <x v="2"/>
    <x v="4"/>
    <x v="0"/>
    <x v="21"/>
    <n v="2381800.2695269142"/>
    <n v="2381800.2695269156"/>
    <n v="0"/>
    <n v="2381800.2695269142"/>
    <n v="2381800.2695269156"/>
    <n v="0"/>
    <n v="2440465.8546679723"/>
    <n v="2440465.8546679718"/>
    <n v="0"/>
    <n v="2490646.8887905367"/>
    <n v="2490646.8887905367"/>
    <n v="0"/>
    <n v="2478726.9831844671"/>
    <n v="2478726.9831844666"/>
    <n v="0"/>
    <n v="2474579.9062943356"/>
    <n v="2474579.9062943365"/>
    <n v="0"/>
    <n v="2445472.1758283889"/>
    <n v="2445472.1758283884"/>
    <n v="0"/>
    <n v="2434577.0332993534"/>
    <n v="2434577.0332993539"/>
    <n v="0"/>
    <n v="2409498.3379894104"/>
    <n v="2409498.3379894104"/>
    <n v="0"/>
    <n v="2431484.3238517405"/>
    <n v="2431484.3238517405"/>
    <n v="0"/>
    <n v="2472704.9002034552"/>
    <n v="2472704.9002034543"/>
    <n v="0"/>
    <n v="2603818.460798014"/>
    <n v="2603818.4607980144"/>
    <n v="0"/>
    <n v="2609433.8593756887"/>
    <n v="2609433.8593756892"/>
    <n v="0"/>
    <n v="2567422.1620710455"/>
    <n v="2567422.162071045"/>
    <n v="0"/>
    <n v="2567422.1620710455"/>
    <n v="2567422.162071045"/>
    <n v="0"/>
  </r>
  <r>
    <x v="2"/>
    <x v="4"/>
    <x v="0"/>
    <x v="22"/>
    <n v="892735.59198363288"/>
    <n v="892735.59198363277"/>
    <n v="0"/>
    <n v="892735.59198363288"/>
    <n v="892735.59198363277"/>
    <n v="0"/>
    <n v="914724.36096230568"/>
    <n v="914724.3609623058"/>
    <n v="0"/>
    <n v="933532.98894716031"/>
    <n v="933532.98894716031"/>
    <n v="0"/>
    <n v="929065.22390247125"/>
    <n v="929065.22390247136"/>
    <n v="0"/>
    <n v="927510.83532090986"/>
    <n v="927510.83532090997"/>
    <n v="0"/>
    <n v="916600.80759050767"/>
    <n v="916600.80759050767"/>
    <n v="0"/>
    <n v="912517.1396021184"/>
    <n v="912517.1396021184"/>
    <n v="0"/>
    <n v="903117.2565849981"/>
    <n v="903117.2565849981"/>
    <n v="0"/>
    <n v="911357.94425107562"/>
    <n v="911357.94425107562"/>
    <n v="0"/>
    <n v="926808.05402814946"/>
    <n v="926808.05402814934"/>
    <n v="0"/>
    <n v="975951.44511430222"/>
    <n v="975951.44511430198"/>
    <n v="0"/>
    <n v="978056.18338207481"/>
    <n v="978056.18338207481"/>
    <n v="0"/>
    <n v="962309.54923170293"/>
    <n v="962309.54923170269"/>
    <n v="0"/>
    <n v="962309.54923170293"/>
    <n v="962309.54923170269"/>
    <n v="0"/>
  </r>
  <r>
    <x v="2"/>
    <x v="4"/>
    <x v="0"/>
    <x v="24"/>
    <n v="130812.69195666909"/>
    <n v="130812.69195666911"/>
    <n v="0"/>
    <n v="130812.69195666909"/>
    <n v="130812.69195666911"/>
    <n v="0"/>
    <n v="134034.70986291405"/>
    <n v="134034.70986291411"/>
    <n v="0"/>
    <n v="136790.7411904468"/>
    <n v="136790.74119044683"/>
    <n v="0"/>
    <n v="136136.07884946512"/>
    <n v="136136.07884946509"/>
    <n v="0"/>
    <n v="135908.31403698697"/>
    <n v="135908.31403698694"/>
    <n v="0"/>
    <n v="134309.66589351514"/>
    <n v="134309.66589351514"/>
    <n v="0"/>
    <n v="133711.2853568643"/>
    <n v="133711.28535686433"/>
    <n v="0"/>
    <n v="132333.91896463258"/>
    <n v="132333.91896463264"/>
    <n v="0"/>
    <n v="133541.42827293577"/>
    <n v="133541.42827293577"/>
    <n v="0"/>
    <n v="135805.33537948926"/>
    <n v="135805.33537948932"/>
    <n v="0"/>
    <n v="143006.32449383044"/>
    <n v="143006.32449383044"/>
    <n v="0"/>
    <n v="143314.73213562707"/>
    <n v="143314.7321356271"/>
    <n v="0"/>
    <n v="141007.3752642716"/>
    <n v="141007.37526427163"/>
    <n v="0"/>
    <n v="141007.3752642716"/>
    <n v="141007.37526427163"/>
    <n v="0"/>
  </r>
  <r>
    <x v="2"/>
    <x v="4"/>
    <x v="0"/>
    <x v="26"/>
    <n v="230082.80042702821"/>
    <n v="230082.80042702821"/>
    <n v="0"/>
    <n v="230082.80042702821"/>
    <n v="230082.80042702821"/>
    <n v="0"/>
    <n v="235749.91798119061"/>
    <n v="235749.91798119058"/>
    <n v="0"/>
    <n v="240597.42472092956"/>
    <n v="240597.42472092953"/>
    <n v="0"/>
    <n v="239445.95736333492"/>
    <n v="239445.95736333498"/>
    <n v="0"/>
    <n v="239045.34817847796"/>
    <n v="239045.34817847796"/>
    <n v="0"/>
    <n v="236233.5304852124"/>
    <n v="236233.53048521245"/>
    <n v="0"/>
    <n v="235181.05562566849"/>
    <n v="235181.05562566852"/>
    <n v="0"/>
    <n v="232758.44424141763"/>
    <n v="232758.44424141763"/>
    <n v="0"/>
    <n v="234882.2987316846"/>
    <n v="234882.29873168454"/>
    <n v="0"/>
    <n v="238864.22188601451"/>
    <n v="238864.22188601454"/>
    <n v="0"/>
    <n v="251529.84107395224"/>
    <n v="251529.84107395221"/>
    <n v="0"/>
    <n v="252072.290685196"/>
    <n v="252072.290685196"/>
    <n v="0"/>
    <n v="248013.94494973891"/>
    <n v="248013.94494973897"/>
    <n v="0"/>
    <n v="248013.94494973891"/>
    <n v="248013.94494973897"/>
    <n v="0"/>
  </r>
  <r>
    <x v="2"/>
    <x v="4"/>
    <x v="0"/>
    <x v="27"/>
    <n v="80562.187075282622"/>
    <n v="80562.187075282607"/>
    <n v="0"/>
    <n v="80562.187075282622"/>
    <n v="80562.187075282607"/>
    <n v="0"/>
    <n v="82546.496131538413"/>
    <n v="82546.496131538428"/>
    <n v="0"/>
    <n v="84243.823111611433"/>
    <n v="84243.823111611404"/>
    <n v="0"/>
    <n v="83840.64334979764"/>
    <n v="83840.643349797625"/>
    <n v="0"/>
    <n v="83700.372316784182"/>
    <n v="83700.372316784167"/>
    <n v="0"/>
    <n v="82715.830305794982"/>
    <n v="82715.830305794982"/>
    <n v="0"/>
    <n v="82347.312205488313"/>
    <n v="82347.312205488313"/>
    <n v="0"/>
    <n v="81499.04857523652"/>
    <n v="81499.04857523652"/>
    <n v="0"/>
    <n v="82242.704174212209"/>
    <n v="82242.704174212224"/>
    <n v="0"/>
    <n v="83636.951973192176"/>
    <n v="83636.95197319219"/>
    <n v="0"/>
    <n v="88071.746666881299"/>
    <n v="88071.746666881299"/>
    <n v="0"/>
    <n v="88261.682320388776"/>
    <n v="88261.682320388791"/>
    <n v="0"/>
    <n v="86840.675588250378"/>
    <n v="86840.675588250378"/>
    <n v="0"/>
    <n v="86840.675588250378"/>
    <n v="86840.675588250378"/>
    <n v="0"/>
  </r>
  <r>
    <x v="2"/>
    <x v="4"/>
    <x v="0"/>
    <x v="28"/>
    <n v="71568.663556195403"/>
    <n v="71568.663556195403"/>
    <n v="0"/>
    <n v="71568.663556195403"/>
    <n v="71568.663556195403"/>
    <n v="0"/>
    <n v="73331.455163453735"/>
    <n v="73331.455163453735"/>
    <n v="0"/>
    <n v="74839.301809525816"/>
    <n v="74839.30180952583"/>
    <n v="0"/>
    <n v="74481.130839080914"/>
    <n v="74481.130839080928"/>
    <n v="0"/>
    <n v="74356.518899747171"/>
    <n v="74356.518899747171"/>
    <n v="0"/>
    <n v="73481.885793329871"/>
    <n v="73481.885793329857"/>
    <n v="0"/>
    <n v="73154.507045399747"/>
    <n v="73154.507045399776"/>
    <n v="0"/>
    <n v="72400.938943981208"/>
    <n v="72400.938943981208"/>
    <n v="0"/>
    <n v="73061.576884644848"/>
    <n v="73061.576884644834"/>
    <n v="0"/>
    <n v="74300.178457686998"/>
    <n v="74300.178457687012"/>
    <n v="0"/>
    <n v="78239.896840417161"/>
    <n v="78239.896840417161"/>
    <n v="0"/>
    <n v="78408.629112674156"/>
    <n v="78408.629112674156"/>
    <n v="0"/>
    <n v="77146.255827941146"/>
    <n v="77146.255827941117"/>
    <n v="0"/>
    <n v="77146.255827941146"/>
    <n v="77146.255827941117"/>
    <n v="0"/>
  </r>
  <r>
    <x v="2"/>
    <x v="4"/>
    <x v="0"/>
    <x v="29"/>
    <n v="84588.727411405911"/>
    <n v="84588.727411405911"/>
    <n v="0"/>
    <n v="84588.727411405911"/>
    <n v="84588.727411405911"/>
    <n v="0"/>
    <n v="86672.213274354901"/>
    <n v="86672.213274354945"/>
    <n v="0"/>
    <n v="88454.373546533941"/>
    <n v="88454.373546533912"/>
    <n v="0"/>
    <n v="88031.042648900824"/>
    <n v="88031.042648900839"/>
    <n v="0"/>
    <n v="87883.760796135306"/>
    <n v="87883.760796135321"/>
    <n v="0"/>
    <n v="86850.010859396134"/>
    <n v="86850.010859396178"/>
    <n v="0"/>
    <n v="86463.07403127999"/>
    <n v="86463.07403127999"/>
    <n v="0"/>
    <n v="85572.413740176824"/>
    <n v="85572.413740176853"/>
    <n v="0"/>
    <n v="86353.237635771176"/>
    <n v="86353.237635771133"/>
    <n v="0"/>
    <n v="87817.17067052926"/>
    <n v="87817.170670529289"/>
    <n v="0"/>
    <n v="92473.618727475259"/>
    <n v="92473.618727475245"/>
    <n v="0"/>
    <n v="92673.047464498479"/>
    <n v="92673.047464498493"/>
    <n v="0"/>
    <n v="91181.018071077153"/>
    <n v="91181.018071077153"/>
    <n v="0"/>
    <n v="91181.018071077153"/>
    <n v="91181.018071077153"/>
    <n v="0"/>
  </r>
  <r>
    <x v="2"/>
    <x v="4"/>
    <x v="1"/>
    <x v="16"/>
    <n v="84552.595144221821"/>
    <n v="84552.595144221821"/>
    <n v="0"/>
    <n v="84552.595144221821"/>
    <n v="84552.595144221821"/>
    <n v="0"/>
    <n v="88769.956160774382"/>
    <n v="88769.956160774382"/>
    <n v="0"/>
    <n v="92143.844974016436"/>
    <n v="92143.844974016436"/>
    <n v="0"/>
    <n v="94842.956024610088"/>
    <n v="94842.956024610088"/>
    <n v="0"/>
    <n v="97002.244865084998"/>
    <n v="97002.244865084998"/>
    <n v="0"/>
    <n v="98729.675937464926"/>
    <n v="98729.675937464926"/>
    <n v="0"/>
    <n v="100111.62079536886"/>
    <n v="100111.62079536886"/>
    <n v="0"/>
    <n v="101217.17668169201"/>
    <n v="101217.17668169201"/>
    <n v="0"/>
    <n v="102101.62139075053"/>
    <n v="102101.62139075053"/>
    <n v="0"/>
    <n v="102809.17715799736"/>
    <n v="102809.17715799736"/>
    <n v="0"/>
    <n v="103375.22177179482"/>
    <n v="103375.22177179482"/>
    <n v="0"/>
    <n v="103828.0574628328"/>
    <n v="103828.0574628328"/>
    <n v="0"/>
    <n v="104190.32601566317"/>
    <n v="104190.32601566317"/>
    <n v="0"/>
    <n v="104190.32601566317"/>
    <n v="104190.32601566317"/>
    <n v="0"/>
  </r>
  <r>
    <x v="2"/>
    <x v="4"/>
    <x v="1"/>
    <x v="17"/>
    <n v="2347035.6446747323"/>
    <n v="2347035.6446747323"/>
    <n v="0"/>
    <n v="2347035.6446747323"/>
    <n v="2347035.6446747323"/>
    <n v="0"/>
    <n v="2464102.3842044529"/>
    <n v="2464102.3842044529"/>
    <n v="0"/>
    <n v="2557755.7758282297"/>
    <n v="2557755.7758282297"/>
    <n v="0"/>
    <n v="2632678.4891272509"/>
    <n v="2632678.4891272509"/>
    <n v="0"/>
    <n v="2692616.6597664678"/>
    <n v="2692616.6597664678"/>
    <n v="0"/>
    <n v="2740567.196277841"/>
    <n v="2740567.196277841"/>
    <n v="0"/>
    <n v="2778927.6254869397"/>
    <n v="2778927.6254869397"/>
    <n v="0"/>
    <n v="2809615.9688542187"/>
    <n v="2809615.9688542187"/>
    <n v="0"/>
    <n v="2834166.643548042"/>
    <n v="2834166.643548042"/>
    <n v="0"/>
    <n v="2853807.183303101"/>
    <n v="2853807.183303101"/>
    <n v="0"/>
    <n v="2869519.615107148"/>
    <n v="2869519.615107148"/>
    <n v="0"/>
    <n v="2882089.5605503856"/>
    <n v="2882089.5605503856"/>
    <n v="0"/>
    <n v="2892145.5169049758"/>
    <n v="2892145.5169049758"/>
    <n v="0"/>
    <n v="2892145.5169049758"/>
    <n v="2892145.5169049758"/>
    <n v="0"/>
  </r>
  <r>
    <x v="2"/>
    <x v="4"/>
    <x v="1"/>
    <x v="21"/>
    <n v="534767.20232453861"/>
    <n v="534767.20232453861"/>
    <n v="0"/>
    <n v="534767.20232453861"/>
    <n v="534767.20232453861"/>
    <n v="0"/>
    <n v="561440.61605202383"/>
    <n v="561440.61605202383"/>
    <n v="0"/>
    <n v="582779.34703401197"/>
    <n v="582779.34703401197"/>
    <n v="0"/>
    <n v="599850.33181960264"/>
    <n v="599850.33181960264"/>
    <n v="0"/>
    <n v="613507.11964807496"/>
    <n v="613507.11964807496"/>
    <n v="0"/>
    <n v="624432.54991085292"/>
    <n v="624432.54991085292"/>
    <n v="0"/>
    <n v="633172.89412107528"/>
    <n v="633172.89412107528"/>
    <n v="0"/>
    <n v="640165.16948925308"/>
    <n v="640165.16948925308"/>
    <n v="0"/>
    <n v="645758.98978379543"/>
    <n v="645758.98978379543"/>
    <n v="0"/>
    <n v="650234.04601942934"/>
    <n v="650234.04601942934"/>
    <n v="0"/>
    <n v="653814.0910079364"/>
    <n v="653814.0910079364"/>
    <n v="0"/>
    <n v="656678.12699874211"/>
    <n v="656678.12699874211"/>
    <n v="0"/>
    <n v="658969.35579138668"/>
    <n v="658969.35579138668"/>
    <n v="0"/>
    <n v="658969.35579138668"/>
    <n v="658969.35579138668"/>
    <n v="0"/>
  </r>
  <r>
    <x v="2"/>
    <x v="4"/>
    <x v="1"/>
    <x v="22"/>
    <n v="34211.779984343411"/>
    <n v="34211.779984343411"/>
    <n v="0"/>
    <n v="34211.779984343411"/>
    <n v="34211.779984343411"/>
    <n v="0"/>
    <n v="35918.214032485143"/>
    <n v="35918.214032485143"/>
    <n v="0"/>
    <n v="37283.361270998532"/>
    <n v="37283.361270998532"/>
    <n v="0"/>
    <n v="38375.479061809237"/>
    <n v="38375.479061809237"/>
    <n v="0"/>
    <n v="39249.173294457803"/>
    <n v="39249.173294457803"/>
    <n v="0"/>
    <n v="39948.128680576658"/>
    <n v="39948.128680576658"/>
    <n v="0"/>
    <n v="40507.292989471731"/>
    <n v="40507.292989471731"/>
    <n v="0"/>
    <n v="40954.624436587794"/>
    <n v="40954.624436587794"/>
    <n v="0"/>
    <n v="41312.489594280654"/>
    <n v="41312.489594280654"/>
    <n v="0"/>
    <n v="41598.781720434934"/>
    <n v="41598.781720434934"/>
    <n v="0"/>
    <n v="41827.815421358362"/>
    <n v="41827.815421358362"/>
    <n v="0"/>
    <n v="42011.042382097105"/>
    <n v="42011.042382097105"/>
    <n v="0"/>
    <n v="42157.623950688103"/>
    <n v="42157.623950688103"/>
    <n v="0"/>
    <n v="42157.623950688103"/>
    <n v="42157.623950688103"/>
    <n v="0"/>
  </r>
  <r>
    <x v="2"/>
    <x v="4"/>
    <x v="1"/>
    <x v="24"/>
    <n v="67589.919643047178"/>
    <n v="67589.919643047178"/>
    <n v="0"/>
    <n v="67589.919643047178"/>
    <n v="67589.919643047178"/>
    <n v="0"/>
    <n v="70961.20696697016"/>
    <n v="70961.20696697016"/>
    <n v="0"/>
    <n v="73658.236826108565"/>
    <n v="73658.236826108565"/>
    <n v="0"/>
    <n v="75815.860713419286"/>
    <n v="75815.860713419286"/>
    <n v="0"/>
    <n v="77541.95982326784"/>
    <n v="77541.95982326784"/>
    <n v="0"/>
    <n v="78922.839111146706"/>
    <n v="78922.839111146706"/>
    <n v="0"/>
    <n v="80027.542541449788"/>
    <n v="80027.542541449788"/>
    <n v="0"/>
    <n v="80911.305285692244"/>
    <n v="80911.305285692244"/>
    <n v="0"/>
    <n v="81618.315481086218"/>
    <n v="81618.315481086218"/>
    <n v="0"/>
    <n v="82183.9236374014"/>
    <n v="82183.9236374014"/>
    <n v="0"/>
    <n v="82636.410162453554"/>
    <n v="82636.410162453554"/>
    <n v="0"/>
    <n v="82998.399382495278"/>
    <n v="82998.399382495278"/>
    <n v="0"/>
    <n v="83287.990758528656"/>
    <n v="83287.990758528656"/>
    <n v="0"/>
    <n v="83287.990758528656"/>
    <n v="83287.990758528656"/>
    <n v="0"/>
  </r>
  <r>
    <x v="2"/>
    <x v="5"/>
    <x v="0"/>
    <x v="30"/>
    <n v="56612394.027865976"/>
    <n v="56612394.027865976"/>
    <n v="0"/>
    <n v="56612394.027865976"/>
    <n v="56612394.027865976"/>
    <n v="0"/>
    <n v="58291722.587991334"/>
    <n v="58291722.587991334"/>
    <n v="0"/>
    <n v="58686733.245811872"/>
    <n v="58686733.2458118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"/>
    <x v="0"/>
    <x v="31"/>
    <n v="8259905"/>
    <n v="8259905"/>
    <n v="0"/>
    <n v="8259905"/>
    <n v="8259905"/>
    <n v="0"/>
    <n v="8259905"/>
    <n v="8259905"/>
    <n v="0"/>
    <n v="8259905"/>
    <n v="82599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0"/>
    <x v="33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</r>
  <r>
    <x v="3"/>
    <x v="0"/>
    <x v="0"/>
    <x v="0"/>
    <n v="11395601.524162294"/>
    <n v="11395601.524162292"/>
    <n v="0"/>
    <n v="11395601.524162294"/>
    <n v="11395601.524162292"/>
    <n v="0"/>
    <n v="11473713.57227459"/>
    <n v="11473713.572274588"/>
    <n v="0"/>
    <n v="12336203.21076443"/>
    <n v="12336203.210764432"/>
    <n v="0"/>
    <n v="12386194.9215563"/>
    <n v="12386194.921556301"/>
    <n v="0"/>
    <n v="12426188.290189795"/>
    <n v="12426188.290189795"/>
    <n v="0"/>
    <n v="12458182.985096598"/>
    <n v="12458182.985096596"/>
    <n v="0"/>
    <n v="12483778.741022034"/>
    <n v="12483778.741022034"/>
    <n v="0"/>
    <n v="12504255.345762385"/>
    <n v="12504255.345762385"/>
    <n v="0"/>
    <n v="12520636.629554663"/>
    <n v="12520636.629554667"/>
    <n v="0"/>
    <n v="12533741.656588489"/>
    <n v="12533741.656588489"/>
    <n v="0"/>
    <n v="12544225.678215547"/>
    <n v="12544225.678215548"/>
    <n v="0"/>
    <n v="12554709.699842606"/>
    <n v="12554709.699842608"/>
    <n v="0"/>
    <n v="12570435.732283195"/>
    <n v="12570435.732283197"/>
    <n v="0"/>
    <n v="12570435.732283195"/>
    <n v="12570435.732283197"/>
    <n v="0"/>
  </r>
  <r>
    <x v="3"/>
    <x v="0"/>
    <x v="0"/>
    <x v="1"/>
    <n v="5969168.0975270635"/>
    <n v="5969168.0975270635"/>
    <n v="0"/>
    <n v="5969168.0975270635"/>
    <n v="5969168.0975270635"/>
    <n v="0"/>
    <n v="5983367.4171941727"/>
    <n v="5983367.4171941727"/>
    <n v="0"/>
    <n v="5995726.8729278604"/>
    <n v="5995726.8729278604"/>
    <n v="0"/>
    <n v="6006614.4375148108"/>
    <n v="6006614.4375148108"/>
    <n v="0"/>
    <n v="6016324.4891843703"/>
    <n v="6016324.4891843703"/>
    <n v="0"/>
    <n v="6025092.5305200191"/>
    <n v="6025092.5305200191"/>
    <n v="0"/>
    <n v="6033106.9635885358"/>
    <n v="6033106.9635885376"/>
    <n v="0"/>
    <n v="6040518.510043351"/>
    <n v="6040518.510043351"/>
    <n v="0"/>
    <n v="6047447.7472072029"/>
    <n v="6047447.7472072029"/>
    <n v="0"/>
    <n v="6053991.1369382842"/>
    <n v="6053991.1369382842"/>
    <n v="0"/>
    <n v="6060225.8487231499"/>
    <n v="6060225.8487231499"/>
    <n v="0"/>
    <n v="6067710.5605080146"/>
    <n v="6067710.5605080146"/>
    <n v="0"/>
    <n v="6081437.6281853123"/>
    <n v="6081437.6281853123"/>
    <n v="0"/>
    <n v="6081437.6281853123"/>
    <n v="6081437.6281853123"/>
    <n v="0"/>
  </r>
  <r>
    <x v="3"/>
    <x v="1"/>
    <x v="0"/>
    <x v="32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</r>
  <r>
    <x v="3"/>
    <x v="1"/>
    <x v="0"/>
    <x v="34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</r>
  <r>
    <x v="3"/>
    <x v="1"/>
    <x v="0"/>
    <x v="2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</r>
  <r>
    <x v="3"/>
    <x v="1"/>
    <x v="1"/>
    <x v="34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</r>
  <r>
    <x v="3"/>
    <x v="2"/>
    <x v="0"/>
    <x v="3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</r>
  <r>
    <x v="3"/>
    <x v="2"/>
    <x v="0"/>
    <x v="4"/>
    <n v="258582.04"/>
    <n v="258582.04"/>
    <n v="0"/>
    <n v="258582.04"/>
    <n v="258582.04"/>
    <n v="0"/>
    <n v="272811.37"/>
    <n v="272811.37"/>
    <n v="0"/>
    <n v="337040.69999999995"/>
    <n v="337040.69999999995"/>
    <n v="0"/>
    <n v="351270.02999999997"/>
    <n v="351270.02999999997"/>
    <n v="0"/>
    <n v="365499.36"/>
    <n v="365499.36"/>
    <n v="0"/>
    <n v="379728.68999999994"/>
    <n v="379728.68999999994"/>
    <n v="0"/>
    <n v="393958.0199999999"/>
    <n v="393958.0199999999"/>
    <n v="0"/>
    <n v="408187.34999999992"/>
    <n v="408187.34999999992"/>
    <n v="0"/>
    <n v="422416.67999999993"/>
    <n v="422416.67999999993"/>
    <n v="0"/>
    <n v="436646.00999999995"/>
    <n v="436646.00999999995"/>
    <n v="0"/>
    <n v="450875.33999999997"/>
    <n v="450875.33999999997"/>
    <n v="0"/>
    <n v="465104.67"/>
    <n v="465104.67"/>
    <n v="0"/>
    <n v="479334.67"/>
    <n v="479334.67"/>
    <n v="0"/>
    <n v="479334.67"/>
    <n v="479334.67"/>
    <n v="0"/>
  </r>
  <r>
    <x v="3"/>
    <x v="2"/>
    <x v="0"/>
    <x v="5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</r>
  <r>
    <x v="3"/>
    <x v="2"/>
    <x v="0"/>
    <x v="6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</r>
  <r>
    <x v="3"/>
    <x v="2"/>
    <x v="0"/>
    <x v="7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</r>
  <r>
    <x v="3"/>
    <x v="2"/>
    <x v="0"/>
    <x v="8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</r>
  <r>
    <x v="3"/>
    <x v="2"/>
    <x v="0"/>
    <x v="9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</r>
  <r>
    <x v="3"/>
    <x v="3"/>
    <x v="0"/>
    <x v="1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</r>
  <r>
    <x v="3"/>
    <x v="3"/>
    <x v="0"/>
    <x v="11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</r>
  <r>
    <x v="3"/>
    <x v="3"/>
    <x v="0"/>
    <x v="12"/>
    <n v="5236068.5600000005"/>
    <n v="5236068.5600000005"/>
    <n v="0"/>
    <n v="5236068.5600000005"/>
    <n v="5236068.5600000005"/>
    <n v="0"/>
    <n v="5309284.5600000005"/>
    <n v="5309284.5600000005"/>
    <n v="0"/>
    <n v="5382500.5600000005"/>
    <n v="5382500.5600000005"/>
    <n v="0"/>
    <n v="5455716.5600000005"/>
    <n v="5455716.5600000005"/>
    <n v="0"/>
    <n v="5528932.5600000005"/>
    <n v="5528932.5600000005"/>
    <n v="0"/>
    <n v="5602148.5600000005"/>
    <n v="5602148.5600000005"/>
    <n v="0"/>
    <n v="5675364.5600000005"/>
    <n v="5675364.5600000005"/>
    <n v="0"/>
    <n v="5748580.5600000005"/>
    <n v="5748580.5600000005"/>
    <n v="0"/>
    <n v="5821796.5600000005"/>
    <n v="5821796.5600000005"/>
    <n v="0"/>
    <n v="5895012.5600000005"/>
    <n v="5895012.5600000005"/>
    <n v="0"/>
    <n v="5968228.5600000005"/>
    <n v="5968228.5600000005"/>
    <n v="0"/>
    <n v="6041444.5600000005"/>
    <n v="6041444.5600000005"/>
    <n v="0"/>
    <n v="6114660.5600000005"/>
    <n v="6114660.5600000005"/>
    <n v="0"/>
    <n v="6114660.5600000005"/>
    <n v="6114660.5600000005"/>
    <n v="0"/>
  </r>
  <r>
    <x v="3"/>
    <x v="3"/>
    <x v="0"/>
    <x v="13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</r>
  <r>
    <x v="3"/>
    <x v="3"/>
    <x v="0"/>
    <x v="14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</r>
  <r>
    <x v="3"/>
    <x v="4"/>
    <x v="0"/>
    <x v="35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</r>
  <r>
    <x v="3"/>
    <x v="4"/>
    <x v="0"/>
    <x v="36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</r>
  <r>
    <x v="3"/>
    <x v="4"/>
    <x v="0"/>
    <x v="37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</r>
  <r>
    <x v="3"/>
    <x v="4"/>
    <x v="0"/>
    <x v="15"/>
    <n v="209542.11906164829"/>
    <n v="209542.11906164829"/>
    <n v="0"/>
    <n v="209542.11906164829"/>
    <n v="209542.11906164829"/>
    <n v="0"/>
    <n v="211739.65696605327"/>
    <n v="211739.65696605327"/>
    <n v="0"/>
    <n v="213982.38080262588"/>
    <n v="213982.38080262591"/>
    <n v="0"/>
    <n v="216214.37126043142"/>
    <n v="216214.37126043145"/>
    <n v="0"/>
    <n v="218442.62744814219"/>
    <n v="218442.62744814224"/>
    <n v="0"/>
    <n v="220644.67333633665"/>
    <n v="220644.67333633665"/>
    <n v="0"/>
    <n v="222836.90860225356"/>
    <n v="222836.90860225353"/>
    <n v="0"/>
    <n v="225006.56154708151"/>
    <n v="225006.56154708148"/>
    <n v="0"/>
    <n v="227196.01195689177"/>
    <n v="227196.0119568918"/>
    <n v="0"/>
    <n v="229422.57977967503"/>
    <n v="229422.57977967503"/>
    <n v="0"/>
    <n v="231767.2099054555"/>
    <n v="231767.2099054555"/>
    <n v="0"/>
    <n v="234116.89646388349"/>
    <n v="234116.89646388355"/>
    <n v="0"/>
    <n v="236428.75323785507"/>
    <n v="236428.75323785513"/>
    <n v="0"/>
    <n v="236428.75323785507"/>
    <n v="236428.75323785513"/>
    <n v="0"/>
  </r>
  <r>
    <x v="3"/>
    <x v="4"/>
    <x v="0"/>
    <x v="16"/>
    <n v="148478777.28064752"/>
    <n v="148478777.28064755"/>
    <n v="0"/>
    <n v="148478777.28064752"/>
    <n v="148478777.28064755"/>
    <n v="0"/>
    <n v="149377591.58698305"/>
    <n v="149377591.58698305"/>
    <n v="0"/>
    <n v="150295634.65223098"/>
    <n v="150295634.65223098"/>
    <n v="0"/>
    <n v="151209110.15534794"/>
    <n v="151209110.15534794"/>
    <n v="0"/>
    <n v="152120996.54929027"/>
    <n v="152120996.54929027"/>
    <n v="0"/>
    <n v="153021729.21670225"/>
    <n v="153021729.21670225"/>
    <n v="0"/>
    <n v="153918286.99866837"/>
    <n v="153918286.9986684"/>
    <n v="0"/>
    <n v="154805234.93112889"/>
    <n v="154805234.93112889"/>
    <n v="0"/>
    <n v="155700607.62463701"/>
    <n v="155700607.62463704"/>
    <n v="0"/>
    <n v="156611775.53916359"/>
    <n v="156611775.53916365"/>
    <n v="0"/>
    <n v="157573184.56750757"/>
    <n v="157573184.56750759"/>
    <n v="0"/>
    <n v="158536745.34794936"/>
    <n v="158536745.34794939"/>
    <n v="0"/>
    <n v="159484207.75949353"/>
    <n v="159484207.75949356"/>
    <n v="0"/>
    <n v="159484207.75949353"/>
    <n v="159484207.75949356"/>
    <n v="0"/>
  </r>
  <r>
    <x v="3"/>
    <x v="4"/>
    <x v="0"/>
    <x v="17"/>
    <n v="159922743.53927571"/>
    <n v="159922743.53927571"/>
    <n v="0"/>
    <n v="159922743.53927571"/>
    <n v="159922743.53927571"/>
    <n v="0"/>
    <n v="160617200.15710601"/>
    <n v="160617200.15710601"/>
    <n v="0"/>
    <n v="161326403.0001097"/>
    <n v="161326403.00010967"/>
    <n v="0"/>
    <n v="162032103.05336049"/>
    <n v="162032103.05336049"/>
    <n v="0"/>
    <n v="162736584.44440758"/>
    <n v="162736584.44440755"/>
    <n v="0"/>
    <n v="163432512.22241628"/>
    <n v="163432512.22241628"/>
    <n v="0"/>
    <n v="164125238.34809083"/>
    <n v="164125238.34809083"/>
    <n v="0"/>
    <n v="164810594.83512488"/>
    <n v="164810594.83512491"/>
    <n v="0"/>
    <n v="165502412.13556898"/>
    <n v="165502412.13556898"/>
    <n v="0"/>
    <n v="166206342.53633645"/>
    <n v="166206342.53633648"/>
    <n v="0"/>
    <n v="166948802.0372237"/>
    <n v="166948802.0372237"/>
    <n v="0"/>
    <n v="167692911.68210098"/>
    <n v="167692911.68210098"/>
    <n v="0"/>
    <n v="168424675.74743396"/>
    <n v="168424675.74743396"/>
    <n v="0"/>
    <n v="168424675.74743396"/>
    <n v="168424675.74743396"/>
    <n v="0"/>
  </r>
  <r>
    <x v="3"/>
    <x v="4"/>
    <x v="0"/>
    <x v="18"/>
    <n v="2714821.9067616435"/>
    <n v="2714821.9067616435"/>
    <n v="0"/>
    <n v="2714821.9067616435"/>
    <n v="2714821.9067616435"/>
    <n v="0"/>
    <n v="2743981.1094247275"/>
    <n v="2743981.109424727"/>
    <n v="0"/>
    <n v="2773739.8857065239"/>
    <n v="2773739.8857065239"/>
    <n v="0"/>
    <n v="2803356.24043277"/>
    <n v="2803356.2404327695"/>
    <n v="0"/>
    <n v="2832923.0450064205"/>
    <n v="2832923.0450064209"/>
    <n v="0"/>
    <n v="2862142.0642545382"/>
    <n v="2862142.0642545377"/>
    <n v="0"/>
    <n v="2891230.9060332831"/>
    <n v="2891230.9060332836"/>
    <n v="0"/>
    <n v="2920020.1022514626"/>
    <n v="2920020.1022514636"/>
    <n v="0"/>
    <n v="2949071.9916830235"/>
    <n v="2949071.9916830235"/>
    <n v="0"/>
    <n v="2978616.3932869718"/>
    <n v="2978616.3932869723"/>
    <n v="0"/>
    <n v="3009727.3674688349"/>
    <n v="3009727.3674688358"/>
    <n v="0"/>
    <n v="3040905.4356216486"/>
    <n v="3040905.4356216495"/>
    <n v="0"/>
    <n v="3071581.5391214513"/>
    <n v="3071581.5391214509"/>
    <n v="0"/>
    <n v="3071581.5391214513"/>
    <n v="3071581.5391214509"/>
    <n v="0"/>
  </r>
  <r>
    <x v="3"/>
    <x v="4"/>
    <x v="0"/>
    <x v="19"/>
    <n v="19598156.940665741"/>
    <n v="19598156.940665737"/>
    <n v="0"/>
    <n v="19598156.940665741"/>
    <n v="19598156.940665737"/>
    <n v="0"/>
    <n v="19812293.894469425"/>
    <n v="19812293.894469433"/>
    <n v="0"/>
    <n v="20030894.483397476"/>
    <n v="20030894.483397473"/>
    <n v="0"/>
    <n v="20248434.789087586"/>
    <n v="20248434.78908759"/>
    <n v="0"/>
    <n v="20465606.209632259"/>
    <n v="20465606.209632263"/>
    <n v="0"/>
    <n v="20680188.478909545"/>
    <n v="20680188.478909545"/>
    <n v="0"/>
    <n v="20893801.618280917"/>
    <n v="20893801.618280917"/>
    <n v="0"/>
    <n v="21105183.99164246"/>
    <n v="21105183.991642453"/>
    <n v="0"/>
    <n v="21318522.032527693"/>
    <n v="21318522.032527693"/>
    <n v="0"/>
    <n v="21535526.670079716"/>
    <n v="21535526.670079719"/>
    <n v="0"/>
    <n v="21764193.942820165"/>
    <n v="21764193.942820165"/>
    <n v="0"/>
    <n v="21993360.708860561"/>
    <n v="21993360.708860565"/>
    <n v="0"/>
    <n v="22218790.50751872"/>
    <n v="22218790.507518716"/>
    <n v="0"/>
    <n v="22218790.50751872"/>
    <n v="22218790.507518716"/>
    <n v="0"/>
  </r>
  <r>
    <x v="3"/>
    <x v="4"/>
    <x v="0"/>
    <x v="20"/>
    <n v="15576084.252900146"/>
    <n v="15576084.252900144"/>
    <n v="0"/>
    <n v="15576084.252900146"/>
    <n v="15576084.252900144"/>
    <n v="0"/>
    <n v="15592329.013657881"/>
    <n v="15592329.013657881"/>
    <n v="0"/>
    <n v="15609006.815881897"/>
    <n v="15609006.815881897"/>
    <n v="0"/>
    <n v="15625581.754275139"/>
    <n v="15625581.754275139"/>
    <n v="0"/>
    <n v="15642120.905118603"/>
    <n v="15642120.905118603"/>
    <n v="0"/>
    <n v="15658408.868347021"/>
    <n v="15658408.868347021"/>
    <n v="0"/>
    <n v="15674602.811024081"/>
    <n v="15674602.811024081"/>
    <n v="0"/>
    <n v="15690580.3349848"/>
    <n v="15690580.3349848"/>
    <n v="0"/>
    <n v="15706747.588864844"/>
    <n v="15706747.588864844"/>
    <n v="0"/>
    <n v="15723270.559185095"/>
    <n v="15723270.559185097"/>
    <n v="0"/>
    <n v="15740924.985034762"/>
    <n v="15740924.985034762"/>
    <n v="0"/>
    <n v="15758627.869440062"/>
    <n v="15758627.869440064"/>
    <n v="0"/>
    <n v="15775968.210360166"/>
    <n v="15775968.210360166"/>
    <n v="0"/>
    <n v="15775968.210360166"/>
    <n v="15775968.210360166"/>
    <n v="0"/>
  </r>
  <r>
    <x v="3"/>
    <x v="4"/>
    <x v="0"/>
    <x v="21"/>
    <n v="94246521.022592887"/>
    <n v="94246521.022592887"/>
    <n v="0"/>
    <n v="94246521.022592887"/>
    <n v="94246521.022592887"/>
    <n v="0"/>
    <n v="94843569.354093239"/>
    <n v="94843569.354093239"/>
    <n v="0"/>
    <n v="95453162.944124162"/>
    <n v="95453162.944124177"/>
    <n v="0"/>
    <n v="96059776.557753637"/>
    <n v="96059776.557753637"/>
    <n v="0"/>
    <n v="96665353.40216054"/>
    <n v="96665353.402160555"/>
    <n v="0"/>
    <n v="97263653.313950986"/>
    <n v="97263653.313950986"/>
    <n v="0"/>
    <n v="97859229.440109193"/>
    <n v="97859229.440109193"/>
    <n v="0"/>
    <n v="98448535.892439842"/>
    <n v="98448535.892439842"/>
    <n v="0"/>
    <n v="99043338.8412361"/>
    <n v="99043338.841236115"/>
    <n v="0"/>
    <n v="99648446.934120283"/>
    <n v="99648446.934120283"/>
    <n v="0"/>
    <n v="100286333.41715312"/>
    <n v="100286333.41715312"/>
    <n v="0"/>
    <n v="100925623.74983038"/>
    <n v="100925623.74983038"/>
    <n v="0"/>
    <n v="101554411.15818147"/>
    <n v="101554411.15818147"/>
    <n v="0"/>
    <n v="101554411.15818147"/>
    <n v="101554411.15818147"/>
    <n v="0"/>
  </r>
  <r>
    <x v="3"/>
    <x v="4"/>
    <x v="0"/>
    <x v="22"/>
    <n v="21366190.321325071"/>
    <n v="21366190.321325075"/>
    <n v="0"/>
    <n v="21366190.321325071"/>
    <n v="21366190.321325075"/>
    <n v="0"/>
    <n v="21573771.124815639"/>
    <n v="21573771.124815643"/>
    <n v="0"/>
    <n v="21786054.085302435"/>
    <n v="21786054.085302439"/>
    <n v="0"/>
    <n v="22146325.104528051"/>
    <n v="22146325.104528051"/>
    <n v="0"/>
    <n v="22506207.526608281"/>
    <n v="22506207.526608277"/>
    <n v="0"/>
    <n v="22863362.441755913"/>
    <n v="22863362.441755909"/>
    <n v="0"/>
    <n v="23219496.439906437"/>
    <n v="23219496.439906441"/>
    <n v="0"/>
    <n v="23573280.467302691"/>
    <n v="23573280.467302691"/>
    <n v="0"/>
    <n v="23929124.666615456"/>
    <n v="23929124.66661546"/>
    <n v="0"/>
    <n v="24288831.393372502"/>
    <n v="24288831.393372502"/>
    <n v="0"/>
    <n v="24660823.967901077"/>
    <n v="24660823.967901077"/>
    <n v="0"/>
    <n v="25033342.726996601"/>
    <n v="25033342.726996604"/>
    <n v="0"/>
    <n v="25401924.827554513"/>
    <n v="25401924.827554516"/>
    <n v="0"/>
    <n v="25401924.827554513"/>
    <n v="25401924.827554516"/>
    <n v="0"/>
  </r>
  <r>
    <x v="3"/>
    <x v="4"/>
    <x v="0"/>
    <x v="23"/>
    <n v="1791699.7930708996"/>
    <n v="1791699.7930708996"/>
    <n v="0"/>
    <n v="1791699.7930708996"/>
    <n v="1791699.7930708996"/>
    <n v="0"/>
    <n v="1775064.7489042329"/>
    <n v="1775064.7489042329"/>
    <n v="0"/>
    <n v="1758429.7047375662"/>
    <n v="1758429.7047375662"/>
    <n v="0"/>
    <n v="1741794.6605708995"/>
    <n v="1741794.6605708995"/>
    <n v="0"/>
    <n v="1725159.6164042328"/>
    <n v="1725159.6164042328"/>
    <n v="0"/>
    <n v="1708524.5722375661"/>
    <n v="1708524.5722375661"/>
    <n v="0"/>
    <n v="1691889.5280708994"/>
    <n v="1691889.5280708994"/>
    <n v="0"/>
    <n v="1675254.4839042327"/>
    <n v="1675254.4839042327"/>
    <n v="0"/>
    <n v="1658619.439737566"/>
    <n v="1658619.439737566"/>
    <n v="0"/>
    <n v="1641984.3955708994"/>
    <n v="1641984.3955708994"/>
    <n v="0"/>
    <n v="1625349.3514042327"/>
    <n v="1625349.3514042327"/>
    <n v="0"/>
    <n v="1608714.307237566"/>
    <n v="1608714.307237566"/>
    <n v="0"/>
    <n v="1592079.2630708993"/>
    <n v="1592079.2630708993"/>
    <n v="0"/>
    <n v="1592079.2630708993"/>
    <n v="1592079.2630708993"/>
    <n v="0"/>
  </r>
  <r>
    <x v="3"/>
    <x v="4"/>
    <x v="0"/>
    <x v="24"/>
    <n v="5102778.7560105417"/>
    <n v="5102778.7560105426"/>
    <n v="0"/>
    <n v="5102778.7560105417"/>
    <n v="5102778.7560105426"/>
    <n v="0"/>
    <n v="5118979.7309762696"/>
    <n v="5118979.7309762686"/>
    <n v="0"/>
    <n v="5135869.7137738802"/>
    <n v="5135869.7137738792"/>
    <n v="0"/>
    <n v="5152596.0309862476"/>
    <n v="5152596.0309862485"/>
    <n v="0"/>
    <n v="5169265.4069954967"/>
    <n v="5169265.4069954958"/>
    <n v="0"/>
    <n v="5185535.1209688736"/>
    <n v="5185535.1209688727"/>
    <n v="0"/>
    <n v="5201655.23980809"/>
    <n v="5201655.2398080891"/>
    <n v="0"/>
    <n v="5217431.0170492511"/>
    <n v="5217431.0170492511"/>
    <n v="0"/>
    <n v="5233508.6716174856"/>
    <n v="5233508.6716174837"/>
    <n v="0"/>
    <n v="5250152.3029623544"/>
    <n v="5250152.3029623544"/>
    <n v="0"/>
    <n v="5268596.1815858111"/>
    <n v="5268596.1815858129"/>
    <n v="0"/>
    <n v="5287117.162119722"/>
    <n v="5287117.162119722"/>
    <n v="0"/>
    <n v="5305061.3034357885"/>
    <n v="5305061.3034357885"/>
    <n v="0"/>
    <n v="5305061.3034357885"/>
    <n v="5305061.3034357885"/>
    <n v="0"/>
  </r>
  <r>
    <x v="3"/>
    <x v="4"/>
    <x v="0"/>
    <x v="25"/>
    <n v="533911.32609693275"/>
    <n v="533911.32609693275"/>
    <n v="0"/>
    <n v="533911.32609693275"/>
    <n v="533911.32609693275"/>
    <n v="0"/>
    <n v="530053.82093026605"/>
    <n v="530053.82093026605"/>
    <n v="0"/>
    <n v="526196.31576359936"/>
    <n v="526196.31576359936"/>
    <n v="0"/>
    <n v="522338.81059693266"/>
    <n v="522338.81059693266"/>
    <n v="0"/>
    <n v="518481.30543026596"/>
    <n v="518481.30543026596"/>
    <n v="0"/>
    <n v="514623.80026359926"/>
    <n v="514623.80026359926"/>
    <n v="0"/>
    <n v="510766.29509693256"/>
    <n v="510766.29509693256"/>
    <n v="0"/>
    <n v="506908.78993026586"/>
    <n v="506908.78993026586"/>
    <n v="0"/>
    <n v="503051.28476359916"/>
    <n v="503051.28476359916"/>
    <n v="0"/>
    <n v="499193.77959693247"/>
    <n v="499193.77959693247"/>
    <n v="0"/>
    <n v="495336.27443026577"/>
    <n v="495336.27443026577"/>
    <n v="0"/>
    <n v="491478.76926359907"/>
    <n v="491478.76926359907"/>
    <n v="0"/>
    <n v="487621.26409693237"/>
    <n v="487621.26409693237"/>
    <n v="0"/>
    <n v="487621.26409693237"/>
    <n v="487621.26409693237"/>
    <n v="0"/>
  </r>
  <r>
    <x v="3"/>
    <x v="4"/>
    <x v="0"/>
    <x v="26"/>
    <n v="7563363.6464292742"/>
    <n v="7563363.6464292752"/>
    <n v="0"/>
    <n v="7563363.6464292742"/>
    <n v="7563363.6464292752"/>
    <n v="0"/>
    <n v="7621680.5397579037"/>
    <n v="7621680.5397579046"/>
    <n v="0"/>
    <n v="7681209.3097714707"/>
    <n v="7681209.3097714707"/>
    <n v="0"/>
    <n v="7740450.2129456373"/>
    <n v="7740450.2129456354"/>
    <n v="0"/>
    <n v="7799590.9638235867"/>
    <n v="7799590.9638235867"/>
    <n v="0"/>
    <n v="7858028.7602782249"/>
    <n v="7858028.7602782268"/>
    <n v="0"/>
    <n v="7916203.4380179737"/>
    <n v="7916203.4380179727"/>
    <n v="0"/>
    <n v="7973772.4629116626"/>
    <n v="7973772.4629116626"/>
    <n v="0"/>
    <n v="8031872.4514279161"/>
    <n v="8031872.451427917"/>
    <n v="0"/>
    <n v="8090967.9207327552"/>
    <n v="8090967.9207327552"/>
    <n v="0"/>
    <n v="8153229.7948345756"/>
    <n v="8153229.7948345765"/>
    <n v="0"/>
    <n v="8215627.2813392077"/>
    <n v="8215627.2813392086"/>
    <n v="0"/>
    <n v="8277010.1814099783"/>
    <n v="8277010.1814099774"/>
    <n v="0"/>
    <n v="8277010.1814099783"/>
    <n v="8277010.1814099774"/>
    <n v="0"/>
  </r>
  <r>
    <x v="3"/>
    <x v="4"/>
    <x v="0"/>
    <x v="27"/>
    <n v="2121491.4380339156"/>
    <n v="2121491.4380339165"/>
    <n v="0"/>
    <n v="2121491.4380339156"/>
    <n v="2121491.4380339165"/>
    <n v="0"/>
    <n v="2142128.0620668014"/>
    <n v="2142128.0620668009"/>
    <n v="0"/>
    <n v="2163189.0178447049"/>
    <n v="2163189.0178447044"/>
    <n v="0"/>
    <n v="2184149.1786821536"/>
    <n v="2184149.178682154"/>
    <n v="0"/>
    <n v="2205074.2717613489"/>
    <n v="2205074.2717613499"/>
    <n v="0"/>
    <n v="2225753.229337798"/>
    <n v="2225753.2293377984"/>
    <n v="0"/>
    <n v="2246340.0573891695"/>
    <n v="2246340.0573891695"/>
    <n v="0"/>
    <n v="2266714.8195329802"/>
    <n v="2266714.8195329793"/>
    <n v="0"/>
    <n v="2287275.4955765316"/>
    <n v="2287275.4955765321"/>
    <n v="0"/>
    <n v="2308184.7335698297"/>
    <n v="2308184.7335698307"/>
    <n v="0"/>
    <n v="2330202.6702365507"/>
    <n v="2330202.6702365507"/>
    <n v="0"/>
    <n v="2352268.0908166473"/>
    <n v="2352268.0908166477"/>
    <n v="0"/>
    <n v="2373978.2597137108"/>
    <n v="2373978.2597137103"/>
    <n v="0"/>
    <n v="2373978.2597137108"/>
    <n v="2373978.2597137103"/>
    <n v="0"/>
  </r>
  <r>
    <x v="3"/>
    <x v="4"/>
    <x v="0"/>
    <x v="28"/>
    <n v="3724860.9475113424"/>
    <n v="3724860.9475113419"/>
    <n v="0"/>
    <n v="3724860.9475113424"/>
    <n v="3724860.9475113419"/>
    <n v="0"/>
    <n v="3743153.0744688711"/>
    <n v="3743153.0744688711"/>
    <n v="0"/>
    <n v="3761822.1630879189"/>
    <n v="3761822.1630879194"/>
    <n v="0"/>
    <n v="3780401.7089643558"/>
    <n v="3780401.7089643558"/>
    <n v="0"/>
    <n v="3798950.1018559593"/>
    <n v="3798950.1018559597"/>
    <n v="0"/>
    <n v="3817279.8364709588"/>
    <n v="3817279.8364709592"/>
    <n v="0"/>
    <n v="3835527.7263989756"/>
    <n v="3835527.7263989742"/>
    <n v="0"/>
    <n v="3853587.2243016362"/>
    <n v="3853587.2243016367"/>
    <n v="0"/>
    <n v="3871811.8816894637"/>
    <n v="3871811.8816894647"/>
    <n v="0"/>
    <n v="3890346.1894705528"/>
    <n v="3890346.1894705538"/>
    <n v="0"/>
    <n v="3909865.4268473228"/>
    <n v="3909865.4268473219"/>
    <n v="0"/>
    <n v="3929426.8472921583"/>
    <n v="3929426.8472921583"/>
    <n v="0"/>
    <n v="3948672.6744158096"/>
    <n v="3948672.6744158091"/>
    <n v="0"/>
    <n v="3948672.6744158096"/>
    <n v="3948672.6744158091"/>
    <n v="0"/>
  </r>
  <r>
    <x v="3"/>
    <x v="4"/>
    <x v="0"/>
    <x v="29"/>
    <n v="1960680.2126446408"/>
    <n v="1960680.2126446408"/>
    <n v="0"/>
    <n v="1960680.2126446408"/>
    <n v="1960680.2126446408"/>
    <n v="0"/>
    <n v="1979488.3972965637"/>
    <n v="1979488.397296564"/>
    <n v="0"/>
    <n v="1998742.1220165293"/>
    <n v="1998742.1220165298"/>
    <n v="0"/>
    <n v="2017890.0140120888"/>
    <n v="2017890.0140120885"/>
    <n v="0"/>
    <n v="2037001.085544456"/>
    <n v="2037001.0855444565"/>
    <n v="0"/>
    <n v="2055853.7195926388"/>
    <n v="2055853.7195926388"/>
    <n v="0"/>
    <n v="2074609.6194337925"/>
    <n v="2074609.6194337925"/>
    <n v="0"/>
    <n v="2093142.8542021697"/>
    <n v="2093142.8542021692"/>
    <n v="0"/>
    <n v="2111871.2949444456"/>
    <n v="2111871.2949444465"/>
    <n v="0"/>
    <n v="2130965.7189454115"/>
    <n v="2130965.7189454115"/>
    <n v="0"/>
    <n v="2151224.2549606143"/>
    <n v="2151224.2549606143"/>
    <n v="0"/>
    <n v="2171532.648160073"/>
    <n v="2171532.6481600725"/>
    <n v="0"/>
    <n v="2191468.0340111749"/>
    <n v="2191468.0340111745"/>
    <n v="0"/>
    <n v="2191468.0340111749"/>
    <n v="2191468.0340111745"/>
    <n v="0"/>
  </r>
  <r>
    <x v="3"/>
    <x v="4"/>
    <x v="0"/>
    <x v="38"/>
    <n v="4694.4099106098683"/>
    <n v="4694.4099106098683"/>
    <n v="0"/>
    <n v="4694.4099106098683"/>
    <n v="4694.4099106098683"/>
    <n v="0"/>
    <n v="4432.7899106098685"/>
    <n v="4432.7899106098685"/>
    <n v="0"/>
    <n v="4171.1699106098686"/>
    <n v="4171.1699106098686"/>
    <n v="0"/>
    <n v="3909.5499106098687"/>
    <n v="3909.5499106098687"/>
    <n v="0"/>
    <n v="3647.9299106098688"/>
    <n v="3647.9299106098688"/>
    <n v="0"/>
    <n v="3386.3099106098689"/>
    <n v="3386.3099106098689"/>
    <n v="0"/>
    <n v="3124.689910609869"/>
    <n v="3124.689910609869"/>
    <n v="0"/>
    <n v="2863.0699106098691"/>
    <n v="2863.0699106098691"/>
    <n v="0"/>
    <n v="2601.4499106098692"/>
    <n v="2601.4499106098692"/>
    <n v="0"/>
    <n v="2339.8299106098693"/>
    <n v="2339.8299106098693"/>
    <n v="0"/>
    <n v="2078.2099106098694"/>
    <n v="2078.2099106098694"/>
    <n v="0"/>
    <n v="1816.5899106098695"/>
    <n v="1816.5899106098695"/>
    <n v="0"/>
    <n v="1554.9699106098697"/>
    <n v="1554.9699106098697"/>
    <n v="0"/>
    <n v="1554.9699106098697"/>
    <n v="1554.9699106098697"/>
    <n v="0"/>
  </r>
  <r>
    <x v="3"/>
    <x v="4"/>
    <x v="1"/>
    <x v="16"/>
    <n v="870261.36422241537"/>
    <n v="870261.36422241537"/>
    <n v="0"/>
    <n v="870261.36422241537"/>
    <n v="870261.36422241537"/>
    <n v="0"/>
    <n v="892453.85326260887"/>
    <n v="892453.85326260887"/>
    <n v="0"/>
    <n v="915489.81450611306"/>
    <n v="915489.81450611306"/>
    <n v="0"/>
    <n v="939200.55351226556"/>
    <n v="939200.55351226556"/>
    <n v="0"/>
    <n v="963451.11472853681"/>
    <n v="963451.11472853681"/>
    <n v="0"/>
    <n v="988133.53371290304"/>
    <n v="988133.53371290304"/>
    <n v="0"/>
    <n v="1013161.4389117453"/>
    <n v="1013161.4389117453"/>
    <n v="0"/>
    <n v="1038465.7330821683"/>
    <n v="1038465.7330821683"/>
    <n v="0"/>
    <n v="1063991.1384298559"/>
    <n v="1063991.1384298559"/>
    <n v="0"/>
    <n v="1089693.4327193552"/>
    <n v="1089693.4327193552"/>
    <n v="0"/>
    <n v="1115537.238162304"/>
    <n v="1115537.238162304"/>
    <n v="0"/>
    <n v="1141494.2525280123"/>
    <n v="1141494.2525280123"/>
    <n v="0"/>
    <n v="1167541.8340319279"/>
    <n v="1167541.8340319279"/>
    <n v="0"/>
    <n v="1167541.8340319279"/>
    <n v="1167541.8340319279"/>
    <n v="0"/>
  </r>
  <r>
    <x v="3"/>
    <x v="4"/>
    <x v="1"/>
    <x v="17"/>
    <n v="32664478.161251578"/>
    <n v="32664478.161251578"/>
    <n v="0"/>
    <n v="32664478.161251578"/>
    <n v="32664478.161251578"/>
    <n v="0"/>
    <n v="33280503.757302694"/>
    <n v="33280503.757302694"/>
    <n v="0"/>
    <n v="33919942.701259747"/>
    <n v="33919942.701259747"/>
    <n v="0"/>
    <n v="34578112.323541567"/>
    <n v="34578112.323541567"/>
    <n v="0"/>
    <n v="35251266.488483176"/>
    <n v="35251266.488483176"/>
    <n v="0"/>
    <n v="35936408.28755264"/>
    <n v="35936408.28755264"/>
    <n v="0"/>
    <n v="36631140.193924375"/>
    <n v="36631140.193924375"/>
    <n v="0"/>
    <n v="37333544.18613793"/>
    <n v="37333544.18613793"/>
    <n v="0"/>
    <n v="38042085.84702494"/>
    <n v="38042085.84702494"/>
    <n v="0"/>
    <n v="38755537.642850712"/>
    <n v="38755537.642850712"/>
    <n v="0"/>
    <n v="39472917.546627507"/>
    <n v="39472917.546627507"/>
    <n v="0"/>
    <n v="40193439.936765097"/>
    <n v="40193439.936765097"/>
    <n v="0"/>
    <n v="40916476.315991342"/>
    <n v="40916476.315991342"/>
    <n v="0"/>
    <n v="40916476.315991342"/>
    <n v="40916476.315991342"/>
    <n v="0"/>
  </r>
  <r>
    <x v="3"/>
    <x v="4"/>
    <x v="1"/>
    <x v="2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</r>
  <r>
    <x v="3"/>
    <x v="4"/>
    <x v="1"/>
    <x v="21"/>
    <n v="9520732.5613658484"/>
    <n v="9520732.5613658484"/>
    <n v="0"/>
    <n v="9520732.5613658484"/>
    <n v="9520732.5613658484"/>
    <n v="0"/>
    <n v="9661092.7153788544"/>
    <n v="9661092.7153788544"/>
    <n v="0"/>
    <n v="9806787.5521373563"/>
    <n v="9806787.5521373563"/>
    <n v="0"/>
    <n v="9956750.1350922566"/>
    <n v="9956750.1350922566"/>
    <n v="0"/>
    <n v="10110126.915004276"/>
    <n v="10110126.915004276"/>
    <n v="0"/>
    <n v="10266235.05248199"/>
    <n v="10266235.05248199"/>
    <n v="0"/>
    <n v="10424528.276012259"/>
    <n v="10424528.276012259"/>
    <n v="0"/>
    <n v="10584569.568384571"/>
    <n v="10584569.568384571"/>
    <n v="0"/>
    <n v="10746009.315830521"/>
    <n v="10746009.315830521"/>
    <n v="0"/>
    <n v="10908567.827335378"/>
    <n v="10908567.827335378"/>
    <n v="0"/>
    <n v="11072021.350087361"/>
    <n v="11072021.350087361"/>
    <n v="0"/>
    <n v="11236190.881837048"/>
    <n v="11236190.881837048"/>
    <n v="0"/>
    <n v="11400933.220784895"/>
    <n v="11400933.220784895"/>
    <n v="0"/>
    <n v="11400933.220784895"/>
    <n v="11400933.220784895"/>
    <n v="0"/>
  </r>
  <r>
    <x v="3"/>
    <x v="4"/>
    <x v="1"/>
    <x v="22"/>
    <n v="532384.89738582855"/>
    <n v="532384.89738582855"/>
    <n v="0"/>
    <n v="532384.89738582855"/>
    <n v="532384.89738582855"/>
    <n v="0"/>
    <n v="541364.45089394983"/>
    <n v="541364.45089394983"/>
    <n v="0"/>
    <n v="550685.29121169948"/>
    <n v="550685.29121169948"/>
    <n v="0"/>
    <n v="560279.16097715183"/>
    <n v="560279.16097715183"/>
    <n v="0"/>
    <n v="570091.45430076623"/>
    <n v="570091.45430076623"/>
    <n v="0"/>
    <n v="580078.48647091049"/>
    <n v="580078.48647091049"/>
    <n v="0"/>
    <n v="590205.30971827835"/>
    <n v="590205.30971827835"/>
    <n v="0"/>
    <n v="600443.96582742524"/>
    <n v="600443.96582742524"/>
    <n v="0"/>
    <n v="610772.08822599542"/>
    <n v="610772.08822599542"/>
    <n v="0"/>
    <n v="621171.78365610423"/>
    <n v="621171.78365610423"/>
    <n v="0"/>
    <n v="631628.73751144379"/>
    <n v="631628.73751144379"/>
    <n v="0"/>
    <n v="642131.49810696801"/>
    <n v="642131.49810696801"/>
    <n v="0"/>
    <n v="652670.90409464005"/>
    <n v="652670.90409464005"/>
    <n v="0"/>
    <n v="652670.90409464005"/>
    <n v="652670.90409464005"/>
    <n v="0"/>
  </r>
  <r>
    <x v="3"/>
    <x v="4"/>
    <x v="1"/>
    <x v="24"/>
    <n v="714519.65400344646"/>
    <n v="714519.65400344646"/>
    <n v="0"/>
    <n v="714519.65400344646"/>
    <n v="714519.65400344646"/>
    <n v="0"/>
    <n v="732259.95574518899"/>
    <n v="732259.95574518899"/>
    <n v="0"/>
    <n v="750674.51495171618"/>
    <n v="750674.51495171618"/>
    <n v="0"/>
    <n v="769628.48013007094"/>
    <n v="769628.48013007094"/>
    <n v="0"/>
    <n v="789013.97008588794"/>
    <n v="789013.97008588794"/>
    <n v="0"/>
    <n v="808744.67986367457"/>
    <n v="808744.67986367457"/>
    <n v="0"/>
    <n v="828751.56549903704"/>
    <n v="828751.56549903704"/>
    <n v="0"/>
    <n v="848979.39182046009"/>
    <n v="848979.39182046009"/>
    <n v="0"/>
    <n v="869383.97069073166"/>
    <n v="869383.97069073166"/>
    <n v="0"/>
    <n v="889929.95160008199"/>
    <n v="889929.95160008199"/>
    <n v="0"/>
    <n v="910589.05414069537"/>
    <n v="910589.05414069537"/>
    <n v="0"/>
    <n v="931338.6539863192"/>
    <n v="931338.6539863192"/>
    <n v="0"/>
    <n v="952160.65167595143"/>
    <n v="952160.65167595143"/>
    <n v="0"/>
    <n v="952160.65167595143"/>
    <n v="952160.65167595143"/>
    <n v="0"/>
  </r>
  <r>
    <x v="3"/>
    <x v="5"/>
    <x v="0"/>
    <x v="30"/>
    <n v="0"/>
    <n v="0"/>
    <n v="0"/>
    <n v="0"/>
    <n v="0"/>
    <n v="0"/>
    <n v="0"/>
    <n v="0"/>
    <n v="0"/>
    <n v="0"/>
    <n v="0"/>
    <n v="0"/>
    <n v="59081743.90363241"/>
    <n v="59081743.90363241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</r>
  <r>
    <x v="3"/>
    <x v="5"/>
    <x v="0"/>
    <x v="31"/>
    <n v="0"/>
    <n v="0"/>
    <n v="0"/>
    <n v="0"/>
    <n v="0"/>
    <n v="0"/>
    <n v="0"/>
    <n v="0"/>
    <n v="0"/>
    <n v="0"/>
    <n v="0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</r>
  <r>
    <x v="4"/>
    <x v="0"/>
    <x v="0"/>
    <x v="33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</r>
  <r>
    <x v="4"/>
    <x v="0"/>
    <x v="0"/>
    <x v="39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</r>
  <r>
    <x v="4"/>
    <x v="0"/>
    <x v="0"/>
    <x v="0"/>
    <n v="1730743.7175470279"/>
    <n v="1730743.7175470276"/>
    <n v="0"/>
    <n v="1730743.7175470279"/>
    <n v="1730743.7175470276"/>
    <n v="0"/>
    <n v="1810127.019140797"/>
    <n v="1810127.0191407967"/>
    <n v="0"/>
    <n v="1892763.2349007316"/>
    <n v="1892763.2349007316"/>
    <n v="0"/>
    <n v="1978555.1153269322"/>
    <n v="1978555.1153269319"/>
    <n v="0"/>
    <n v="2064658.1941528125"/>
    <n v="2064658.1941528122"/>
    <n v="0"/>
    <n v="2151010.2316984353"/>
    <n v="2151010.2316984357"/>
    <n v="0"/>
    <n v="2237561.4362198543"/>
    <n v="2237561.4362198543"/>
    <n v="0"/>
    <n v="2324271.9743219088"/>
    <n v="2324271.9743219083"/>
    <n v="0"/>
    <n v="2411109.9792884714"/>
    <n v="2411109.9792884714"/>
    <n v="0"/>
    <n v="2498049.9577466417"/>
    <n v="2498049.9577466417"/>
    <n v="0"/>
    <n v="2585071.514998097"/>
    <n v="2585071.5149980974"/>
    <n v="0"/>
    <n v="2672165.5867324723"/>
    <n v="2672165.5867324723"/>
    <n v="0"/>
    <n v="2759350.3015704993"/>
    <n v="2759350.3015704989"/>
    <n v="0"/>
    <n v="2759350.3015704993"/>
    <n v="2759350.3015704989"/>
    <n v="0"/>
  </r>
  <r>
    <x v="4"/>
    <x v="0"/>
    <x v="0"/>
    <x v="1"/>
    <n v="728745.74213796388"/>
    <n v="728745.74213796388"/>
    <n v="0"/>
    <n v="728745.74213796388"/>
    <n v="728745.74213796388"/>
    <n v="0"/>
    <n v="753575.08113611676"/>
    <n v="753575.08113611676"/>
    <n v="0"/>
    <n v="778459.75091635482"/>
    <n v="778459.75091635482"/>
    <n v="0"/>
    <n v="803392.85198892734"/>
    <n v="803392.85198892734"/>
    <n v="0"/>
    <n v="828368.86476203438"/>
    <n v="828368.86476203438"/>
    <n v="0"/>
    <n v="853383.37356223562"/>
    <n v="853383.37356223562"/>
    <n v="0"/>
    <n v="878432.84585077886"/>
    <n v="878432.84585077886"/>
    <n v="0"/>
    <n v="903514.45559666224"/>
    <n v="903514.45559666224"/>
    <n v="0"/>
    <n v="928625.94197508448"/>
    <n v="928625.94197508448"/>
    <n v="0"/>
    <n v="953765.49632620474"/>
    <n v="953765.49632620474"/>
    <n v="0"/>
    <n v="978931.67172214971"/>
    <n v="978931.67172214971"/>
    <n v="0"/>
    <n v="1004126.4292505317"/>
    <n v="1004126.4292505317"/>
    <n v="0"/>
    <n v="1029365.3779861265"/>
    <n v="1029365.3779861265"/>
    <n v="0"/>
    <n v="1029365.3779861265"/>
    <n v="1029365.3779861265"/>
    <n v="0"/>
  </r>
  <r>
    <x v="4"/>
    <x v="1"/>
    <x v="0"/>
    <x v="2"/>
    <n v="1667745.6314999992"/>
    <n v="1667745.6314999992"/>
    <n v="0"/>
    <n v="1667745.6314999992"/>
    <n v="1667745.6314999992"/>
    <n v="0"/>
    <n v="1698474.5733153326"/>
    <n v="1686761.0657916658"/>
    <n v="11713.507523666834"/>
    <n v="1729203.5151306661"/>
    <n v="1705776.5000833324"/>
    <n v="23427.015047333669"/>
    <n v="1759932.4569459995"/>
    <n v="1724791.934374999"/>
    <n v="35140.522571000503"/>
    <n v="1790661.398761333"/>
    <n v="1743807.3686666656"/>
    <n v="46854.030094667338"/>
    <n v="1821390.3405766664"/>
    <n v="1762822.8029583322"/>
    <n v="58567.537618334172"/>
    <n v="1852119.2823919998"/>
    <n v="1781838.2372499988"/>
    <n v="70281.045142001007"/>
    <n v="1882848.2242073333"/>
    <n v="1800853.6715416654"/>
    <n v="81994.552665667841"/>
    <n v="1913577.1660226667"/>
    <n v="1819869.1058333321"/>
    <n v="93708.060189334676"/>
    <n v="1944306.1078380002"/>
    <n v="1838884.5401249987"/>
    <n v="105421.56771300151"/>
    <n v="1975035.0496533336"/>
    <n v="1857899.9744166653"/>
    <n v="117135.07523666834"/>
    <n v="2005763.9914686671"/>
    <n v="1876915.4087083319"/>
    <n v="128848.58276033518"/>
    <n v="2036492.9332840005"/>
    <n v="1895930.8429999985"/>
    <n v="140562.09028400201"/>
    <n v="2036492.9332840005"/>
    <n v="1895930.8429999985"/>
    <n v="140562.09028400201"/>
  </r>
  <r>
    <x v="4"/>
    <x v="2"/>
    <x v="0"/>
    <x v="3"/>
    <n v="295149.99744000012"/>
    <n v="295149.99744000012"/>
    <n v="0"/>
    <n v="295149.99744000012"/>
    <n v="295149.99744000012"/>
    <n v="0"/>
    <n v="299401.13806000014"/>
    <n v="299401.13806000014"/>
    <n v="0"/>
    <n v="303652.27868000016"/>
    <n v="303652.27868000016"/>
    <n v="0"/>
    <n v="307903.41930000018"/>
    <n v="307903.41930000018"/>
    <n v="0"/>
    <n v="312154.5599200002"/>
    <n v="312154.5599200002"/>
    <n v="0"/>
    <n v="316405.70054000022"/>
    <n v="316405.70054000022"/>
    <n v="0"/>
    <n v="320656.84116000024"/>
    <n v="320656.84116000024"/>
    <n v="0"/>
    <n v="324907.98178000026"/>
    <n v="324907.98178000026"/>
    <n v="0"/>
    <n v="329159.12240000028"/>
    <n v="329159.12240000028"/>
    <n v="0"/>
    <n v="333410.2630200003"/>
    <n v="333410.2630200003"/>
    <n v="0"/>
    <n v="337661.40364000032"/>
    <n v="337661.40364000032"/>
    <n v="0"/>
    <n v="341912.54426000034"/>
    <n v="341912.54426000034"/>
    <n v="0"/>
    <n v="346163.68488000036"/>
    <n v="346163.68488000036"/>
    <n v="0"/>
    <n v="346163.68488000036"/>
    <n v="346163.68488000036"/>
    <n v="0"/>
  </r>
  <r>
    <x v="4"/>
    <x v="2"/>
    <x v="0"/>
    <x v="4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</r>
  <r>
    <x v="4"/>
    <x v="2"/>
    <x v="0"/>
    <x v="4"/>
    <n v="140799.32358333332"/>
    <n v="140799.32358333332"/>
    <n v="0"/>
    <n v="140799.32358333332"/>
    <n v="140799.32358333332"/>
    <n v="0"/>
    <n v="145227.60199999996"/>
    <n v="145227.60199999996"/>
    <n v="0"/>
    <n v="150309.7025833333"/>
    <n v="150309.7025833333"/>
    <n v="0"/>
    <n v="156045.6253333333"/>
    <n v="156045.6253333333"/>
    <n v="0"/>
    <n v="162018.70358333329"/>
    <n v="162018.70358333329"/>
    <n v="0"/>
    <n v="168228.93733333328"/>
    <n v="168228.93733333328"/>
    <n v="0"/>
    <n v="174676.32658333328"/>
    <n v="174676.32658333328"/>
    <n v="0"/>
    <n v="181360.87133333331"/>
    <n v="181360.87133333331"/>
    <n v="0"/>
    <n v="188282.57158333328"/>
    <n v="188282.57158333328"/>
    <n v="0"/>
    <n v="195441.4273333333"/>
    <n v="195441.4273333333"/>
    <n v="0"/>
    <n v="202837.43858333328"/>
    <n v="202837.43858333328"/>
    <n v="0"/>
    <n v="210470.60533333325"/>
    <n v="210470.60533333325"/>
    <n v="0"/>
    <n v="218340.9331666666"/>
    <n v="218340.9331666666"/>
    <n v="0"/>
    <n v="218340.9331666666"/>
    <n v="218340.9331666666"/>
    <n v="0"/>
  </r>
  <r>
    <x v="4"/>
    <x v="2"/>
    <x v="0"/>
    <x v="5"/>
    <n v="447431.44699999975"/>
    <n v="447431.44699999975"/>
    <n v="0"/>
    <n v="447431.44699999975"/>
    <n v="447431.44699999975"/>
    <n v="0"/>
    <n v="460987.2426666664"/>
    <n v="460987.2426666664"/>
    <n v="0"/>
    <n v="474543.03833333304"/>
    <n v="474543.03833333304"/>
    <n v="0"/>
    <n v="488098.83399999968"/>
    <n v="488098.83399999968"/>
    <n v="0"/>
    <n v="501654.62966666633"/>
    <n v="501654.62966666633"/>
    <n v="0"/>
    <n v="515210.42533333297"/>
    <n v="515210.42533333297"/>
    <n v="0"/>
    <n v="528766.22099999967"/>
    <n v="528766.22099999967"/>
    <n v="0"/>
    <n v="542322.01666666637"/>
    <n v="542322.01666666637"/>
    <n v="0"/>
    <n v="555877.81233333307"/>
    <n v="555877.81233333307"/>
    <n v="0"/>
    <n v="569433.60799999977"/>
    <n v="569433.60799999977"/>
    <n v="0"/>
    <n v="582989.40366666648"/>
    <n v="582989.40366666648"/>
    <n v="0"/>
    <n v="596545.19933333318"/>
    <n v="596545.19933333318"/>
    <n v="0"/>
    <n v="610100.99499999988"/>
    <n v="610100.99499999988"/>
    <n v="0"/>
    <n v="610100.99499999988"/>
    <n v="610100.99499999988"/>
    <n v="0"/>
  </r>
  <r>
    <x v="4"/>
    <x v="2"/>
    <x v="0"/>
    <x v="6"/>
    <n v="210024.45837000001"/>
    <n v="210024.45837000001"/>
    <n v="0"/>
    <n v="210024.45837000001"/>
    <n v="210024.45837000001"/>
    <n v="0"/>
    <n v="215564.14740083335"/>
    <n v="215564.14740083335"/>
    <n v="0"/>
    <n v="221103.83643166666"/>
    <n v="221103.83643166666"/>
    <n v="0"/>
    <n v="226643.52546250002"/>
    <n v="226643.52546250002"/>
    <n v="0"/>
    <n v="232183.21449333333"/>
    <n v="232183.21449333333"/>
    <n v="0"/>
    <n v="237722.90352416667"/>
    <n v="237722.90352416667"/>
    <n v="0"/>
    <n v="243262.59255499998"/>
    <n v="243262.59255499998"/>
    <n v="0"/>
    <n v="248802.28158583332"/>
    <n v="248802.28158583332"/>
    <n v="0"/>
    <n v="254341.97061666666"/>
    <n v="254341.97061666666"/>
    <n v="0"/>
    <n v="259881.6596475"/>
    <n v="259881.6596475"/>
    <n v="0"/>
    <n v="265421.34867833334"/>
    <n v="265421.34867833334"/>
    <n v="0"/>
    <n v="270961.03770916665"/>
    <n v="270961.03770916665"/>
    <n v="0"/>
    <n v="276500.72673999995"/>
    <n v="276500.72673999995"/>
    <n v="0"/>
    <n v="276500.72673999995"/>
    <n v="276500.72673999995"/>
    <n v="0"/>
  </r>
  <r>
    <x v="4"/>
    <x v="2"/>
    <x v="0"/>
    <x v="7"/>
    <n v="941297.76839000033"/>
    <n v="941297.76839000033"/>
    <n v="0"/>
    <n v="941297.76839000033"/>
    <n v="941297.76839000033"/>
    <n v="0"/>
    <n v="945143.10167458362"/>
    <n v="947424.23158916703"/>
    <n v="-2281.1299145834055"/>
    <n v="948988.43495916692"/>
    <n v="953550.69478833373"/>
    <n v="-4562.259829166811"/>
    <n v="952833.76824375021"/>
    <n v="959677.15798750042"/>
    <n v="-6843.3897437502164"/>
    <n v="956679.1015283335"/>
    <n v="965803.62118666712"/>
    <n v="-9124.5196583336219"/>
    <n v="960524.43481291679"/>
    <n v="971930.08438583382"/>
    <n v="-11405.649572917027"/>
    <n v="964369.76809750008"/>
    <n v="978056.54758500052"/>
    <n v="-13686.779487500433"/>
    <n v="968215.10138208338"/>
    <n v="984183.01078416721"/>
    <n v="-15967.909402083838"/>
    <n v="972060.43466666667"/>
    <n v="990309.47398333391"/>
    <n v="-18249.039316667244"/>
    <n v="975905.76795124996"/>
    <n v="996435.93718250061"/>
    <n v="-20530.169231250649"/>
    <n v="979751.10123583325"/>
    <n v="1002562.4003816673"/>
    <n v="-22811.299145834055"/>
    <n v="983596.43452041654"/>
    <n v="1008688.863580834"/>
    <n v="-25092.42906041746"/>
    <n v="987441.76780499984"/>
    <n v="1014815.3267800007"/>
    <n v="-27373.558975000866"/>
    <n v="987441.76780499984"/>
    <n v="1014815.3267800007"/>
    <n v="-27373.558975000866"/>
  </r>
  <r>
    <x v="4"/>
    <x v="2"/>
    <x v="0"/>
    <x v="8"/>
    <n v="272388.74256000016"/>
    <n v="272388.74256000016"/>
    <n v="0"/>
    <n v="272388.74256000016"/>
    <n v="272388.74256000016"/>
    <n v="0"/>
    <n v="277246.88694000017"/>
    <n v="277246.88694000017"/>
    <n v="0"/>
    <n v="282105.03132000018"/>
    <n v="282105.03132000018"/>
    <n v="0"/>
    <n v="286963.1757000002"/>
    <n v="286963.1757000002"/>
    <n v="0"/>
    <n v="291821.32008000021"/>
    <n v="291821.32008000021"/>
    <n v="0"/>
    <n v="296679.46446000022"/>
    <n v="296679.46446000022"/>
    <n v="0"/>
    <n v="301537.60884000023"/>
    <n v="301537.60884000023"/>
    <n v="0"/>
    <n v="306395.75322000025"/>
    <n v="306395.75322000025"/>
    <n v="0"/>
    <n v="311253.89760000026"/>
    <n v="311253.89760000026"/>
    <n v="0"/>
    <n v="316112.04198000027"/>
    <n v="316112.04198000027"/>
    <n v="0"/>
    <n v="320970.18636000028"/>
    <n v="320970.18636000028"/>
    <n v="0"/>
    <n v="325828.3307400003"/>
    <n v="325828.3307400003"/>
    <n v="0"/>
    <n v="330686.47512000031"/>
    <n v="330686.47512000031"/>
    <n v="0"/>
    <n v="330686.47512000031"/>
    <n v="330686.47512000031"/>
    <n v="0"/>
  </r>
  <r>
    <x v="4"/>
    <x v="2"/>
    <x v="0"/>
    <x v="9"/>
    <n v="-170169.74649999995"/>
    <n v="-170169.74649999995"/>
    <n v="0"/>
    <n v="-170169.74649999995"/>
    <n v="-170169.74649999995"/>
    <n v="0"/>
    <n v="-169234.15620833327"/>
    <n v="-169234.15620833327"/>
    <n v="0"/>
    <n v="-168298.56591666659"/>
    <n v="-168298.56591666659"/>
    <n v="0"/>
    <n v="-167362.97562499993"/>
    <n v="-167362.97562499993"/>
    <n v="0"/>
    <n v="-166427.38533333325"/>
    <n v="-166427.38533333325"/>
    <n v="0"/>
    <n v="-165491.79504166657"/>
    <n v="-165491.79504166657"/>
    <n v="0"/>
    <n v="-164556.20474999992"/>
    <n v="-164556.20474999992"/>
    <n v="0"/>
    <n v="-163620.61445833324"/>
    <n v="-163620.61445833324"/>
    <n v="0"/>
    <n v="-162685.02416666655"/>
    <n v="-162685.02416666655"/>
    <n v="0"/>
    <n v="-161749.43387499987"/>
    <n v="-161749.43387499987"/>
    <n v="0"/>
    <n v="-160813.84358333319"/>
    <n v="-160813.84358333319"/>
    <n v="0"/>
    <n v="-159878.25329166654"/>
    <n v="-159878.25329166654"/>
    <n v="0"/>
    <n v="-158942.66299999985"/>
    <n v="-158942.66299999985"/>
    <n v="0"/>
    <n v="-158942.66299999985"/>
    <n v="-158942.66299999985"/>
    <n v="0"/>
  </r>
  <r>
    <x v="4"/>
    <x v="3"/>
    <x v="0"/>
    <x v="10"/>
    <n v="102171.57868000002"/>
    <n v="102171.57868000002"/>
    <n v="0"/>
    <n v="102171.57868000002"/>
    <n v="102171.57868000002"/>
    <n v="0"/>
    <n v="105551.20015075002"/>
    <n v="104294.90107000002"/>
    <n v="1256.2990807500028"/>
    <n v="108930.82162150003"/>
    <n v="106418.22346000002"/>
    <n v="2512.5981615000055"/>
    <n v="112310.44309225003"/>
    <n v="108541.54585000002"/>
    <n v="3768.8972422500083"/>
    <n v="115690.06456300004"/>
    <n v="110664.86824000003"/>
    <n v="5025.196323000011"/>
    <n v="119069.68603375004"/>
    <n v="112788.19063000003"/>
    <n v="6281.4954037500138"/>
    <n v="122449.30750450004"/>
    <n v="114911.51302000003"/>
    <n v="7537.7944845000166"/>
    <n v="125828.92897525005"/>
    <n v="117034.83541000003"/>
    <n v="8794.0935652500193"/>
    <n v="129208.55044600005"/>
    <n v="119158.15780000003"/>
    <n v="10050.392646000022"/>
    <n v="132588.17191675006"/>
    <n v="121281.48019000003"/>
    <n v="11306.691726750025"/>
    <n v="135967.79338750005"/>
    <n v="123404.80258000003"/>
    <n v="12562.990807500013"/>
    <n v="139347.41485825003"/>
    <n v="125528.12497000003"/>
    <n v="13819.289888250001"/>
    <n v="142727.03632900002"/>
    <n v="127651.44736000003"/>
    <n v="15075.588968999989"/>
    <n v="142727.03632900002"/>
    <n v="127651.44736000003"/>
    <n v="15075.588968999989"/>
  </r>
  <r>
    <x v="4"/>
    <x v="3"/>
    <x v="0"/>
    <x v="11"/>
    <n v="1098400.5339000002"/>
    <n v="1098400.5339000002"/>
    <n v="0"/>
    <n v="1098400.5339000002"/>
    <n v="1098400.5339000002"/>
    <n v="0"/>
    <n v="1107058.7972872502"/>
    <n v="1114195.0442250001"/>
    <n v="-7136.2469377499074"/>
    <n v="1115717.0606745002"/>
    <n v="1129989.55455"/>
    <n v="-14272.493875499815"/>
    <n v="1124375.3240617502"/>
    <n v="1145784.0648749999"/>
    <n v="-21408.740813249722"/>
    <n v="1133033.5874490002"/>
    <n v="1161578.5751999998"/>
    <n v="-28544.987750999629"/>
    <n v="1141691.8508362502"/>
    <n v="1177373.0855249998"/>
    <n v="-35681.234688749537"/>
    <n v="1150350.1142235002"/>
    <n v="1193167.5958499997"/>
    <n v="-42817.481626499444"/>
    <n v="1159008.3776107503"/>
    <n v="1208962.1061749996"/>
    <n v="-49953.728564249352"/>
    <n v="1167666.6409980003"/>
    <n v="1224756.6164999995"/>
    <n v="-57089.975501999259"/>
    <n v="1176324.9043852503"/>
    <n v="1240551.1268249995"/>
    <n v="-64226.222439749166"/>
    <n v="1184983.1677725003"/>
    <n v="1256345.6371499994"/>
    <n v="-71362.469377499074"/>
    <n v="1193641.4311597503"/>
    <n v="1272140.1474749993"/>
    <n v="-78498.716315248981"/>
    <n v="1202299.6945470003"/>
    <n v="1287934.6577999992"/>
    <n v="-85634.963252998888"/>
    <n v="1202299.6945470003"/>
    <n v="1287934.6577999992"/>
    <n v="-85634.963252998888"/>
  </r>
  <r>
    <x v="4"/>
    <x v="3"/>
    <x v="0"/>
    <x v="12"/>
    <n v="2572618.762972875"/>
    <n v="2572618.762972875"/>
    <n v="0"/>
    <n v="2572618.762972875"/>
    <n v="2572618.762972875"/>
    <n v="0"/>
    <n v="2601574.5450815419"/>
    <n v="2623314.1766672921"/>
    <n v="-21739.631585750263"/>
    <n v="2630932.4050568752"/>
    <n v="2674564.2015617085"/>
    <n v="-43631.79650483327"/>
    <n v="2660692.342898875"/>
    <n v="2726368.8376561254"/>
    <n v="-65676.494757250417"/>
    <n v="2690854.3586075418"/>
    <n v="2778728.0849505421"/>
    <n v="-87873.726343000308"/>
    <n v="2721418.452182875"/>
    <n v="2831641.9434449589"/>
    <n v="-110223.49126208387"/>
    <n v="2752384.6236248747"/>
    <n v="2885110.4131393754"/>
    <n v="-132725.78951450065"/>
    <n v="2783752.8729335414"/>
    <n v="2939133.4940337921"/>
    <n v="-155380.62110025063"/>
    <n v="2815523.2001088746"/>
    <n v="2993711.1861282089"/>
    <n v="-178187.98601933429"/>
    <n v="2847695.6051508747"/>
    <n v="3048843.4894226259"/>
    <n v="-201147.88427175116"/>
    <n v="2880270.0880595413"/>
    <n v="3104530.4039170425"/>
    <n v="-224260.31585750123"/>
    <n v="2913246.6488348744"/>
    <n v="3160771.9296114594"/>
    <n v="-247525.28077658499"/>
    <n v="2946625.2874768744"/>
    <n v="3217568.0665058759"/>
    <n v="-270942.77902900148"/>
    <n v="2946625.2874768744"/>
    <n v="3217568.0665058759"/>
    <n v="-270942.77902900148"/>
  </r>
  <r>
    <x v="4"/>
    <x v="3"/>
    <x v="0"/>
    <x v="13"/>
    <n v="355716.07600000035"/>
    <n v="355716.07600000035"/>
    <n v="0"/>
    <n v="355716.07600000035"/>
    <n v="355716.07600000035"/>
    <n v="0"/>
    <n v="360693.06963333371"/>
    <n v="358887.37233333371"/>
    <n v="1805.6972999999998"/>
    <n v="365670.06326666707"/>
    <n v="362058.66866666707"/>
    <n v="3611.3945999999996"/>
    <n v="370647.05690000043"/>
    <n v="365229.96500000043"/>
    <n v="5417.0918999999994"/>
    <n v="375624.05053333379"/>
    <n v="368401.26133333379"/>
    <n v="7222.7891999999993"/>
    <n v="380601.04416666715"/>
    <n v="371572.55766666715"/>
    <n v="9028.4864999999991"/>
    <n v="385578.03780000051"/>
    <n v="374743.85400000052"/>
    <n v="10834.183799999999"/>
    <n v="390555.03143333388"/>
    <n v="377915.15033333388"/>
    <n v="12639.881099999999"/>
    <n v="395532.02506666724"/>
    <n v="381086.44666666724"/>
    <n v="14445.578399999999"/>
    <n v="400509.0187000006"/>
    <n v="384257.7430000006"/>
    <n v="16251.275699999998"/>
    <n v="405486.01233333396"/>
    <n v="387429.03933333396"/>
    <n v="18056.972999999998"/>
    <n v="410463.00596666732"/>
    <n v="390600.33566666732"/>
    <n v="19862.670299999998"/>
    <n v="415439.99960000068"/>
    <n v="393771.63200000068"/>
    <n v="21668.367599999998"/>
    <n v="415439.99960000068"/>
    <n v="393771.63200000068"/>
    <n v="21668.367599999998"/>
  </r>
  <r>
    <x v="4"/>
    <x v="3"/>
    <x v="0"/>
    <x v="14"/>
    <n v="93191.159450000079"/>
    <n v="93191.159450000079"/>
    <n v="0"/>
    <n v="93191.159450000079"/>
    <n v="93191.159450000079"/>
    <n v="0"/>
    <n v="94652.411070833419"/>
    <n v="94652.411070833419"/>
    <n v="0"/>
    <n v="96113.662691666759"/>
    <n v="96113.662691666759"/>
    <n v="0"/>
    <n v="97574.914312500099"/>
    <n v="97574.914312500099"/>
    <n v="0"/>
    <n v="99036.165933333439"/>
    <n v="99036.165933333439"/>
    <n v="0"/>
    <n v="100497.41755416678"/>
    <n v="100497.41755416678"/>
    <n v="0"/>
    <n v="101958.66917500012"/>
    <n v="101958.66917500012"/>
    <n v="0"/>
    <n v="103419.92079583346"/>
    <n v="103419.92079583346"/>
    <n v="0"/>
    <n v="104881.1724166668"/>
    <n v="104881.1724166668"/>
    <n v="0"/>
    <n v="106342.42403750014"/>
    <n v="106342.42403750014"/>
    <n v="0"/>
    <n v="107803.67565833348"/>
    <n v="107803.67565833348"/>
    <n v="0"/>
    <n v="109264.92727916682"/>
    <n v="109264.92727916682"/>
    <n v="0"/>
    <n v="110726.17890000016"/>
    <n v="110726.17890000016"/>
    <n v="0"/>
    <n v="110726.17890000016"/>
    <n v="110726.17890000016"/>
    <n v="0"/>
  </r>
  <r>
    <x v="4"/>
    <x v="4"/>
    <x v="0"/>
    <x v="35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</r>
  <r>
    <x v="4"/>
    <x v="4"/>
    <x v="0"/>
    <x v="15"/>
    <n v="-34418.251339777918"/>
    <n v="-34418.251339777933"/>
    <n v="0"/>
    <n v="-34418.251339777918"/>
    <n v="-34418.251339777933"/>
    <n v="0"/>
    <n v="-33852.519554881401"/>
    <n v="-33968.372043288997"/>
    <n v="115.85248840759596"/>
    <n v="-33279.831359923999"/>
    <n v="-33512.757408717989"/>
    <n v="232.92604879399005"/>
    <n v="-32700.132779238756"/>
    <n v="-33051.362934850105"/>
    <n v="351.23015561134889"/>
    <n v="-32113.446478808863"/>
    <n v="-32584.207309065056"/>
    <n v="470.760830256193"/>
    <n v="-31519.819371793379"/>
    <n v="-32111.329209765318"/>
    <n v="591.5098379719384"/>
    <n v="-30919.307890969791"/>
    <n v="-31632.775163974839"/>
    <n v="713.4672730050479"/>
    <n v="-30311.962785282692"/>
    <n v="-31148.587012578824"/>
    <n v="836.62422729613172"/>
    <n v="-29697.78841767335"/>
    <n v="-30658.768352683059"/>
    <n v="960.97993500970915"/>
    <n v="-29076.695621499595"/>
    <n v="-30163.245669236858"/>
    <n v="1086.5500477372625"/>
    <n v="-28448.441281873103"/>
    <n v="-29661.818521773766"/>
    <n v="1213.377239900663"/>
    <n v="-27812.832512774665"/>
    <n v="-29154.327881926925"/>
    <n v="1341.4953691522605"/>
    <n v="-27169.920659122148"/>
    <n v="-28640.816081942379"/>
    <n v="1470.895422820231"/>
    <n v="-27169.920659122148"/>
    <n v="-28640.816081942379"/>
    <n v="1470.895422820231"/>
  </r>
  <r>
    <x v="4"/>
    <x v="4"/>
    <x v="0"/>
    <x v="16"/>
    <n v="76767690.958115622"/>
    <n v="76767690.958115622"/>
    <n v="0"/>
    <n v="76767690.958115622"/>
    <n v="76767690.958115622"/>
    <n v="0"/>
    <n v="76934478.893023461"/>
    <n v="77001496.576018706"/>
    <n v="-67017.682995244861"/>
    <n v="77102750.594784781"/>
    <n v="77237194.753683776"/>
    <n v="-134444.15889899433"/>
    <n v="77272518.036710247"/>
    <n v="77474800.76319091"/>
    <n v="-202282.72648066282"/>
    <n v="77443776.190851644"/>
    <n v="77714308.191340879"/>
    <n v="-270532.00048923492"/>
    <n v="77616514.650559798"/>
    <n v="77955703.764346421"/>
    <n v="-339189.11378662288"/>
    <n v="77790720.897468284"/>
    <n v="78198971.514903396"/>
    <n v="-408250.6174351126"/>
    <n v="77966383.674043581"/>
    <n v="78444097.083912849"/>
    <n v="-477713.40986926854"/>
    <n v="78143502.012463376"/>
    <n v="78691079.236907765"/>
    <n v="-547577.22444438934"/>
    <n v="78322095.692379788"/>
    <n v="78939943.203035951"/>
    <n v="-617847.5106561631"/>
    <n v="78502218.64346619"/>
    <n v="79190757.770146325"/>
    <n v="-688539.12668013573"/>
    <n v="78683913.653229654"/>
    <n v="79443577.514140859"/>
    <n v="-759663.86091120541"/>
    <n v="78867169.331933379"/>
    <n v="79698387.907293782"/>
    <n v="-831218.57536040246"/>
    <n v="78867169.331933379"/>
    <n v="79698387.907293782"/>
    <n v="-831218.57536040246"/>
  </r>
  <r>
    <x v="4"/>
    <x v="4"/>
    <x v="0"/>
    <x v="17"/>
    <n v="52988012.786062829"/>
    <n v="52988012.786062829"/>
    <n v="0"/>
    <n v="52988012.786062829"/>
    <n v="52988012.786062829"/>
    <n v="0"/>
    <n v="53145568.293934964"/>
    <n v="53268441.939018562"/>
    <n v="-122873.64508359879"/>
    <n v="53304047.877618819"/>
    <n v="53550333.237246029"/>
    <n v="-246285.3596272096"/>
    <n v="53463458.939042687"/>
    <n v="53833698.392657049"/>
    <n v="-370239.45361436158"/>
    <n v="53623798.369917393"/>
    <n v="54118532.487072594"/>
    <n v="-494734.11715520173"/>
    <n v="53785059.736828424"/>
    <n v="54404825.341039225"/>
    <n v="-619765.60421080142"/>
    <n v="53947235.300892673"/>
    <n v="54692564.709488839"/>
    <n v="-745329.40859616548"/>
    <n v="54110318.102676965"/>
    <n v="54981739.580660053"/>
    <n v="-871421.4779830873"/>
    <n v="54274307.543871358"/>
    <n v="55272349.007859863"/>
    <n v="-998041.4639885053"/>
    <n v="54439215.852302402"/>
    <n v="55564412.338915125"/>
    <n v="-1125196.4866127223"/>
    <n v="54605076.367418684"/>
    <n v="55857982.326117903"/>
    <n v="-1252905.9586992189"/>
    <n v="54771915.540555894"/>
    <n v="56153100.822847575"/>
    <n v="-1381185.2822916806"/>
    <n v="54939726.330552377"/>
    <n v="56449756.688025348"/>
    <n v="-1510030.3574729711"/>
    <n v="54939726.330552377"/>
    <n v="56449756.688025348"/>
    <n v="-1510030.3574729711"/>
  </r>
  <r>
    <x v="4"/>
    <x v="4"/>
    <x v="0"/>
    <x v="18"/>
    <n v="370387.23622272152"/>
    <n v="370387.23622272152"/>
    <n v="0"/>
    <n v="370387.23622272152"/>
    <n v="370387.23622272152"/>
    <n v="0"/>
    <n v="375095.47378308885"/>
    <n v="377097.03488902387"/>
    <n v="-2001.5611059350194"/>
    <n v="379868.03013713786"/>
    <n v="383892.75560795434"/>
    <n v="-4024.7254708164837"/>
    <n v="384705.40434253711"/>
    <n v="390775.06505960453"/>
    <n v="-6069.6607170674251"/>
    <n v="389607.38683017209"/>
    <n v="397743.68328523403"/>
    <n v="-8136.2964550619363"/>
    <n v="394573.543842146"/>
    <n v="404798.03083726997"/>
    <n v="-10224.486995123967"/>
    <n v="399603.35360240744"/>
    <n v="411937.41068663693"/>
    <n v="-12334.057084229484"/>
    <n v="404696.34688748233"/>
    <n v="419161.19600808294"/>
    <n v="-14464.849120600615"/>
    <n v="409852.48335772473"/>
    <n v="426469.33291276812"/>
    <n v="-16616.849555043387"/>
    <n v="415072.58744568081"/>
    <n v="433862.92274187988"/>
    <n v="-18790.335296199075"/>
    <n v="420358.90698553645"/>
    <n v="441344.96832734585"/>
    <n v="-20986.0613418094"/>
    <n v="425713.22539660771"/>
    <n v="448917.85209955019"/>
    <n v="-23204.626702942478"/>
    <n v="431135.06794506614"/>
    <n v="456580.9398720811"/>
    <n v="-25445.87192701496"/>
    <n v="431135.06794506614"/>
    <n v="456580.9398720811"/>
    <n v="-25445.87192701496"/>
  </r>
  <r>
    <x v="4"/>
    <x v="4"/>
    <x v="0"/>
    <x v="19"/>
    <n v="5622337.4540681029"/>
    <n v="5622337.4540681019"/>
    <n v="0"/>
    <n v="5622337.4540681029"/>
    <n v="5622337.4540681019"/>
    <n v="0"/>
    <n v="5642922.4813956451"/>
    <n v="5654417.1962225605"/>
    <n v="-11494.714826915413"/>
    <n v="5663868.1233421341"/>
    <n v="5686983.7681125933"/>
    <n v="-23115.644770459272"/>
    <n v="5685177.2160341348"/>
    <n v="5720040.9985090727"/>
    <n v="-34863.782474937849"/>
    <n v="5706848.5684980024"/>
    <n v="5753587.2795975646"/>
    <n v="-46738.711099562235"/>
    <n v="5728879.7157033859"/>
    <n v="5787619.2835871056"/>
    <n v="-58739.56788371969"/>
    <n v="5751267.692415976"/>
    <n v="5822133.0074113784"/>
    <n v="-70865.31499540247"/>
    <n v="5774009.8320558444"/>
    <n v="5857124.8511874713"/>
    <n v="-83115.019131626934"/>
    <n v="5797105.9053742504"/>
    <n v="5892594.5054295966"/>
    <n v="-95488.600055346265"/>
    <n v="5820560.5975913554"/>
    <n v="5928548.2951849587"/>
    <n v="-107987.69759360328"/>
    <n v="5844386.6830670349"/>
    <n v="5965003.4658394037"/>
    <n v="-120616.78277236875"/>
    <n v="5868594.2969083693"/>
    <n v="6001973.6997874752"/>
    <n v="-133379.40287910588"/>
    <n v="5893180.7412202824"/>
    <n v="6039455.3548708344"/>
    <n v="-146274.613650552"/>
    <n v="5893180.7412202824"/>
    <n v="6039455.3548708344"/>
    <n v="-146274.613650552"/>
  </r>
  <r>
    <x v="4"/>
    <x v="4"/>
    <x v="0"/>
    <x v="20"/>
    <n v="22548439.796626881"/>
    <n v="22548439.796626884"/>
    <n v="0"/>
    <n v="22548439.796626881"/>
    <n v="22548439.796626884"/>
    <n v="0"/>
    <n v="22575187.94704498"/>
    <n v="22577785.314817201"/>
    <n v="-2597.3677722215652"/>
    <n v="22601970.391799524"/>
    <n v="22607167.870890871"/>
    <n v="-5197.4790913462639"/>
    <n v="22628787.474825568"/>
    <n v="22636587.836297743"/>
    <n v="-7800.3614721745253"/>
    <n v="22655639.051694531"/>
    <n v="22666045.055055"/>
    <n v="-10406.003360468894"/>
    <n v="22682524.823474009"/>
    <n v="22695539.204315588"/>
    <n v="-13014.380841579288"/>
    <n v="22709444.430572122"/>
    <n v="22725069.895720314"/>
    <n v="-15625.465148191899"/>
    <n v="22736397.549614642"/>
    <n v="22754636.780025024"/>
    <n v="-18239.230410382152"/>
    <n v="22763384.152800769"/>
    <n v="22784239.82720479"/>
    <n v="-20855.674404021353"/>
    <n v="22790404.808303777"/>
    <n v="22813879.650886793"/>
    <n v="-23474.842583015561"/>
    <n v="22817461.065261107"/>
    <n v="22843557.924139481"/>
    <n v="-26096.8588783741"/>
    <n v="22844554.152749952"/>
    <n v="22873275.97436621"/>
    <n v="-28721.821616258472"/>
    <n v="22871683.743598521"/>
    <n v="22903033.448221415"/>
    <n v="-31349.704622894526"/>
    <n v="22871683.743598521"/>
    <n v="22903033.448221415"/>
    <n v="-31349.704622894526"/>
  </r>
  <r>
    <x v="4"/>
    <x v="4"/>
    <x v="0"/>
    <x v="21"/>
    <n v="26290180.272069655"/>
    <n v="26290180.272069655"/>
    <n v="0"/>
    <n v="26290180.272069655"/>
    <n v="26290180.272069655"/>
    <n v="0"/>
    <n v="26492027.466123577"/>
    <n v="26451057.946541954"/>
    <n v="40969.519581623375"/>
    <n v="26695413.128627434"/>
    <n v="26613212.650381207"/>
    <n v="82200.478246226907"/>
    <n v="26900349.455315981"/>
    <n v="26776654.50684436"/>
    <n v="123694.94847162068"/>
    <n v="27106831.324838527"/>
    <n v="26941379.26487555"/>
    <n v="165452.05996297672"/>
    <n v="27314848.137225192"/>
    <n v="27107378.125807066"/>
    <n v="207470.01141812652"/>
    <n v="27524387.141560253"/>
    <n v="27274640.505545441"/>
    <n v="249746.63601481169"/>
    <n v="27735436.871182904"/>
    <n v="27443156.886012696"/>
    <n v="292279.98517020792"/>
    <n v="27947996.340291973"/>
    <n v="27612926.448929481"/>
    <n v="335069.891362492"/>
    <n v="28162085.6959792"/>
    <n v="27783965.917698704"/>
    <n v="378119.7782804966"/>
    <n v="28377759.869750701"/>
    <n v="27956320.889060777"/>
    <n v="421438.98068992421"/>
    <n v="28595062.443962257"/>
    <n v="28130027.539219473"/>
    <n v="465034.9047427848"/>
    <n v="28813981.817293607"/>
    <n v="28305076.238320764"/>
    <n v="508905.57897284254"/>
    <n v="28813981.817293607"/>
    <n v="28305076.238320764"/>
    <n v="508905.57897284254"/>
  </r>
  <r>
    <x v="4"/>
    <x v="4"/>
    <x v="0"/>
    <x v="22"/>
    <n v="2281116.5225493824"/>
    <n v="2281116.5225493824"/>
    <n v="0"/>
    <n v="2281116.5225493824"/>
    <n v="2281116.5225493824"/>
    <n v="0"/>
    <n v="2374373.6687905747"/>
    <n v="2359344.682284425"/>
    <n v="15028.986506149638"/>
    <n v="2468844.9210825986"/>
    <n v="2438639.9957529088"/>
    <n v="30204.925329689868"/>
    <n v="2459031.8086326253"/>
    <n v="2413450.5505864946"/>
    <n v="45581.25804613065"/>
    <n v="2451301.1398837632"/>
    <n v="2390091.495416732"/>
    <n v="61209.644467031118"/>
    <n v="2445643.9041017178"/>
    <n v="2368554.9101457587"/>
    <n v="77088.9939559591"/>
    <n v="2442049.262093957"/>
    <n v="2348831.2675294159"/>
    <n v="93217.99456454115"/>
    <n v="2440507.4663767368"/>
    <n v="2330911.9998946753"/>
    <n v="109595.46648206143"/>
    <n v="2441017.6789484168"/>
    <n v="2314796.3706694837"/>
    <n v="126221.30827893317"/>
    <n v="2443597.0262813154"/>
    <n v="2300499.433381387"/>
    <n v="143097.59289992834"/>
    <n v="2448292.2040937655"/>
    <n v="2288062.2318173898"/>
    <n v="160229.97227637563"/>
    <n v="2455140.2605126132"/>
    <n v="2277517.3298930223"/>
    <n v="177622.93061959092"/>
    <n v="2464131.3335839561"/>
    <n v="2268856.0593202733"/>
    <n v="195275.27426368278"/>
    <n v="2464131.3335839561"/>
    <n v="2268856.0593202733"/>
    <n v="195275.27426368278"/>
  </r>
  <r>
    <x v="4"/>
    <x v="4"/>
    <x v="0"/>
    <x v="23"/>
    <n v="-767207.81645767542"/>
    <n v="-767207.81645767542"/>
    <n v="0"/>
    <n v="-767207.81645767542"/>
    <n v="-767207.81645767542"/>
    <n v="0"/>
    <n v="-769427.18726719264"/>
    <n v="-774777.33408015536"/>
    <n v="5350.1468129627174"/>
    <n v="-771781.02468372369"/>
    <n v="-782431.41317714914"/>
    <n v="10650.388493425446"/>
    <n v="-774269.32870726869"/>
    <n v="-790170.05374865676"/>
    <n v="15900.725041388068"/>
    <n v="-776892.09933782753"/>
    <n v="-797993.25579467835"/>
    <n v="21101.156456850818"/>
    <n v="-779649.33657540032"/>
    <n v="-805901.01931521366"/>
    <n v="26251.682739813346"/>
    <n v="-782541.04041998694"/>
    <n v="-813893.34431026306"/>
    <n v="31352.303890276118"/>
    <n v="-785567.21087158751"/>
    <n v="-821970.23077982618"/>
    <n v="36403.019908238668"/>
    <n v="-788727.84793020191"/>
    <n v="-830131.67872390337"/>
    <n v="41403.830793701462"/>
    <n v="-792022.95159583027"/>
    <n v="-838377.68814249441"/>
    <n v="46354.73654666415"/>
    <n v="-795452.52186847245"/>
    <n v="-846708.2590355993"/>
    <n v="51255.737167126848"/>
    <n v="-799016.55874812859"/>
    <n v="-855123.39140321815"/>
    <n v="56106.832655089558"/>
    <n v="-802715.06223479856"/>
    <n v="-863623.08524535073"/>
    <n v="60908.023010552162"/>
    <n v="-802715.06223479856"/>
    <n v="-863623.08524535073"/>
    <n v="60908.023010552162"/>
  </r>
  <r>
    <x v="4"/>
    <x v="4"/>
    <x v="0"/>
    <x v="24"/>
    <n v="-87217.026397564579"/>
    <n v="-87217.026397564579"/>
    <n v="0"/>
    <n v="-87217.026397564579"/>
    <n v="-87217.026397564579"/>
    <n v="0"/>
    <n v="-90629.643237419295"/>
    <n v="-90757.415218506561"/>
    <n v="127.77198108726589"/>
    <n v="-93992.623640629012"/>
    <n v="-94248.581239775653"/>
    <n v="255.95759914664086"/>
    <n v="-97305.179593823676"/>
    <n v="-97689.7430147798"/>
    <n v="384.5634209561249"/>
    <n v="-100567.64200718586"/>
    <n v="-101081.22869611673"/>
    <n v="513.58668893086724"/>
    <n v="-103780.69578557409"/>
    <n v="-104423.71748110474"/>
    <n v="643.02169553065323"/>
    <n v="-106945.16481474364"/>
    <n v="-107718.0263897838"/>
    <n v="772.86157504016592"/>
    <n v="-110061.78999979253"/>
    <n v="-110964.89015304345"/>
    <n v="903.10015325092536"/>
    <n v="-113130.63503712755"/>
    <n v="-114164.37193648671"/>
    <n v="1033.7368993591663"/>
    <n v="-116150.39814559261"/>
    <n v="-117315.18080713395"/>
    <n v="1164.782661541336"/>
    <n v="-119117.52998910515"/>
    <n v="-120413.79700670356"/>
    <n v="1296.2670175984094"/>
    <n v="-122029.21454388183"/>
    <n v="-123457.42797827649"/>
    <n v="1428.2134343946673"/>
    <n v="-124886.20141588352"/>
    <n v="-126446.81708109764"/>
    <n v="1560.6156652141217"/>
    <n v="-124886.20141588352"/>
    <n v="-126446.81708109764"/>
    <n v="1560.6156652141217"/>
  </r>
  <r>
    <x v="4"/>
    <x v="4"/>
    <x v="0"/>
    <x v="25"/>
    <n v="-1328400.3649299943"/>
    <n v="-1328400.3649299943"/>
    <n v="0"/>
    <n v="-1328400.3649299943"/>
    <n v="-1328400.3649299943"/>
    <n v="0"/>
    <n v="-1327687.2531525567"/>
    <n v="-1330883.5817817508"/>
    <n v="3196.3286291940603"/>
    <n v="-1327007.283773676"/>
    <n v="-1333376.7638551877"/>
    <n v="6369.4800815116614"/>
    <n v="-1326360.4567933523"/>
    <n v="-1335879.9111503053"/>
    <n v="9519.454356953036"/>
    <n v="-1325746.7722115854"/>
    <n v="-1338393.0236671034"/>
    <n v="12646.251455517951"/>
    <n v="-1325166.2300283755"/>
    <n v="-1340916.1014055822"/>
    <n v="15749.87137720664"/>
    <n v="-1324618.8302437225"/>
    <n v="-1343449.1443657414"/>
    <n v="18830.31412201887"/>
    <n v="-1324104.5728576265"/>
    <n v="-1345992.1525475811"/>
    <n v="21887.57968995464"/>
    <n v="-1323623.4578700874"/>
    <n v="-1348545.1259511015"/>
    <n v="24921.668081014184"/>
    <n v="-1323175.4852811052"/>
    <n v="-1351108.0645763024"/>
    <n v="27932.579295197269"/>
    <n v="-1322760.6550906801"/>
    <n v="-1353680.9684231838"/>
    <n v="30920.313332503662"/>
    <n v="-1322378.9672988118"/>
    <n v="-1356263.8374917458"/>
    <n v="33884.87019293406"/>
    <n v="-1322030.4219055006"/>
    <n v="-1358856.6717819883"/>
    <n v="36826.249876487767"/>
    <n v="-1322030.4219055006"/>
    <n v="-1358856.6717819883"/>
    <n v="36826.249876487767"/>
  </r>
  <r>
    <x v="4"/>
    <x v="4"/>
    <x v="0"/>
    <x v="26"/>
    <n v="1885245.7955834661"/>
    <n v="1885245.7955834658"/>
    <n v="0"/>
    <n v="1885245.7955834661"/>
    <n v="1885245.7955834658"/>
    <n v="0"/>
    <n v="1896459.2600790875"/>
    <n v="1901078.0443523861"/>
    <n v="-4618.7842732986901"/>
    <n v="1907784.1869312867"/>
    <n v="1917057.600200484"/>
    <n v="-9273.4132691973355"/>
    <n v="1919221.4500993751"/>
    <n v="1933185.6181400658"/>
    <n v="-13964.168040690711"/>
    <n v="1930770.682581922"/>
    <n v="1949461.6131472124"/>
    <n v="-18690.930565290386"/>
    <n v="1942431.1247738213"/>
    <n v="1965884.5813385262"/>
    <n v="-23453.456564704888"/>
    <n v="1954201.8629308958"/>
    <n v="1982453.3151225825"/>
    <n v="-28251.452191686723"/>
    <n v="1966082.0753400435"/>
    <n v="1999166.7285349309"/>
    <n v="-33084.653194887331"/>
    <n v="1978071.6913577092"/>
    <n v="2016024.7282140406"/>
    <n v="-37953.036856331397"/>
    <n v="1990172.1547458975"/>
    <n v="2033029.2222154271"/>
    <n v="-42857.067469529575"/>
    <n v="2002387.4019547238"/>
    <n v="2050185.4128960716"/>
    <n v="-47798.010941347806"/>
    <n v="2014720.5561421241"/>
    <n v="2067497.4277774754"/>
    <n v="-52776.87163535133"/>
    <n v="2027170.7859451601"/>
    <n v="2084964.1681420978"/>
    <n v="-57793.382196937688"/>
    <n v="2027170.7859451601"/>
    <n v="2084964.1681420978"/>
    <n v="-57793.382196937688"/>
  </r>
  <r>
    <x v="4"/>
    <x v="4"/>
    <x v="0"/>
    <x v="27"/>
    <n v="109438.15213084433"/>
    <n v="109438.15213084432"/>
    <n v="0"/>
    <n v="109438.15213084433"/>
    <n v="109438.15213084432"/>
    <n v="0"/>
    <n v="114646.24547178122"/>
    <n v="114237.64860302153"/>
    <n v="408.59686875969055"/>
    <n v="119913.93160386439"/>
    <n v="119092.74184827981"/>
    <n v="821.18975558457896"/>
    <n v="125241.67291511022"/>
    <n v="124003.86324902525"/>
    <n v="1237.8096660849696"/>
    <n v="130629.27523507871"/>
    <n v="128970.83165499286"/>
    <n v="1658.4435800858482"/>
    <n v="136076.33667744245"/>
    <n v="133993.2721285013"/>
    <n v="2083.0645489411545"/>
    <n v="141582.3738050994"/>
    <n v="139070.7336495136"/>
    <n v="2511.6401555858029"/>
    <n v="147146.9518720769"/>
    <n v="144202.81062411933"/>
    <n v="2944.1412479575665"/>
    <n v="152770.03350279728"/>
    <n v="149389.46818297499"/>
    <n v="3380.5653198222863"/>
    <n v="158452.38255232843"/>
    <n v="154631.41896054646"/>
    <n v="3820.9635917819687"/>
    <n v="164196.08168897798"/>
    <n v="159930.6059709978"/>
    <n v="4265.4757179801818"/>
    <n v="170002.78329035951"/>
    <n v="165288.57079111179"/>
    <n v="4714.2124992477184"/>
    <n v="175872.04750503533"/>
    <n v="170704.90306386189"/>
    <n v="5167.144441173441"/>
    <n v="175872.04750503533"/>
    <n v="170704.90306386189"/>
    <n v="5167.144441173441"/>
  </r>
  <r>
    <x v="4"/>
    <x v="4"/>
    <x v="0"/>
    <x v="28"/>
    <n v="2269521.3979012324"/>
    <n v="2269521.3979012324"/>
    <n v="0"/>
    <n v="2269521.3979012324"/>
    <n v="2269521.3979012324"/>
    <n v="0"/>
    <n v="2275882.1283997498"/>
    <n v="2273299.4402171485"/>
    <n v="2582.6881826012395"/>
    <n v="2282278.4340682593"/>
    <n v="2277100.2752826703"/>
    <n v="5178.1587855890393"/>
    <n v="2288710.5915474719"/>
    <n v="2280924.0803394644"/>
    <n v="7786.5112080075778"/>
    <n v="2295178.4846677473"/>
    <n v="2284770.7809584988"/>
    <n v="10407.703709248453"/>
    <n v="2301681.8729857495"/>
    <n v="2288640.2230894947"/>
    <n v="13041.649896254763"/>
    <n v="2308220.4672673736"/>
    <n v="2292532.2214222932"/>
    <n v="15688.245845080353"/>
    <n v="2314794.007409784"/>
    <n v="2296446.6093109194"/>
    <n v="18347.398098864593"/>
    <n v="2321402.4710516608"/>
    <n v="2300383.3724286426"/>
    <n v="21019.098623018246"/>
    <n v="2328046.3151975158"/>
    <n v="2304342.8035748871"/>
    <n v="23703.511622628663"/>
    <n v="2334726.7858805829"/>
    <n v="2308325.7010739762"/>
    <n v="26401.084806606639"/>
    <n v="2341444.8716968023"/>
    <n v="2312332.6983120572"/>
    <n v="29112.17338474514"/>
    <n v="2348200.3094888073"/>
    <n v="2316363.626686139"/>
    <n v="31836.682802668307"/>
    <n v="2348200.3094888073"/>
    <n v="2316363.626686139"/>
    <n v="31836.682802668307"/>
  </r>
  <r>
    <x v="4"/>
    <x v="4"/>
    <x v="0"/>
    <x v="29"/>
    <n v="398874.52217243612"/>
    <n v="398874.52217243612"/>
    <n v="0"/>
    <n v="398874.52217243612"/>
    <n v="398874.52217243612"/>
    <n v="0"/>
    <n v="402325.13456473284"/>
    <n v="400010.28550639236"/>
    <n v="2314.8490583404782"/>
    <n v="405845.68571550056"/>
    <n v="401193.62622706336"/>
    <n v="4652.0594884371967"/>
    <n v="409436.7998369828"/>
    <n v="402424.96896862914"/>
    <n v="7011.8308683536598"/>
    <n v="413098.21480394778"/>
    <n v="403704.13541460445"/>
    <n v="9394.0793893433292"/>
    <n v="416829.38807991677"/>
    <n v="405030.75649255572"/>
    <n v="11798.631587361044"/>
    <n v="420629.66703690769"/>
    <n v="406404.38823786855"/>
    <n v="14225.278799039137"/>
    <n v="424498.46477874339"/>
    <n v="407824.63140144304"/>
    <n v="16673.833377300354"/>
    <n v="428435.7308493302"/>
    <n v="409291.45165940613"/>
    <n v="19144.279189924069"/>
    <n v="432442.49643388257"/>
    <n v="410805.55049829825"/>
    <n v="21636.945935584314"/>
    <n v="436521.57308246469"/>
    <n v="412368.84053721064"/>
    <n v="24152.732545254054"/>
    <n v="440675.19146347872"/>
    <n v="413982.83923764125"/>
    <n v="26692.352225837472"/>
    <n v="444902.75778849819"/>
    <n v="415647.14266188513"/>
    <n v="29255.615126613062"/>
    <n v="444902.75778849819"/>
    <n v="415647.14266188513"/>
    <n v="29255.615126613062"/>
  </r>
  <r>
    <x v="4"/>
    <x v="4"/>
    <x v="0"/>
    <x v="38"/>
    <n v="-3139.4399999999991"/>
    <n v="-3139.4399999999991"/>
    <n v="0"/>
    <n v="-3139.4399999999991"/>
    <n v="-3139.4399999999991"/>
    <n v="0"/>
    <n v="-3401.059999999999"/>
    <n v="-3401.059999999999"/>
    <n v="0"/>
    <n v="-3662.6799999999989"/>
    <n v="-3662.6799999999989"/>
    <n v="0"/>
    <n v="-3924.2999999999988"/>
    <n v="-3924.2999999999988"/>
    <n v="0"/>
    <n v="-4185.9199999999992"/>
    <n v="-4185.9199999999992"/>
    <n v="0"/>
    <n v="-4447.5399999999991"/>
    <n v="-4447.5399999999991"/>
    <n v="0"/>
    <n v="-4709.1599999999989"/>
    <n v="-4709.1599999999989"/>
    <n v="0"/>
    <n v="-4970.7799999999988"/>
    <n v="-4970.7799999999988"/>
    <n v="0"/>
    <n v="-5232.3999999999987"/>
    <n v="-5232.3999999999987"/>
    <n v="0"/>
    <n v="-5494.0199999999986"/>
    <n v="-5494.0199999999986"/>
    <n v="0"/>
    <n v="-5755.6399999999985"/>
    <n v="-5755.6399999999985"/>
    <n v="0"/>
    <n v="-6017.2599999999984"/>
    <n v="-6017.2599999999984"/>
    <n v="0"/>
    <n v="-6278.8799999999983"/>
    <n v="-6278.8799999999983"/>
    <n v="0"/>
    <n v="-6278.8799999999983"/>
    <n v="-6278.8799999999983"/>
    <n v="0"/>
  </r>
  <r>
    <x v="4"/>
    <x v="4"/>
    <x v="1"/>
    <x v="16"/>
    <n v="43298.391587260383"/>
    <n v="43298.391587260383"/>
    <n v="0"/>
    <n v="43298.391587260383"/>
    <n v="43298.391587260383"/>
    <n v="0"/>
    <n v="44737.942348206489"/>
    <n v="45134.55327214062"/>
    <n v="-396.61092393413128"/>
    <n v="46214.429676884283"/>
    <n v="47017.827926066377"/>
    <n v="-803.39824918209342"/>
    <n v="47729.093477432616"/>
    <n v="48949.797059418845"/>
    <n v="-1220.7035819862285"/>
    <n v="49282.925673162608"/>
    <n v="50931.725880503014"/>
    <n v="-1648.8002073404059"/>
    <n v="50876.719802723121"/>
    <n v="52964.626555962852"/>
    <n v="-2087.9067532397312"/>
    <n v="52511.110697033255"/>
    <n v="55049.308819113532"/>
    <n v="-2538.1981220802772"/>
    <n v="54186.606220828289"/>
    <n v="57186.420456607193"/>
    <n v="-2999.8142357789038"/>
    <n v="55903.612665896435"/>
    <n v="59376.479697765557"/>
    <n v="-3472.867031869122"/>
    <n v="57662.455065668284"/>
    <n v="61619.901126045988"/>
    <n v="-3957.4460603777043"/>
    <n v="59463.393446888309"/>
    <n v="63917.016408214382"/>
    <n v="-4453.622961326073"/>
    <n v="61306.635830952058"/>
    <n v="66268.090877683469"/>
    <n v="-4961.4550467314111"/>
    <n v="63192.348634976013"/>
    <n v="68673.33680118341"/>
    <n v="-5480.9881662073967"/>
    <n v="63192.348634976013"/>
    <n v="68673.33680118341"/>
    <n v="-5480.9881662073967"/>
  </r>
  <r>
    <x v="4"/>
    <x v="4"/>
    <x v="1"/>
    <x v="17"/>
    <n v="1577714.7644548023"/>
    <n v="1577714.7644548023"/>
    <n v="0"/>
    <n v="1577714.7644548023"/>
    <n v="1577714.7644548023"/>
    <n v="0"/>
    <n v="1621128.5442178505"/>
    <n v="1646407.4539532964"/>
    <n v="-25278.909735445864"/>
    <n v="1665368.8381364041"/>
    <n v="1716407.9190142988"/>
    <n v="-51039.080877894768"/>
    <n v="1710463.3910277314"/>
    <n v="1787760.0596651337"/>
    <n v="-77296.668637402356"/>
    <n v="1756434.3987456474"/>
    <n v="1860498.9959276593"/>
    <n v="-104064.59718201193"/>
    <n v="1803299.6179732045"/>
    <n v="1934652.8238193635"/>
    <n v="-131353.20584615902"/>
    <n v="1851073.2540568435"/>
    <n v="2010244.0201542354"/>
    <n v="-159170.76609739196"/>
    <n v="1899766.6712737177"/>
    <n v="2087290.5663834671"/>
    <n v="-187523.8951097494"/>
    <n v="1949388.9610455497"/>
    <n v="2165806.8476680117"/>
    <n v="-216417.88662246196"/>
    <n v="1999947.3965097177"/>
    <n v="2245804.3721366324"/>
    <n v="-245856.97562691476"/>
    <n v="2051447.7961761241"/>
    <n v="2327292.3462923388"/>
    <n v="-275844.55011621467"/>
    <n v="2103894.8148526908"/>
    <n v="2410278.1353375395"/>
    <n v="-306383.32048484869"/>
    <n v="2157292.1763857552"/>
    <n v="2494767.6314341608"/>
    <n v="-337475.45504840557"/>
    <n v="2157292.1763857552"/>
    <n v="2494767.6314341608"/>
    <n v="-337475.45504840557"/>
  </r>
  <r>
    <x v="4"/>
    <x v="4"/>
    <x v="1"/>
    <x v="20"/>
    <n v="84.982429999999937"/>
    <n v="84.982429999999937"/>
    <n v="0"/>
    <n v="84.982429999999937"/>
    <n v="84.982429999999937"/>
    <n v="0"/>
    <n v="86.420117499999947"/>
    <n v="86.535132499999946"/>
    <n v="-0.11501499999999965"/>
    <n v="87.857804999999956"/>
    <n v="88.087834999999927"/>
    <n v="-0.23002999999997087"/>
    <n v="89.295492499999952"/>
    <n v="89.640537499999937"/>
    <n v="-0.34504499999998473"/>
    <n v="90.733179999999948"/>
    <n v="91.193239999999918"/>
    <n v="-0.46005999999997016"/>
    <n v="92.170867499999957"/>
    <n v="92.745942499999927"/>
    <n v="-0.5750749999999698"/>
    <n v="93.608554999999967"/>
    <n v="94.298644999999908"/>
    <n v="-0.69008999999994103"/>
    <n v="95.046242499999963"/>
    <n v="95.851347499999918"/>
    <n v="-0.80510499999995488"/>
    <n v="96.483929999999958"/>
    <n v="97.404049999999899"/>
    <n v="-0.92011999999994032"/>
    <n v="97.921617499999968"/>
    <n v="98.956752499999908"/>
    <n v="-1.03513499999994"/>
    <n v="99.359304999999978"/>
    <n v="100.50945499999989"/>
    <n v="-1.1501499999999112"/>
    <n v="100.79699249999997"/>
    <n v="102.0621574999999"/>
    <n v="-1.265164999999925"/>
    <n v="102.23467999999997"/>
    <n v="103.61485999999988"/>
    <n v="-1.3801799999999105"/>
    <n v="102.23467999999997"/>
    <n v="103.61485999999988"/>
    <n v="-1.3801799999999105"/>
  </r>
  <r>
    <x v="4"/>
    <x v="4"/>
    <x v="1"/>
    <x v="21"/>
    <n v="365328.01766522252"/>
    <n v="365328.01766522252"/>
    <n v="0"/>
    <n v="365328.01766522252"/>
    <n v="365328.01766522252"/>
    <n v="0"/>
    <n v="389784.84489307203"/>
    <n v="385628.78274977737"/>
    <n v="4156.0621432946646"/>
    <n v="414606.39223415527"/>
    <n v="406232.289366232"/>
    <n v="8374.1028679232695"/>
    <n v="439804.90278537298"/>
    <n v="427148.70008521673"/>
    <n v="12656.202700156253"/>
    <n v="465390.17102424608"/>
    <n v="448386.14496323554"/>
    <n v="17004.026061010547"/>
    <n v="491370.03253279103"/>
    <n v="469951.12804549182"/>
    <n v="21418.904487299209"/>
    <n v="517750.75577662123"/>
    <n v="491848.85256814829"/>
    <n v="25901.903208472941"/>
    <n v="544537.35552822729"/>
    <n v="514083.48112013494"/>
    <n v="30453.87440809235"/>
    <n v="571733.84360560146"/>
    <n v="536658.34377259586"/>
    <n v="35075.499833005597"/>
    <n v="599343.42946313799"/>
    <n v="559576.10458244639"/>
    <n v="39767.324880691594"/>
    <n v="627368.68066435202"/>
    <n v="582838.89479521883"/>
    <n v="44529.785869133193"/>
    <n v="655811.6512600556"/>
    <n v="606448.41940733895"/>
    <n v="49363.23185271665"/>
    <n v="684673.98449089855"/>
    <n v="630406.04241594707"/>
    <n v="54267.942074951483"/>
    <n v="684673.98449089855"/>
    <n v="630406.04241594707"/>
    <n v="54267.942074951483"/>
  </r>
  <r>
    <x v="4"/>
    <x v="4"/>
    <x v="1"/>
    <x v="22"/>
    <n v="70305.206029086286"/>
    <n v="70305.206029086286"/>
    <n v="0"/>
    <n v="70305.206029086286"/>
    <n v="70305.206029086286"/>
    <n v="0"/>
    <n v="73410.131227861973"/>
    <n v="73034.31895596406"/>
    <n v="375.81227189791389"/>
    <n v="76567.97506545081"/>
    <n v="75809.94538381591"/>
    <n v="758.02968163490004"/>
    <n v="79780.513939696903"/>
    <n v="78633.646699795921"/>
    <n v="1146.8672399009811"/>
    <n v="83049.168968875543"/>
    <n v="81506.672013627307"/>
    <n v="1542.4969552482362"/>
    <n v="86375.077047606974"/>
    <n v="84430.020613088651"/>
    <n v="1945.0564345183229"/>
    <n v="89759.147691587379"/>
    <n v="87404.491928402829"/>
    <n v="2354.6557631845499"/>
    <n v="93202.108513373707"/>
    <n v="90430.725503748166"/>
    <n v="2771.3830096255406"/>
    <n v="96704.541603011516"/>
    <n v="93509.23297446729"/>
    <n v="3195.3086285442259"/>
    <n v="100266.91263253725"/>
    <n v="96640.423648834287"/>
    <n v="3626.4889837029623"/>
    <n v="103889.59413958006"/>
    <n v="99824.624973468482"/>
    <n v="4064.9691661115794"/>
    <n v="107572.88415424331"/>
    <n v="103062.09890566529"/>
    <n v="4510.7852485780168"/>
    <n v="111317.02110060962"/>
    <n v="106353.05501126104"/>
    <n v="4963.9660893485852"/>
    <n v="111317.02110060962"/>
    <n v="106353.05501126104"/>
    <n v="4963.9660893485852"/>
  </r>
  <r>
    <x v="4"/>
    <x v="4"/>
    <x v="1"/>
    <x v="24"/>
    <n v="37851.270580414828"/>
    <n v="37851.270580414828"/>
    <n v="0"/>
    <n v="37851.270580414828"/>
    <n v="37851.270580414828"/>
    <n v="0"/>
    <n v="40021.439995037785"/>
    <n v="40003.355249915927"/>
    <n v="18.08474512185785"/>
    <n v="42245.84170108314"/>
    <n v="42209.220275077569"/>
    <n v="36.621426005571266"/>
    <n v="44526.296193705828"/>
    <n v="44470.670980261733"/>
    <n v="55.625213444094697"/>
    <n v="46864.25986902976"/>
    <n v="46789.151624957965"/>
    <n v="75.108244071794616"/>
    <n v="49260.89784395411"/>
    <n v="49165.817616757944"/>
    <n v="95.080227196165652"/>
    <n v="51717.14221199818"/>
    <n v="51601.593281734975"/>
    <n v="115.54893026320497"/>
    <n v="54233.738647977421"/>
    <n v="54097.21808074772"/>
    <n v="136.52056722970156"/>
    <n v="56811.283691744211"/>
    <n v="56653.283582483113"/>
    <n v="158.00010926109826"/>
    <n v="59450.254575180435"/>
    <n v="59270.263041890692"/>
    <n v="179.99153328974353"/>
    <n v="62151.033083791597"/>
    <n v="61948.535062930096"/>
    <n v="202.49802086150157"/>
    <n v="64913.924645982122"/>
    <n v="64688.402528769031"/>
    <n v="225.52211721309141"/>
    <n v="67739.173604475538"/>
    <n v="67490.107745941656"/>
    <n v="249.06585853388242"/>
    <n v="67739.173604475538"/>
    <n v="67490.107745941656"/>
    <n v="249.06585853388242"/>
  </r>
  <r>
    <x v="4"/>
    <x v="5"/>
    <x v="0"/>
    <x v="30"/>
    <n v="0"/>
    <n v="0"/>
    <n v="0"/>
    <n v="0"/>
    <n v="0"/>
    <n v="0"/>
    <n v="0"/>
    <n v="0"/>
    <n v="0"/>
    <n v="0"/>
    <n v="0"/>
    <n v="0"/>
    <n v="49234.786586360344"/>
    <n v="49234.786586360344"/>
    <n v="0"/>
    <n v="148252.98567272068"/>
    <n v="148252.98567272068"/>
    <n v="0"/>
    <n v="247819.81067272066"/>
    <n v="247819.81067272066"/>
    <n v="0"/>
    <n v="347386.63567272061"/>
    <n v="347386.63567272061"/>
    <n v="0"/>
    <n v="446953.46067272057"/>
    <n v="446953.46067272057"/>
    <n v="0"/>
    <n v="546520.28567272052"/>
    <n v="546520.28567272052"/>
    <n v="0"/>
    <n v="646087.11067272048"/>
    <n v="646087.11067272048"/>
    <n v="0"/>
    <n v="745653.93567272043"/>
    <n v="745653.93567272043"/>
    <n v="0"/>
    <n v="845220.76067272038"/>
    <n v="845220.76067272038"/>
    <n v="0"/>
    <n v="944787.58567272034"/>
    <n v="944787.58567272034"/>
    <n v="0"/>
    <n v="944787.58567272034"/>
    <n v="944787.58567272034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3">
  <r>
    <x v="0"/>
    <x v="0"/>
    <x v="0"/>
    <x v="0"/>
    <n v="77762.476595438784"/>
    <n v="77762.476595438769"/>
    <n v="0"/>
    <n v="821778.00754702662"/>
    <n v="821778.00754702662"/>
    <n v="0"/>
    <n v="79383.301593768978"/>
    <n v="79383.301593768978"/>
    <n v="0"/>
    <n v="82636.215759934712"/>
    <n v="82636.215759934712"/>
    <n v="0"/>
    <n v="85791.880426200616"/>
    <n v="85791.880426200631"/>
    <n v="0"/>
    <n v="86103.078825880031"/>
    <n v="86103.078825880017"/>
    <n v="0"/>
    <n v="86352.037545623534"/>
    <n v="86352.037545623534"/>
    <n v="0"/>
    <n v="86551.204521418345"/>
    <n v="86551.204521418345"/>
    <n v="0"/>
    <n v="86710.538102054212"/>
    <n v="86710.538102054212"/>
    <n v="0"/>
    <n v="86838.004966562861"/>
    <n v="86838.004966562876"/>
    <n v="0"/>
    <n v="86939.978458169833"/>
    <n v="86939.978458169833"/>
    <n v="0"/>
    <n v="87021.557251455379"/>
    <n v="87021.557251455379"/>
    <n v="0"/>
    <n v="87094.071734375902"/>
    <n v="87094.071734375888"/>
    <n v="0"/>
    <n v="87184.714838026513"/>
    <n v="87184.714838026513"/>
    <n v="0"/>
    <n v="1028606.5840234709"/>
    <n v="1028606.5840234709"/>
    <n v="0"/>
  </r>
  <r>
    <x v="0"/>
    <x v="0"/>
    <x v="0"/>
    <x v="1"/>
    <n v="24662.264168980713"/>
    <n v="24662.264168980713"/>
    <n v="0"/>
    <n v="286257.64213796356"/>
    <n v="286257.64213796356"/>
    <n v="0"/>
    <n v="24829.338998152914"/>
    <n v="24829.338998152914"/>
    <n v="0"/>
    <n v="24884.669780237906"/>
    <n v="24884.669780237906"/>
    <n v="0"/>
    <n v="24933.101072572572"/>
    <n v="24933.101072572572"/>
    <n v="0"/>
    <n v="24976.012773106962"/>
    <n v="24976.012773106962"/>
    <n v="0"/>
    <n v="25014.508800201147"/>
    <n v="25014.508800201147"/>
    <n v="0"/>
    <n v="25049.472288543158"/>
    <n v="25049.472288543158"/>
    <n v="0"/>
    <n v="25081.609745883434"/>
    <n v="25081.609745883434"/>
    <n v="0"/>
    <n v="25111.48637842232"/>
    <n v="25111.48637842232"/>
    <n v="0"/>
    <n v="25139.554351120099"/>
    <n v="25139.554351120099"/>
    <n v="0"/>
    <n v="25166.175395944989"/>
    <n v="25166.175395944989"/>
    <n v="0"/>
    <n v="25194.757528381928"/>
    <n v="25194.757528381928"/>
    <n v="0"/>
    <n v="25238.948735594764"/>
    <n v="25238.948735594764"/>
    <n v="0"/>
    <n v="300619.63584816217"/>
    <n v="300619.63584816217"/>
    <n v="0"/>
  </r>
  <r>
    <x v="0"/>
    <x v="1"/>
    <x v="0"/>
    <x v="2"/>
    <n v="19015.434291666668"/>
    <n v="19015.434291666668"/>
    <n v="0"/>
    <n v="228185.2115"/>
    <n v="228185.2115"/>
    <n v="0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68747.30178399995"/>
    <n v="228185.2115"/>
    <n v="140562.09028399995"/>
  </r>
  <r>
    <x v="0"/>
    <x v="2"/>
    <x v="0"/>
    <x v="3"/>
    <n v="4251.1406200000001"/>
    <n v="4251.1406200000001"/>
    <n v="0"/>
    <n v="51013.687439999987"/>
    <n v="51013.687439999987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51013.687439999987"/>
    <n v="51013.687439999987"/>
    <n v="0"/>
  </r>
  <r>
    <x v="0"/>
    <x v="2"/>
    <x v="0"/>
    <x v="4"/>
    <n v="4191.1173333333336"/>
    <n v="4191.1173333333336"/>
    <n v="0"/>
    <n v="34641.08358333334"/>
    <n v="34641.08358333334"/>
    <n v="0"/>
    <n v="4428.278416666667"/>
    <n v="4428.278416666667"/>
    <n v="0"/>
    <n v="5082.1005833333329"/>
    <n v="5082.1005833333329"/>
    <n v="0"/>
    <n v="5735.9227499999997"/>
    <n v="5735.9227499999997"/>
    <n v="0"/>
    <n v="5973.0782499999996"/>
    <n v="5973.0782499999996"/>
    <n v="0"/>
    <n v="6210.2337499999994"/>
    <n v="6210.2337499999994"/>
    <n v="0"/>
    <n v="6447.3892499999984"/>
    <n v="6447.3892499999984"/>
    <n v="0"/>
    <n v="6684.5447499999991"/>
    <n v="6684.5447499999991"/>
    <n v="0"/>
    <n v="6921.7002499999981"/>
    <n v="6921.7002499999981"/>
    <n v="0"/>
    <n v="7158.8557499999988"/>
    <n v="7158.8557499999988"/>
    <n v="0"/>
    <n v="7396.0112499999996"/>
    <n v="7396.0112499999996"/>
    <n v="0"/>
    <n v="7633.1667499999985"/>
    <n v="7633.1667499999985"/>
    <n v="0"/>
    <n v="7870.3278333333328"/>
    <n v="7870.3278333333328"/>
    <n v="0"/>
    <n v="77541.609583333309"/>
    <n v="77541.609583333309"/>
    <n v="0"/>
  </r>
  <r>
    <x v="0"/>
    <x v="2"/>
    <x v="0"/>
    <x v="5"/>
    <n v="13555.795666666667"/>
    <n v="13555.795666666667"/>
    <n v="0"/>
    <n v="162669.54800000004"/>
    <n v="162669.54800000004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62669.54800000004"/>
    <n v="162669.54800000004"/>
    <n v="0"/>
  </r>
  <r>
    <x v="0"/>
    <x v="2"/>
    <x v="0"/>
    <x v="6"/>
    <n v="5539.6890308333332"/>
    <n v="5539.6890308333332"/>
    <n v="0"/>
    <n v="66476.268369999991"/>
    <n v="66476.268369999991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66476.268369999991"/>
    <n v="66476.268369999991"/>
    <n v="0"/>
  </r>
  <r>
    <x v="0"/>
    <x v="2"/>
    <x v="0"/>
    <x v="7"/>
    <n v="6126.4631991666665"/>
    <n v="6126.4631991666665"/>
    <n v="0"/>
    <n v="73517.558390000006"/>
    <n v="73517.558390000006"/>
    <n v="0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46143.999415000006"/>
    <n v="73517.558390000006"/>
    <n v="-27373.558975"/>
  </r>
  <r>
    <x v="0"/>
    <x v="2"/>
    <x v="0"/>
    <x v="8"/>
    <n v="4858.1443799999997"/>
    <n v="4858.1443799999997"/>
    <n v="0"/>
    <n v="58297.732559999982"/>
    <n v="58297.732559999982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58297.732559999982"/>
    <n v="58297.732559999982"/>
    <n v="0"/>
  </r>
  <r>
    <x v="0"/>
    <x v="2"/>
    <x v="0"/>
    <x v="9"/>
    <n v="935.59029166666676"/>
    <n v="935.59029166666676"/>
    <n v="0"/>
    <n v="11227.083500000001"/>
    <n v="11227.083500000001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11227.083500000001"/>
    <n v="11227.083500000001"/>
    <n v="0"/>
  </r>
  <r>
    <x v="0"/>
    <x v="3"/>
    <x v="0"/>
    <x v="10"/>
    <n v="2123.3223900000003"/>
    <n v="2123.3223900000003"/>
    <n v="0"/>
    <n v="25479.86868000001"/>
    <n v="25479.86868000001"/>
    <n v="0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40555.457649000018"/>
    <n v="25479.86868000001"/>
    <n v="15075.588969000008"/>
  </r>
  <r>
    <x v="0"/>
    <x v="3"/>
    <x v="0"/>
    <x v="11"/>
    <n v="15794.510324999999"/>
    <n v="15794.510324999999"/>
    <n v="0"/>
    <n v="189534.12390000001"/>
    <n v="189534.12390000001"/>
    <n v="0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103899.160647"/>
    <n v="189534.12390000001"/>
    <n v="-85634.963253000009"/>
  </r>
  <r>
    <x v="0"/>
    <x v="3"/>
    <x v="0"/>
    <x v="12"/>
    <n v="50140.802494416668"/>
    <n v="50140.802494416668"/>
    <n v="0"/>
    <n v="564820.8729728749"/>
    <n v="564820.8729728749"/>
    <n v="0"/>
    <n v="28955.782108666666"/>
    <n v="50695.413694416668"/>
    <n v="-21739.631585750001"/>
    <n v="29357.859975333333"/>
    <n v="51250.024894416667"/>
    <n v="-21892.164919083334"/>
    <n v="29759.937841999999"/>
    <n v="51804.636094416666"/>
    <n v="-22044.698252416667"/>
    <n v="30162.015708666666"/>
    <n v="52359.247294416666"/>
    <n v="-22197.23158575"/>
    <n v="30564.093575333332"/>
    <n v="52913.858494416665"/>
    <n v="-22349.764919083333"/>
    <n v="30966.171441999999"/>
    <n v="53468.469694416664"/>
    <n v="-22502.298252416665"/>
    <n v="31368.249308666665"/>
    <n v="54023.080894416664"/>
    <n v="-22654.831585749998"/>
    <n v="31770.327175333332"/>
    <n v="54577.692094416663"/>
    <n v="-22807.364919083331"/>
    <n v="32172.405041999999"/>
    <n v="55132.303294416663"/>
    <n v="-22959.898252416664"/>
    <n v="32574.482908666665"/>
    <n v="55686.914494416662"/>
    <n v="-23112.431585749997"/>
    <n v="32976.560775333332"/>
    <n v="56241.525694416661"/>
    <n v="-23264.96491908333"/>
    <n v="33378.638641999998"/>
    <n v="56796.136894416661"/>
    <n v="-23417.498252416663"/>
    <n v="374006.52450399997"/>
    <n v="644949.30353299994"/>
    <n v="-270942.77902899997"/>
  </r>
  <r>
    <x v="0"/>
    <x v="3"/>
    <x v="0"/>
    <x v="13"/>
    <n v="3171.2963333333337"/>
    <n v="3171.2963333333337"/>
    <n v="0"/>
    <n v="38055.555999999997"/>
    <n v="38055.555999999997"/>
    <n v="0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59723.923599999987"/>
    <n v="38055.555999999997"/>
    <n v="21668.36759999999"/>
  </r>
  <r>
    <x v="0"/>
    <x v="3"/>
    <x v="0"/>
    <x v="14"/>
    <n v="1461.2516208333336"/>
    <n v="1461.2516208333336"/>
    <n v="0"/>
    <n v="17535.01945"/>
    <n v="17535.01945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7535.01945"/>
    <n v="17535.01945"/>
    <n v="0"/>
  </r>
  <r>
    <x v="0"/>
    <x v="4"/>
    <x v="0"/>
    <x v="15"/>
    <n v="538.54688792571244"/>
    <n v="538.54688792571255"/>
    <n v="0"/>
    <n v="6130.2846307844957"/>
    <n v="6130.2846307844957"/>
    <n v="0"/>
    <n v="660.00811577673221"/>
    <n v="544.15562736911454"/>
    <n v="115.85248840761767"/>
    <n v="666.96452583759731"/>
    <n v="549.8909654512106"/>
    <n v="117.0735603863867"/>
    <n v="673.97491156545675"/>
    <n v="555.67080474811587"/>
    <n v="118.30410681734088"/>
    <n v="680.9626313100988"/>
    <n v="561.43195666524105"/>
    <n v="119.53067464485775"/>
    <n v="687.90343789568396"/>
    <n v="567.15443017995187"/>
    <n v="120.74900771573209"/>
    <n v="694.78781170379136"/>
    <n v="572.83037667067902"/>
    <n v="121.95743503311235"/>
    <n v="701.62143656729188"/>
    <n v="578.46448227622443"/>
    <n v="123.15695429106745"/>
    <n v="708.45069848955825"/>
    <n v="584.09499077596547"/>
    <n v="124.35570771359278"/>
    <n v="715.36912705395503"/>
    <n v="589.79901432639895"/>
    <n v="125.57011272755608"/>
    <n v="722.53067050670461"/>
    <n v="595.70347834329357"/>
    <n v="126.82719216341104"/>
    <n v="729.88509997863105"/>
    <n v="601.76697072706281"/>
    <n v="128.11812925156823"/>
    <n v="737.18818453272365"/>
    <n v="607.78813086474565"/>
    <n v="129.400053667978"/>
    <n v="8379.6466512182251"/>
    <n v="6908.7512283980022"/>
    <n v="1470.8954228202228"/>
  </r>
  <r>
    <x v="0"/>
    <x v="4"/>
    <x v="0"/>
    <x v="16"/>
    <n v="308417.93769803684"/>
    <n v="308417.93769803684"/>
    <n v="0"/>
    <n v="3591980.0141243311"/>
    <n v="3591980.0141243315"/>
    <n v="0"/>
    <n v="243249.36790856501"/>
    <n v="310267.05090378207"/>
    <n v="-67017.682995217066"/>
    <n v="244733.13476202489"/>
    <n v="312159.61066584807"/>
    <n v="-67426.475903823186"/>
    <n v="246228.87492618948"/>
    <n v="314067.44250789483"/>
    <n v="-67838.567581705342"/>
    <n v="247719.58714212128"/>
    <n v="315968.86115066486"/>
    <n v="-68249.27400854358"/>
    <n v="249199.89270889387"/>
    <n v="317857.00600624218"/>
    <n v="-68657.113297348318"/>
    <n v="250667.6799092193"/>
    <n v="319729.18355767778"/>
    <n v="-69061.503648458485"/>
    <n v="252124.20957600125"/>
    <n v="321587.00201020582"/>
    <n v="-69462.792434204574"/>
    <n v="253579.77142054233"/>
    <n v="323443.58599558956"/>
    <n v="-69863.814575047232"/>
    <n v="255055.11291710395"/>
    <n v="325325.39912895899"/>
    <n v="-70270.28621185504"/>
    <n v="256584.38408711468"/>
    <n v="327276.00011111575"/>
    <n v="-70691.616024001065"/>
    <n v="258156.44276428979"/>
    <n v="329281.17699526751"/>
    <n v="-71124.734230977716"/>
    <n v="259717.11170441165"/>
    <n v="331271.82615358621"/>
    <n v="-71554.714449174557"/>
    <n v="3017015.5698264763"/>
    <n v="3848234.1451868331"/>
    <n v="-831218.57536035683"/>
  </r>
  <r>
    <x v="0"/>
    <x v="4"/>
    <x v="0"/>
    <x v="17"/>
    <n v="332466.94787555741"/>
    <n v="332466.94787555741"/>
    <n v="0"/>
    <n v="3905275.0757986871"/>
    <n v="3905275.0757986871"/>
    <n v="0"/>
    <n v="211022.12960011789"/>
    <n v="333895.77468373068"/>
    <n v="-122873.64508361279"/>
    <n v="211946.20541183368"/>
    <n v="335357.91995543259"/>
    <n v="-123411.71454359891"/>
    <n v="212877.68315186776"/>
    <n v="336831.77713903133"/>
    <n v="-123954.09398716356"/>
    <n v="213806.05260269722"/>
    <n v="338300.71614350815"/>
    <n v="-124494.66354081093"/>
    <n v="214727.9886389923"/>
    <n v="339759.47569460794"/>
    <n v="-125031.48705561564"/>
    <n v="215642.18579225073"/>
    <n v="341205.99017761159"/>
    <n v="-125563.80438536085"/>
    <n v="216549.42351228389"/>
    <n v="342641.49289918313"/>
    <n v="-126092.06938689924"/>
    <n v="217456.06292237356"/>
    <n v="344076.04892780585"/>
    <n v="-126619.98600543229"/>
    <n v="218374.93015900446"/>
    <n v="345529.95278323465"/>
    <n v="-127155.02262423019"/>
    <n v="219327.13684426041"/>
    <n v="347036.60893079161"/>
    <n v="-127709.4720865312"/>
    <n v="220305.79486522215"/>
    <n v="348585.11845762964"/>
    <n v="-128279.32359240748"/>
    <n v="221277.41172444378"/>
    <n v="350122.48690576555"/>
    <n v="-128845.07518132176"/>
    <n v="2593313.0052253478"/>
    <n v="4103343.3626983329"/>
    <n v="-1510030.3574729851"/>
  </r>
  <r>
    <x v="0"/>
    <x v="4"/>
    <x v="0"/>
    <x v="18"/>
    <n v="7876.7289412154651"/>
    <n v="7876.7289412154651"/>
    <n v="0"/>
    <n v="89542.835010354582"/>
    <n v="89542.835010354582"/>
    <n v="0"/>
    <n v="5959.1932926701211"/>
    <n v="7960.7543986051251"/>
    <n v="-2001.561105935004"/>
    <n v="6023.5120863516177"/>
    <n v="8046.6764512330774"/>
    <n v="-2023.1643648814597"/>
    <n v="6088.3299377020667"/>
    <n v="8133.2651839531381"/>
    <n v="-2044.9352462510715"/>
    <n v="6152.9382199377815"/>
    <n v="8219.5739579321526"/>
    <n v="-2066.6357379943711"/>
    <n v="6217.1127442765455"/>
    <n v="8305.3032843388992"/>
    <n v="-2088.1905400623536"/>
    <n v="6280.7654925642064"/>
    <n v="8390.3355816697422"/>
    <n v="-2109.5700891055358"/>
    <n v="6343.9490173775184"/>
    <n v="8474.7410537485903"/>
    <n v="-2130.7920363710718"/>
    <n v="6407.0922025451455"/>
    <n v="8559.0926369877943"/>
    <n v="-2152.0004344426488"/>
    <n v="6471.0598202589108"/>
    <n v="8644.5455614145758"/>
    <n v="-2173.485741155665"/>
    <n v="6537.2752721584238"/>
    <n v="8733.0013177688888"/>
    <n v="-2195.726045610465"/>
    <n v="6605.2741433737801"/>
    <n v="8823.8395045069574"/>
    <n v="-2218.5653611331772"/>
    <n v="6672.7982807612188"/>
    <n v="8914.0435048336876"/>
    <n v="-2241.2452240724688"/>
    <n v="75759.300509977315"/>
    <n v="101205.17243699261"/>
    <n v="-25445.871927015294"/>
  </r>
  <r>
    <x v="0"/>
    <x v="4"/>
    <x v="0"/>
    <x v="19"/>
    <n v="43860.81967751171"/>
    <n v="43860.819677511718"/>
    <n v="0"/>
    <n v="498178.67448892328"/>
    <n v="498178.67448892322"/>
    <n v="0"/>
    <n v="32842.042362612628"/>
    <n v="44336.757189527074"/>
    <n v="-11494.714826914445"/>
    <n v="33202.656981555752"/>
    <n v="44823.586925100251"/>
    <n v="-11620.929943544499"/>
    <n v="33566.107727070877"/>
    <n v="45314.245431545663"/>
    <n v="-11748.137704474786"/>
    <n v="33928.367498933214"/>
    <n v="45803.296123559834"/>
    <n v="-11874.92862462662"/>
    <n v="34288.162240451507"/>
    <n v="46289.019024609537"/>
    <n v="-12000.85678415803"/>
    <n v="34644.991747658707"/>
    <n v="46770.738859339268"/>
    <n v="-12125.747111680561"/>
    <n v="34999.154674936151"/>
    <n v="47248.858811163795"/>
    <n v="-12249.704136227643"/>
    <n v="35353.088353475126"/>
    <n v="47726.669277191409"/>
    <n v="-12373.580923716283"/>
    <n v="35711.707252172841"/>
    <n v="48210.804790433329"/>
    <n v="-12499.097538260488"/>
    <n v="36083.100510749893"/>
    <n v="48712.185689512349"/>
    <n v="-12629.085178762456"/>
    <n v="36464.628876400588"/>
    <n v="49227.248983140809"/>
    <n v="-12762.620106740222"/>
    <n v="36843.459346982723"/>
    <n v="49738.670118426686"/>
    <n v="-12895.210771443963"/>
    <n v="417927.46757300006"/>
    <n v="564202.08122355002"/>
    <n v="-146274.61365054996"/>
  </r>
  <r>
    <x v="0"/>
    <x v="4"/>
    <x v="0"/>
    <x v="20"/>
    <n v="35028.483755239635"/>
    <n v="35028.483755239635"/>
    <n v="0"/>
    <n v="418283.38744158653"/>
    <n v="418283.38744158659"/>
    <n v="0"/>
    <n v="32467.097152664614"/>
    <n v="35064.464924877786"/>
    <n v="-2597.3677722131724"/>
    <n v="32501.391489103935"/>
    <n v="35101.502808232253"/>
    <n v="-2600.1113191283184"/>
    <n v="32536.029760580244"/>
    <n v="35138.912141426663"/>
    <n v="-2602.8823808464185"/>
    <n v="32570.523603535148"/>
    <n v="35176.165491817985"/>
    <n v="-2605.6418882828366"/>
    <n v="32604.718514026685"/>
    <n v="35213.095995148818"/>
    <n v="-2608.3774811221338"/>
    <n v="32638.55383267823"/>
    <n v="35249.638139292503"/>
    <n v="-2611.0843066142734"/>
    <n v="32672.065777092586"/>
    <n v="35285.831039259981"/>
    <n v="-2613.7652621673951"/>
    <n v="32705.549920676698"/>
    <n v="35321.993914330829"/>
    <n v="-2616.4439936541312"/>
    <n v="32739.602237552022"/>
    <n v="35358.770416556188"/>
    <n v="-2619.1681790041657"/>
    <n v="32775.20369189568"/>
    <n v="35397.219987247336"/>
    <n v="-2622.0162953516556"/>
    <n v="32812.034223411283"/>
    <n v="35436.996961284181"/>
    <n v="-2624.9627378728983"/>
    <n v="32848.537583125239"/>
    <n v="35476.42058977524"/>
    <n v="-2627.8830066500013"/>
    <n v="391871.30778634251"/>
    <n v="423221.01240924973"/>
    <n v="-31349.704622907215"/>
  </r>
  <r>
    <x v="0"/>
    <x v="4"/>
    <x v="0"/>
    <x v="21"/>
    <n v="198872.11528305232"/>
    <n v="198872.11528305232"/>
    <n v="0"/>
    <n v="2312703.4961859686"/>
    <n v="2312703.4961859686"/>
    <n v="0"/>
    <n v="241089.86523027479"/>
    <n v="200120.34564865939"/>
    <n v="40969.519581615401"/>
    <n v="242628.33368022717"/>
    <n v="201397.37501561339"/>
    <n v="41230.958664613776"/>
    <n v="244178.99786489422"/>
    <n v="202684.52763948732"/>
    <n v="41494.470225406898"/>
    <n v="245724.54069889057"/>
    <n v="203967.42920757583"/>
    <n v="41757.111491314747"/>
    <n v="247259.48356304219"/>
    <n v="205241.53210788462"/>
    <n v="42017.95145515757"/>
    <n v="248781.67551142667"/>
    <n v="206505.05091471365"/>
    <n v="42276.624596713023"/>
    <n v="250292.40079899997"/>
    <n v="207759.05164361434"/>
    <n v="42533.349155385629"/>
    <n v="251802.14028543682"/>
    <n v="209012.23409314035"/>
    <n v="42789.906192296476"/>
    <n v="253332.02686357949"/>
    <n v="210282.1399455856"/>
    <n v="43049.886917993892"/>
    <n v="254916.84494787364"/>
    <n v="211597.64253843116"/>
    <n v="43319.202409442485"/>
    <n v="256545.245387904"/>
    <n v="212949.32133505761"/>
    <n v="43595.924052846385"/>
    <n v="258162.04450771524"/>
    <n v="214291.37027764588"/>
    <n v="43870.674230069359"/>
    <n v="2994713.5993402647"/>
    <n v="2485808.0203674091"/>
    <n v="508905.57897285558"/>
  </r>
  <r>
    <x v="0"/>
    <x v="4"/>
    <x v="0"/>
    <x v="22"/>
    <n v="108097.8382881524"/>
    <n v="108097.83828815242"/>
    <n v="0"/>
    <n v="1236213.3098361813"/>
    <n v="1236213.3098361813"/>
    <n v="0"/>
    <n v="124168.05518175692"/>
    <n v="109139.06867560762"/>
    <n v="15028.986506149304"/>
    <n v="125382.16123259149"/>
    <n v="110206.22240905011"/>
    <n v="15175.938823541379"/>
    <n v="127037.7964905932"/>
    <n v="111661.46377415252"/>
    <n v="15376.33271644068"/>
    <n v="129120.24019170261"/>
    <n v="113491.85377080488"/>
    <n v="15628.386420897732"/>
    <n v="131193.67315851984"/>
    <n v="115314.32366959233"/>
    <n v="15879.349488927517"/>
    <n v="133256.26693280696"/>
    <n v="117127.26632422516"/>
    <n v="16129.000608581802"/>
    <n v="135309.11322334639"/>
    <n v="118931.64130582323"/>
    <n v="16377.471917523158"/>
    <n v="137361.12151224667"/>
    <n v="120735.27971537529"/>
    <n v="16625.841796871377"/>
    <n v="139430.25627346526"/>
    <n v="122553.97165246942"/>
    <n v="16876.284620995837"/>
    <n v="141546.08675301613"/>
    <n v="124413.7073765703"/>
    <n v="17132.379376445839"/>
    <n v="143698.96535941245"/>
    <n v="126306.0070161982"/>
    <n v="17392.958343214254"/>
    <n v="145841.98201191032"/>
    <n v="128189.63836781739"/>
    <n v="17652.343644092936"/>
    <n v="1613345.7183213683"/>
    <n v="1418070.444057687"/>
    <n v="195275.27426368138"/>
  </r>
  <r>
    <x v="0"/>
    <x v="4"/>
    <x v="0"/>
    <x v="23"/>
    <n v="9150.0880187006842"/>
    <n v="9150.0880187006842"/>
    <n v="0"/>
    <n v="115382.11354232488"/>
    <n v="115382.11354232488"/>
    <n v="0"/>
    <n v="14415.673357149491"/>
    <n v="9065.5265441867941"/>
    <n v="5350.1468129626974"/>
    <n v="14281.206750135603"/>
    <n v="8980.9650696729059"/>
    <n v="5300.2416804626973"/>
    <n v="14146.740143121713"/>
    <n v="8896.4035951590176"/>
    <n v="5250.3365479626955"/>
    <n v="14012.273536107825"/>
    <n v="8811.8421206451276"/>
    <n v="5200.4314154626973"/>
    <n v="13877.806929093937"/>
    <n v="8727.2806461312375"/>
    <n v="5150.526282962699"/>
    <n v="13743.340322080046"/>
    <n v="8642.7191716173493"/>
    <n v="5100.6211504626972"/>
    <n v="13608.873715066158"/>
    <n v="8558.157697103461"/>
    <n v="5050.7160179626972"/>
    <n v="13474.407108052268"/>
    <n v="8473.596222589571"/>
    <n v="5000.8108854626971"/>
    <n v="13339.94050103838"/>
    <n v="8389.0347480756827"/>
    <n v="4950.9057529626971"/>
    <n v="13205.47389402449"/>
    <n v="8304.4732735617945"/>
    <n v="4901.0006204626952"/>
    <n v="13071.007287010601"/>
    <n v="8219.9117990479044"/>
    <n v="4851.095487962697"/>
    <n v="12936.540679996713"/>
    <n v="8135.3503245340153"/>
    <n v="4801.1903554626979"/>
    <n v="164113.28422287724"/>
    <n v="103205.26121232485"/>
    <n v="60908.023010552381"/>
  </r>
  <r>
    <x v="0"/>
    <x v="4"/>
    <x v="0"/>
    <x v="24"/>
    <n v="15157.866036778725"/>
    <n v="15157.866036778723"/>
    <n v="0"/>
    <n v="179457.91844645463"/>
    <n v="179457.9184464546"/>
    <n v="0"/>
    <n v="15332.637730480214"/>
    <n v="15204.865749392875"/>
    <n v="127.77198108733865"/>
    <n v="15382.274167125222"/>
    <n v="15254.088549065844"/>
    <n v="128.18561805937861"/>
    <n v="15432.698617140191"/>
    <n v="15304.092795330691"/>
    <n v="128.60582180950041"/>
    <n v="15482.792156972613"/>
    <n v="15353.768888997844"/>
    <n v="129.02326797476962"/>
    <n v="15532.200791946552"/>
    <n v="15402.765785347003"/>
    <n v="129.43500659954952"/>
    <n v="15580.78554116544"/>
    <n v="15450.945661655735"/>
    <n v="129.8398795097055"/>
    <n v="15628.629385286005"/>
    <n v="15498.390807075288"/>
    <n v="130.23857821071761"/>
    <n v="15676.4095330001"/>
    <n v="15545.772786891765"/>
    <n v="130.6367461083355"/>
    <n v="15725.491461869755"/>
    <n v="15594.445699687507"/>
    <n v="131.04576218224793"/>
    <n v="15778.122726822248"/>
    <n v="15646.638370765399"/>
    <n v="131.48435605684972"/>
    <n v="15833.5700155583"/>
    <n v="15701.623598761977"/>
    <n v="131.94641679632332"/>
    <n v="15888.267698333262"/>
    <n v="15755.865467513819"/>
    <n v="132.4022308194435"/>
    <n v="187273.87982569993"/>
    <n v="185713.26416048573"/>
    <n v="1560.6156652141945"/>
  </r>
  <r>
    <x v="0"/>
    <x v="4"/>
    <x v="0"/>
    <x v="25"/>
    <n v="1384.2535365906876"/>
    <n v="1384.2535365906876"/>
    <n v="0"/>
    <n v="17268.747070004923"/>
    <n v="17268.747070004923"/>
    <n v="0"/>
    <n v="4570.6169441043421"/>
    <n v="1374.2883149101319"/>
    <n v="3196.3286291942104"/>
    <n v="4537.4745455473967"/>
    <n v="1364.3230932295762"/>
    <n v="3173.1514523178203"/>
    <n v="4504.3321469904522"/>
    <n v="1354.3578715490205"/>
    <n v="3149.9742754414319"/>
    <n v="4471.1897484335077"/>
    <n v="1344.3926498684648"/>
    <n v="3126.7970985650427"/>
    <n v="4438.0473498765623"/>
    <n v="1334.4274281879093"/>
    <n v="3103.619921688653"/>
    <n v="4404.9049513196178"/>
    <n v="1324.4622065073536"/>
    <n v="3080.4427448122642"/>
    <n v="4371.7625527626733"/>
    <n v="1314.4969848267979"/>
    <n v="3057.2655679358754"/>
    <n v="4338.6201542057288"/>
    <n v="1304.5317631462424"/>
    <n v="3034.0883910594866"/>
    <n v="4305.4777556487834"/>
    <n v="1294.5665414656867"/>
    <n v="3010.9112141830965"/>
    <n v="4272.3353570918389"/>
    <n v="1284.601319785131"/>
    <n v="2987.7340373067082"/>
    <n v="4239.1929585348944"/>
    <n v="1274.6360981045755"/>
    <n v="2964.5568604303189"/>
    <n v="4206.0505599779499"/>
    <n v="1264.6708764240198"/>
    <n v="2941.3796835539301"/>
    <n v="52660.005024493745"/>
    <n v="15833.75514800491"/>
    <n v="36826.249876488837"/>
  </r>
  <r>
    <x v="0"/>
    <x v="4"/>
    <x v="0"/>
    <x v="26"/>
    <n v="18837.283973648078"/>
    <n v="18837.283973648071"/>
    <n v="0"/>
    <n v="217525.65314923614"/>
    <n v="217525.65314923614"/>
    <n v="0"/>
    <n v="14362.520959435376"/>
    <n v="18981.305232733972"/>
    <n v="-4618.7842732985955"/>
    <n v="14473.9833160132"/>
    <n v="19128.612311911718"/>
    <n v="-4654.628995898518"/>
    <n v="14586.319631903267"/>
    <n v="19277.074403396378"/>
    <n v="-4690.7547714931115"/>
    <n v="14698.288946360897"/>
    <n v="19425.051470961538"/>
    <n v="-4726.762524600641"/>
    <n v="14809.498655712967"/>
    <n v="19572.024655127265"/>
    <n v="-4762.525999414298"/>
    <n v="14919.794620888493"/>
    <n v="19717.790247870253"/>
    <n v="-4797.9956269817594"/>
    <n v="15029.268872962621"/>
    <n v="19862.469876162053"/>
    <n v="-4833.2010031994323"/>
    <n v="15138.672481479523"/>
    <n v="20007.056142924481"/>
    <n v="-4868.3836614449574"/>
    <n v="15249.519852001969"/>
    <n v="20153.550465200846"/>
    <n v="-4904.0306131988764"/>
    <n v="15364.303672640772"/>
    <n v="20305.247144459176"/>
    <n v="-4940.9434718184039"/>
    <n v="15482.210651214373"/>
    <n v="20461.071345217235"/>
    <n v="-4978.8606940028621"/>
    <n v="15599.286266850269"/>
    <n v="20615.796828436476"/>
    <n v="-5016.5105615862067"/>
    <n v="179713.66792746371"/>
    <n v="237507.05012440143"/>
    <n v="-57793.382196937717"/>
  </r>
  <r>
    <x v="0"/>
    <x v="4"/>
    <x v="0"/>
    <x v="27"/>
    <n v="5630.4564390653495"/>
    <n v="5630.4564390653477"/>
    <n v="0"/>
    <n v="64344.46646632898"/>
    <n v="64344.466466328988"/>
    <n v="0"/>
    <n v="6093.422868893942"/>
    <n v="5684.8260001342887"/>
    <n v="408.59686875965326"/>
    <n v="6153.0156600401915"/>
    <n v="5740.4227732153395"/>
    <n v="412.59288682485203"/>
    <n v="6213.0708392029683"/>
    <n v="5796.4509287024748"/>
    <n v="416.61991050049346"/>
    <n v="6272.9318479255053"/>
    <n v="5852.2979339246704"/>
    <n v="420.63391400083492"/>
    <n v="6332.3909703208619"/>
    <n v="5907.7700014655302"/>
    <n v="424.62096885533174"/>
    <n v="6391.3666556139597"/>
    <n v="5962.7910489692904"/>
    <n v="428.57560664466928"/>
    <n v="6449.9075949345734"/>
    <n v="6017.4065025628652"/>
    <n v="432.50109237170818"/>
    <n v="6508.4111586773442"/>
    <n v="6071.98708681268"/>
    <n v="436.42407186466426"/>
    <n v="6567.6785774883429"/>
    <n v="6127.280305528484"/>
    <n v="440.3982719598589"/>
    <n v="6629.0286646066188"/>
    <n v="6184.5165384085085"/>
    <n v="444.51212619811031"/>
    <n v="6692.0311293385303"/>
    <n v="6243.2943480709309"/>
    <n v="448.73678126759933"/>
    <n v="6754.5937426329692"/>
    <n v="6301.6618007071447"/>
    <n v="452.9319419258245"/>
    <n v="77057.849709675836"/>
    <n v="71890.705268502235"/>
    <n v="5167.1444411736011"/>
  </r>
  <r>
    <x v="0"/>
    <x v="4"/>
    <x v="0"/>
    <x v="28"/>
    <n v="4582.9867873462954"/>
    <n v="4582.9867873462963"/>
    <n v="0"/>
    <n v="53675.743872893006"/>
    <n v="53675.743872892999"/>
    <n v="0"/>
    <n v="7187.9634961559541"/>
    <n v="4605.2753135544654"/>
    <n v="2582.6881826014887"/>
    <n v="7223.5386661484099"/>
    <n v="4628.0680631600217"/>
    <n v="2595.4706029883882"/>
    <n v="7259.3904768503153"/>
    <n v="4651.0380544322334"/>
    <n v="2608.3524224180819"/>
    <n v="7295.126117914554"/>
    <n v="4673.9336166725288"/>
    <n v="2621.1925012420252"/>
    <n v="7330.621315639657"/>
    <n v="4696.6751286349327"/>
    <n v="2633.9461870047244"/>
    <n v="7365.8272792623084"/>
    <n v="4719.2313304364579"/>
    <n v="2646.5959488258504"/>
    <n v="7400.7731400493394"/>
    <n v="4741.6208862653775"/>
    <n v="2659.1522537839619"/>
    <n v="7435.6966395164336"/>
    <n v="4763.9961153611794"/>
    <n v="2671.7005241552542"/>
    <n v="7471.0771434915159"/>
    <n v="4786.6641438820116"/>
    <n v="2684.4129996095044"/>
    <n v="7507.703680705954"/>
    <n v="4810.1304967293536"/>
    <n v="2697.5731839766004"/>
    <n v="7545.3188138592504"/>
    <n v="4834.2302357193448"/>
    <n v="2711.0885781399056"/>
    <n v="7582.6707896439211"/>
    <n v="4858.1613717199143"/>
    <n v="2724.5094179240068"/>
    <n v="88605.707559237635"/>
    <n v="56769.024756567844"/>
    <n v="31836.682802669791"/>
  </r>
  <r>
    <x v="0"/>
    <x v="4"/>
    <x v="0"/>
    <x v="29"/>
    <n v="4878.8413901288714"/>
    <n v="4878.8413901288723"/>
    <n v="0"/>
    <n v="55847.351314079016"/>
    <n v="55847.351314079024"/>
    <n v="0"/>
    <n v="7240.0598207669636"/>
    <n v="4925.2107624265054"/>
    <n v="2314.8490583404582"/>
    <n v="7309.9985792378102"/>
    <n v="4972.7881491413682"/>
    <n v="2337.210430096442"/>
    <n v="7380.5615499525884"/>
    <n v="5020.7901700357725"/>
    <n v="2359.7713799168159"/>
    <n v="7450.8623954351515"/>
    <n v="5068.6138744456794"/>
    <n v="2382.2485209894721"/>
    <n v="7520.6207044394123"/>
    <n v="5116.0685064213703"/>
    <n v="2404.552198018042"/>
    <n v="7589.7263854610683"/>
    <n v="5163.0791737830386"/>
    <n v="2426.6472116780296"/>
    <n v="7658.2451703060788"/>
    <n v="5209.6905920449517"/>
    <n v="2448.5545782611271"/>
    <n v="7726.7134990569066"/>
    <n v="5256.2676864332689"/>
    <n v="2470.4458126236377"/>
    <n v="7796.2130130226133"/>
    <n v="5303.5462673623215"/>
    <n v="2492.6667456602918"/>
    <n v="7868.5240770523251"/>
    <n v="5352.7374673825316"/>
    <n v="2515.7866096697935"/>
    <n v="7943.0658094842611"/>
    <n v="5403.4461289008577"/>
    <n v="2539.6196805834034"/>
    <n v="8017.0137534896649"/>
    <n v="5453.750852714059"/>
    <n v="2563.2629007756059"/>
    <n v="91501.604757704845"/>
    <n v="62245.989631091717"/>
    <n v="29255.615126613127"/>
  </r>
  <r>
    <x v="0"/>
    <x v="4"/>
    <x v="1"/>
    <x v="16"/>
    <n v="1791.0256038112243"/>
    <n v="1791.0256038112243"/>
    <n v="0"/>
    <n v="18198.721587260385"/>
    <n v="18198.721587260385"/>
    <n v="0"/>
    <n v="1439.5507609461033"/>
    <n v="1836.1616848802337"/>
    <n v="-396.61092393413037"/>
    <n v="1476.4873286777897"/>
    <n v="1883.2746539257521"/>
    <n v="-406.78732524796237"/>
    <n v="1514.6638005483426"/>
    <n v="1931.9691333524779"/>
    <n v="-417.30533280413533"/>
    <n v="1553.8321957299886"/>
    <n v="1981.9288210841692"/>
    <n v="-428.09662535418056"/>
    <n v="1593.7941295605092"/>
    <n v="2032.9006754598333"/>
    <n v="-439.10654589932415"/>
    <n v="1634.3908943101294"/>
    <n v="2084.6822631506752"/>
    <n v="-450.29136884054583"/>
    <n v="1675.4955237950294"/>
    <n v="2137.1116374936601"/>
    <n v="-461.61611369863067"/>
    <n v="1717.006445068153"/>
    <n v="2190.0592411583584"/>
    <n v="-473.05279609020545"/>
    <n v="1758.8423997718558"/>
    <n v="2243.4214282804282"/>
    <n v="-484.57902850857249"/>
    <n v="1800.9383812200217"/>
    <n v="2297.1152821683954"/>
    <n v="-496.17690094837371"/>
    <n v="1843.2423840637582"/>
    <n v="2351.0744694690793"/>
    <n v="-507.8320854053211"/>
    <n v="1885.7128040239511"/>
    <n v="2405.2459234999378"/>
    <n v="-519.53311947598672"/>
    <n v="19893.95704771563"/>
    <n v="25374.945213923005"/>
    <n v="-5480.9881662073749"/>
  </r>
  <r>
    <x v="0"/>
    <x v="4"/>
    <x v="1"/>
    <x v="17"/>
    <n v="67439.788970140071"/>
    <n v="67439.788970140071"/>
    <n v="0"/>
    <n v="717853.15445480193"/>
    <n v="717853.15445480193"/>
    <n v="0"/>
    <n v="43413.779763048231"/>
    <n v="68692.68949849403"/>
    <n v="-25278.909735445799"/>
    <n v="44240.293918553609"/>
    <n v="70000.465061002542"/>
    <n v="-25760.171142448933"/>
    <n v="45094.552891327534"/>
    <n v="71352.140650834699"/>
    <n v="-26257.587759507165"/>
    <n v="45971.007717916291"/>
    <n v="72738.936262525764"/>
    <n v="-26767.928544609473"/>
    <n v="46865.21922755691"/>
    <n v="74153.827891703972"/>
    <n v="-27288.608664147061"/>
    <n v="47773.636083639038"/>
    <n v="75591.196334871885"/>
    <n v="-27817.560251232848"/>
    <n v="48693.417216874353"/>
    <n v="77046.54622923155"/>
    <n v="-28353.129012357196"/>
    <n v="49622.28977183222"/>
    <n v="78516.281284544646"/>
    <n v="-28893.991512712426"/>
    <n v="50558.435464168142"/>
    <n v="79997.524468620468"/>
    <n v="-29439.089004452326"/>
    <n v="51500.399666406491"/>
    <n v="81487.97415570647"/>
    <n v="-29987.574489299979"/>
    <n v="52447.018676566797"/>
    <n v="82985.789045200625"/>
    <n v="-30538.770368633828"/>
    <n v="53397.361533064657"/>
    <n v="84489.496096621297"/>
    <n v="-31092.134563556639"/>
    <n v="579577.41193095432"/>
    <n v="917052.8669793579"/>
    <n v="-337475.45504840359"/>
  </r>
  <r>
    <x v="0"/>
    <x v="4"/>
    <x v="1"/>
    <x v="20"/>
    <n v="1.5527025000000001"/>
    <n v="1.5527025000000001"/>
    <n v="0"/>
    <n v="18.632430000000003"/>
    <n v="18.632430000000003"/>
    <n v="0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7.252249999999997"/>
    <n v="18.632430000000003"/>
    <n v="-1.3801800000000064"/>
  </r>
  <r>
    <x v="0"/>
    <x v="4"/>
    <x v="1"/>
    <x v="21"/>
    <n v="20010.72676594268"/>
    <n v="20010.72676594268"/>
    <n v="0"/>
    <n v="218964.58766522256"/>
    <n v="218964.58766522256"/>
    <n v="0"/>
    <n v="24456.827227849495"/>
    <n v="20300.765084554809"/>
    <n v="4156.0621432946864"/>
    <n v="24821.547341083169"/>
    <n v="20603.506616454659"/>
    <n v="4218.0407246285104"/>
    <n v="25198.510551217758"/>
    <n v="20916.410718984676"/>
    <n v="4282.0998322330815"/>
    <n v="25585.268238873083"/>
    <n v="21237.444878018832"/>
    <n v="4347.8233608542505"/>
    <n v="25979.861508544989"/>
    <n v="21564.983082256298"/>
    <n v="4414.8784262886911"/>
    <n v="26380.723243830165"/>
    <n v="21897.724522656412"/>
    <n v="4482.9987211737534"/>
    <n v="26786.599751605958"/>
    <n v="22234.628551986643"/>
    <n v="4551.9711996193146"/>
    <n v="27196.488077374244"/>
    <n v="22574.862652460972"/>
    <n v="4621.6254249132726"/>
    <n v="27609.58585753652"/>
    <n v="22917.760809850573"/>
    <n v="4691.8250476859466"/>
    <n v="28025.251201213992"/>
    <n v="23262.790212772401"/>
    <n v="4762.4609884415913"/>
    <n v="28442.97059570362"/>
    <n v="23609.52461212"/>
    <n v="4833.4459835836205"/>
    <n v="28862.333230842974"/>
    <n v="23957.623008608221"/>
    <n v="4904.710222234753"/>
    <n v="319345.96682567603"/>
    <n v="265078.02475072455"/>
    <n v="54267.942074951483"/>
  </r>
  <r>
    <x v="0"/>
    <x v="4"/>
    <x v="1"/>
    <x v="22"/>
    <n v="2684.551159846244"/>
    <n v="2684.551159846244"/>
    <n v="0"/>
    <n v="28962.936029086253"/>
    <n v="28962.936029086253"/>
    <n v="0"/>
    <n v="3104.9251987756929"/>
    <n v="2729.1129268777704"/>
    <n v="375.81227189792253"/>
    <n v="3157.8438375888363"/>
    <n v="2775.6264278518588"/>
    <n v="382.21740973697752"/>
    <n v="3212.5388742460955"/>
    <n v="2823.7013159799972"/>
    <n v="388.83755826609831"/>
    <n v="3268.6550291786471"/>
    <n v="2873.0253138313751"/>
    <n v="395.62971534727194"/>
    <n v="3325.9080787314324"/>
    <n v="2923.3485994613447"/>
    <n v="402.55947927008765"/>
    <n v="3384.0706439804048"/>
    <n v="2974.4713153141884"/>
    <n v="409.59932866621648"/>
    <n v="3442.960821786327"/>
    <n v="3026.2335753453303"/>
    <n v="416.72724644099662"/>
    <n v="3502.4330896378087"/>
    <n v="3078.5074707191116"/>
    <n v="423.92561891869718"/>
    <n v="3562.3710295257388"/>
    <n v="3131.1906743670033"/>
    <n v="431.18035515873544"/>
    <n v="3622.6815070428265"/>
    <n v="3184.2013246341849"/>
    <n v="438.48018240864167"/>
    <n v="3683.290014663241"/>
    <n v="3237.4739321967968"/>
    <n v="445.81608246644419"/>
    <n v="3744.1369463663173"/>
    <n v="3290.9561055957543"/>
    <n v="453.18084077056301"/>
    <n v="41011.815071523379"/>
    <n v="36047.848982174713"/>
    <n v="4963.9660893486653"/>
  </r>
  <r>
    <x v="0"/>
    <x v="4"/>
    <x v="1"/>
    <x v="24"/>
    <n v="2100.5609692929947"/>
    <n v="2100.5609692929947"/>
    <n v="0"/>
    <n v="21447.040580414829"/>
    <n v="21447.040580414829"/>
    <n v="0"/>
    <n v="2170.1694146229529"/>
    <n v="2152.084669501095"/>
    <n v="18.08474512185785"/>
    <n v="2224.4017060453575"/>
    <n v="2205.8650251616464"/>
    <n v="18.536680883711142"/>
    <n v="2280.4544926226804"/>
    <n v="2261.4507051841583"/>
    <n v="19.003787438522068"/>
    <n v="2337.9636753239383"/>
    <n v="2318.4806446962384"/>
    <n v="19.483030627699918"/>
    <n v="2396.6379749243433"/>
    <n v="2376.6659917999741"/>
    <n v="19.971983124369217"/>
    <n v="2456.2443680440674"/>
    <n v="2435.7756649770336"/>
    <n v="20.468703067033857"/>
    <n v="2516.5964359792456"/>
    <n v="2495.6247990127517"/>
    <n v="20.971636966493861"/>
    <n v="2577.5450437667873"/>
    <n v="2556.0655017353974"/>
    <n v="21.479542031389883"/>
    <n v="2638.97088343622"/>
    <n v="2616.9794594075852"/>
    <n v="21.99142402863481"/>
    <n v="2700.7785086111658"/>
    <n v="2678.2720210394064"/>
    <n v="22.506487571759408"/>
    <n v="2762.8915621905217"/>
    <n v="2739.8674658389336"/>
    <n v="23.024096351588014"/>
    <n v="2825.2489584934056"/>
    <n v="2801.7052171726273"/>
    <n v="23.543741320778281"/>
    <n v="29887.903024060684"/>
    <n v="29638.837165526846"/>
    <n v="249.06585853383876"/>
  </r>
  <r>
    <x v="0"/>
    <x v="5"/>
    <x v="0"/>
    <x v="30"/>
    <n v="0"/>
    <n v="0"/>
    <n v="0"/>
    <n v="0"/>
    <n v="0"/>
    <n v="0"/>
    <n v="0"/>
    <n v="0"/>
    <n v="0"/>
    <n v="0"/>
    <n v="0"/>
    <n v="0"/>
    <n v="49234.786586360344"/>
    <n v="49234.786586360344"/>
    <n v="0"/>
    <n v="99018.199086360328"/>
    <n v="99018.199086360328"/>
    <n v="0"/>
    <n v="99566.824999999968"/>
    <n v="99566.824999999968"/>
    <n v="0"/>
    <n v="99566.824999999968"/>
    <n v="99566.824999999968"/>
    <n v="0"/>
    <n v="99566.824999999968"/>
    <n v="99566.824999999968"/>
    <n v="0"/>
    <n v="99566.824999999968"/>
    <n v="99566.824999999968"/>
    <n v="0"/>
    <n v="99566.824999999968"/>
    <n v="99566.824999999968"/>
    <n v="0"/>
    <n v="99566.824999999968"/>
    <n v="99566.824999999968"/>
    <n v="0"/>
    <n v="99566.824999999968"/>
    <n v="99566.824999999968"/>
    <n v="0"/>
    <n v="99566.824999999968"/>
    <n v="99566.824999999968"/>
    <n v="0"/>
    <n v="944787.58567272034"/>
    <n v="944787.58567272034"/>
    <n v="0"/>
  </r>
  <r>
    <x v="1"/>
    <x v="0"/>
    <x v="0"/>
    <x v="0"/>
    <n v="390560.24056149425"/>
    <n v="390560.2405614942"/>
    <n v="0"/>
    <n v="3450295.709438506"/>
    <n v="3450295.709438506"/>
    <n v="0"/>
    <n v="78112.048112298857"/>
    <n v="78112.048112298857"/>
    <n v="0"/>
    <n v="862489.63848983904"/>
    <n v="862489.63848983904"/>
    <n v="0"/>
    <n v="49991.710791871279"/>
    <n v="49991.710791871279"/>
    <n v="0"/>
    <n v="39993.368633497012"/>
    <n v="39993.368633497019"/>
    <n v="0"/>
    <n v="31994.694906797613"/>
    <n v="31994.694906797613"/>
    <n v="0"/>
    <n v="25595.755925438087"/>
    <n v="25595.755925438087"/>
    <n v="0"/>
    <n v="20476.604740350467"/>
    <n v="20476.604740350471"/>
    <n v="0"/>
    <n v="16381.283792280374"/>
    <n v="16381.283792280376"/>
    <n v="0"/>
    <n v="13105.027033824301"/>
    <n v="13105.027033824299"/>
    <n v="0"/>
    <n v="10484.021627059441"/>
    <n v="10484.021627059441"/>
    <n v="0"/>
    <n v="10484.021627059441"/>
    <n v="10484.021627059441"/>
    <n v="0"/>
    <n v="15726.032440589161"/>
    <n v="15726.032440589161"/>
    <n v="0"/>
    <n v="1174834.2081209051"/>
    <n v="1174834.2081209051"/>
    <n v="0"/>
  </r>
  <r>
    <x v="1"/>
    <x v="0"/>
    <x v="0"/>
    <x v="1"/>
    <n v="65996.598335546238"/>
    <n v="65996.598335546238"/>
    <n v="0"/>
    <n v="451215.28166445385"/>
    <n v="451215.28166445385"/>
    <n v="0"/>
    <n v="14199.319667109248"/>
    <n v="14199.319667109248"/>
    <n v="0"/>
    <n v="12359.455733687399"/>
    <n v="12359.455733687399"/>
    <n v="0"/>
    <n v="10887.56458694992"/>
    <n v="10887.56458694992"/>
    <n v="0"/>
    <n v="9710.0516695599363"/>
    <n v="9710.0516695599363"/>
    <n v="0"/>
    <n v="8768.0413356479476"/>
    <n v="8768.0413356479476"/>
    <n v="0"/>
    <n v="8014.4330685183595"/>
    <n v="8014.4330685183595"/>
    <n v="0"/>
    <n v="7411.5464548146883"/>
    <n v="7411.5464548146883"/>
    <n v="0"/>
    <n v="6929.2371638517507"/>
    <n v="6929.2371638517507"/>
    <n v="0"/>
    <n v="6543.3897310813991"/>
    <n v="6543.3897310813991"/>
    <n v="0"/>
    <n v="6234.7117848651196"/>
    <n v="6234.7117848651196"/>
    <n v="0"/>
    <n v="7484.7117848651196"/>
    <n v="7484.7117848651196"/>
    <n v="0"/>
    <n v="13727.06767729768"/>
    <n v="13727.06767729768"/>
    <n v="0"/>
    <n v="112269.53065824856"/>
    <n v="112269.53065824856"/>
    <n v="0"/>
  </r>
  <r>
    <x v="1"/>
    <x v="2"/>
    <x v="0"/>
    <x v="4"/>
    <n v="14230"/>
    <n v="14230"/>
    <n v="0"/>
    <n v="170752.62999999998"/>
    <n v="170752.62999999998"/>
    <n v="0"/>
    <n v="14229.33"/>
    <n v="14229.33"/>
    <n v="0"/>
    <n v="64229.33"/>
    <n v="64229.33"/>
    <n v="0"/>
    <n v="14229.33"/>
    <n v="14229.33"/>
    <n v="0"/>
    <n v="14229.33"/>
    <n v="14229.33"/>
    <n v="0"/>
    <n v="14229.33"/>
    <n v="14229.33"/>
    <n v="0"/>
    <n v="14229.33"/>
    <n v="14229.33"/>
    <n v="0"/>
    <n v="14229.33"/>
    <n v="14229.33"/>
    <n v="0"/>
    <n v="14229.33"/>
    <n v="14229.33"/>
    <n v="0"/>
    <n v="14229.33"/>
    <n v="14229.33"/>
    <n v="0"/>
    <n v="14229.33"/>
    <n v="14229.33"/>
    <n v="0"/>
    <n v="14229.33"/>
    <n v="14229.33"/>
    <n v="0"/>
    <n v="14230"/>
    <n v="14230"/>
    <n v="0"/>
    <n v="220752.62999999998"/>
    <n v="220752.62999999998"/>
    <n v="0"/>
  </r>
  <r>
    <x v="1"/>
    <x v="3"/>
    <x v="0"/>
    <x v="12"/>
    <n v="73216"/>
    <n v="73216"/>
    <n v="0"/>
    <n v="948405.27"/>
    <n v="948405.27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878592"/>
    <n v="878592"/>
    <n v="0"/>
  </r>
  <r>
    <x v="1"/>
    <x v="4"/>
    <x v="0"/>
    <x v="15"/>
    <n v="2144.7119872609187"/>
    <n v="2144.7119872609182"/>
    <n v="0"/>
    <n v="20971.263411148353"/>
    <n v="20971.263411148349"/>
    <n v="0"/>
    <n v="2197.5379044049673"/>
    <n v="2197.5379044049669"/>
    <n v="0"/>
    <n v="2242.7238365726498"/>
    <n v="2242.7238365726503"/>
    <n v="0"/>
    <n v="2231.9904578055739"/>
    <n v="2231.9904578055744"/>
    <n v="0"/>
    <n v="2228.2561877107437"/>
    <n v="2228.2561877107432"/>
    <n v="0"/>
    <n v="2202.0458881944551"/>
    <n v="2202.0458881944551"/>
    <n v="0"/>
    <n v="2192.2352659168864"/>
    <n v="2192.2352659168864"/>
    <n v="0"/>
    <n v="2169.6529448279812"/>
    <n v="2169.6529448279807"/>
    <n v="0"/>
    <n v="2189.450409810237"/>
    <n v="2189.450409810237"/>
    <n v="0"/>
    <n v="2226.5678227832768"/>
    <n v="2226.5678227832764"/>
    <n v="0"/>
    <n v="2344.6301257804398"/>
    <n v="2344.6301257804389"/>
    <n v="0"/>
    <n v="2349.6865584279931"/>
    <n v="2349.6865584279926"/>
    <n v="0"/>
    <n v="2311.8567739715731"/>
    <n v="2311.8567739715731"/>
    <n v="0"/>
    <n v="26886.634176206779"/>
    <n v="26886.634176206771"/>
    <n v="0"/>
  </r>
  <r>
    <x v="1"/>
    <x v="4"/>
    <x v="0"/>
    <x v="16"/>
    <n v="912676.75051287969"/>
    <n v="912676.75051287946"/>
    <n v="0"/>
    <n v="8924267.9939887021"/>
    <n v="8924267.9939887039"/>
    <n v="0"/>
    <n v="935156.68566886603"/>
    <n v="935156.68566886603"/>
    <n v="0"/>
    <n v="954385.44458132319"/>
    <n v="954385.44458132319"/>
    <n v="0"/>
    <n v="949817.88245020935"/>
    <n v="949817.88245020923"/>
    <n v="0"/>
    <n v="948228.77327567607"/>
    <n v="948228.77327567618"/>
    <n v="0"/>
    <n v="937075.0467452216"/>
    <n v="937075.04674522136"/>
    <n v="0"/>
    <n v="932900.16129953729"/>
    <n v="932900.1612995374"/>
    <n v="0"/>
    <n v="923290.31179392477"/>
    <n v="923290.31179392489"/>
    <n v="0"/>
    <n v="931715.07284143241"/>
    <n v="931715.07284143229"/>
    <n v="0"/>
    <n v="947510.29385986924"/>
    <n v="947510.29385986924"/>
    <n v="0"/>
    <n v="997751.40767726954"/>
    <n v="997751.40767726966"/>
    <n v="0"/>
    <n v="999903.15977515839"/>
    <n v="999903.15977515851"/>
    <n v="0"/>
    <n v="983804.79087743873"/>
    <n v="983804.79087743873"/>
    <n v="0"/>
    <n v="11441539.030845925"/>
    <n v="11441539.030845929"/>
    <n v="0"/>
  </r>
  <r>
    <x v="1"/>
    <x v="4"/>
    <x v="0"/>
    <x v="17"/>
    <n v="699917.08434951748"/>
    <n v="699917.08434951748"/>
    <n v="0"/>
    <n v="6843877.2334193951"/>
    <n v="6843877.2334193951"/>
    <n v="0"/>
    <n v="717156.58416355634"/>
    <n v="717156.58416355622"/>
    <n v="0"/>
    <n v="731902.80933704041"/>
    <n v="731902.80933704029"/>
    <n v="0"/>
    <n v="728400.01958415355"/>
    <n v="728400.01958415355"/>
    <n v="0"/>
    <n v="727181.35738033673"/>
    <n v="727181.35738033673"/>
    <n v="0"/>
    <n v="718627.74434216029"/>
    <n v="718627.74434216018"/>
    <n v="0"/>
    <n v="715426.09200797463"/>
    <n v="715426.09200797451"/>
    <n v="0"/>
    <n v="708056.45336732082"/>
    <n v="708056.45336732105"/>
    <n v="0"/>
    <n v="714517.26677732519"/>
    <n v="714517.26677732507"/>
    <n v="0"/>
    <n v="726630.3671008168"/>
    <n v="726630.3671008168"/>
    <n v="0"/>
    <n v="765159.46722064144"/>
    <n v="765159.46722064109"/>
    <n v="0"/>
    <n v="766809.61121055984"/>
    <n v="766809.61121055984"/>
    <n v="0"/>
    <n v="754464.03166627651"/>
    <n v="754464.03166627674"/>
    <n v="0"/>
    <n v="8774331.8041581605"/>
    <n v="8774331.8041581623"/>
    <n v="0"/>
  </r>
  <r>
    <x v="1"/>
    <x v="4"/>
    <x v="0"/>
    <x v="18"/>
    <n v="28458.253832679209"/>
    <n v="28458.253832679209"/>
    <n v="0"/>
    <n v="278268.38330336259"/>
    <n v="278268.38330336264"/>
    <n v="0"/>
    <n v="29159.202663085744"/>
    <n v="29159.202663085744"/>
    <n v="0"/>
    <n v="29758.776281796407"/>
    <n v="29758.776281796403"/>
    <n v="0"/>
    <n v="29616.354726244866"/>
    <n v="29616.354726244859"/>
    <n v="0"/>
    <n v="29566.804573651087"/>
    <n v="29566.804573651079"/>
    <n v="0"/>
    <n v="29219.019248117598"/>
    <n v="29219.019248117602"/>
    <n v="0"/>
    <n v="29088.841778746464"/>
    <n v="29088.841778746468"/>
    <n v="0"/>
    <n v="28789.196218178738"/>
    <n v="28789.196218178738"/>
    <n v="0"/>
    <n v="29051.889431558946"/>
    <n v="29051.889431558942"/>
    <n v="0"/>
    <n v="29544.401603950053"/>
    <n v="29544.401603950053"/>
    <n v="0"/>
    <n v="31110.974181862912"/>
    <n v="31110.974181862915"/>
    <n v="0"/>
    <n v="31178.068152814089"/>
    <n v="31178.068152814085"/>
    <n v="0"/>
    <n v="30676.103499801971"/>
    <n v="30676.103499801971"/>
    <n v="0"/>
    <n v="356759.63235980889"/>
    <n v="356759.63235980895"/>
    <n v="0"/>
  </r>
  <r>
    <x v="1"/>
    <x v="4"/>
    <x v="0"/>
    <x v="19"/>
    <n v="211862.65943218351"/>
    <n v="211862.65943218349"/>
    <n v="0"/>
    <n v="2071619.7159941595"/>
    <n v="2071619.7159941595"/>
    <n v="0"/>
    <n v="217081.00080368653"/>
    <n v="217081.00080368656"/>
    <n v="0"/>
    <n v="221544.63592804372"/>
    <n v="221544.63592804372"/>
    <n v="0"/>
    <n v="220484.35269011115"/>
    <n v="220484.35269011121"/>
    <n v="0"/>
    <n v="220115.46754467991"/>
    <n v="220115.46754467994"/>
    <n v="0"/>
    <n v="217526.31627727504"/>
    <n v="217526.31627727498"/>
    <n v="0"/>
    <n v="216557.18637136876"/>
    <n v="216557.18637136876"/>
    <n v="0"/>
    <n v="214326.42036154325"/>
    <n v="214326.42036154328"/>
    <n v="0"/>
    <n v="216282.08788523398"/>
    <n v="216282.08788523398"/>
    <n v="0"/>
    <n v="219948.68455202173"/>
    <n v="219948.68455202173"/>
    <n v="0"/>
    <n v="231611.31974044724"/>
    <n v="231611.3197404473"/>
    <n v="0"/>
    <n v="232110.81304039308"/>
    <n v="232110.81304039311"/>
    <n v="0"/>
    <n v="228373.84565815772"/>
    <n v="228373.84565815772"/>
    <n v="0"/>
    <n v="2655962.1308529619"/>
    <n v="2655962.1308529614"/>
    <n v="0"/>
  </r>
  <r>
    <x v="1"/>
    <x v="4"/>
    <x v="0"/>
    <x v="20"/>
    <n v="20553.946309502793"/>
    <n v="20553.946309502797"/>
    <n v="0"/>
    <n v="200979.07073559173"/>
    <n v="200979.07073559173"/>
    <n v="0"/>
    <n v="21060.20592439668"/>
    <n v="21060.205924396691"/>
    <n v="0"/>
    <n v="21493.247390680248"/>
    <n v="21493.247390680244"/>
    <n v="0"/>
    <n v="21390.383559914888"/>
    <n v="21390.383559914892"/>
    <n v="0"/>
    <n v="21354.596010122543"/>
    <n v="21354.596010122546"/>
    <n v="0"/>
    <n v="21103.408395089056"/>
    <n v="21103.408395089064"/>
    <n v="0"/>
    <n v="21009.387843726603"/>
    <n v="21009.387843726607"/>
    <n v="0"/>
    <n v="20792.969127385069"/>
    <n v="20792.969127385066"/>
    <n v="0"/>
    <n v="20982.699046705955"/>
    <n v="20982.699046705951"/>
    <n v="0"/>
    <n v="21338.415486921229"/>
    <n v="21338.415486921229"/>
    <n v="0"/>
    <n v="22469.87101633201"/>
    <n v="22469.871016332007"/>
    <n v="0"/>
    <n v="22518.329571966871"/>
    <n v="22518.329571966871"/>
    <n v="0"/>
    <n v="22155.786086764281"/>
    <n v="22155.786086764292"/>
    <n v="0"/>
    <n v="257669.29946000539"/>
    <n v="257669.29946000542"/>
    <n v="0"/>
  </r>
  <r>
    <x v="1"/>
    <x v="4"/>
    <x v="0"/>
    <x v="21"/>
    <n v="595450.06738172856"/>
    <n v="595450.06738172891"/>
    <n v="0"/>
    <n v="5822385.6095457617"/>
    <n v="5822385.6095457617"/>
    <n v="0"/>
    <n v="610116.46366699308"/>
    <n v="610116.46366699296"/>
    <n v="0"/>
    <n v="622661.7221976344"/>
    <n v="622661.72219763428"/>
    <n v="0"/>
    <n v="619681.74579611688"/>
    <n v="619681.74579611665"/>
    <n v="0"/>
    <n v="618644.9765735839"/>
    <n v="618644.97657358414"/>
    <n v="0"/>
    <n v="611368.04395709722"/>
    <n v="611368.04395709722"/>
    <n v="0"/>
    <n v="608644.25832483836"/>
    <n v="608644.25832483848"/>
    <n v="0"/>
    <n v="602374.58449735283"/>
    <n v="602374.5844973526"/>
    <n v="0"/>
    <n v="607871.08096293523"/>
    <n v="607871.08096293523"/>
    <n v="0"/>
    <n v="618176.22505086381"/>
    <n v="618176.22505086369"/>
    <n v="0"/>
    <n v="650954.61519950361"/>
    <n v="650954.61519950361"/>
    <n v="0"/>
    <n v="652358.46484392229"/>
    <n v="652358.46484392229"/>
    <n v="0"/>
    <n v="641855.54051776137"/>
    <n v="641855.54051776137"/>
    <n v="0"/>
    <n v="7464707.7215886042"/>
    <n v="7464707.7215886042"/>
    <n v="0"/>
  </r>
  <r>
    <x v="1"/>
    <x v="4"/>
    <x v="0"/>
    <x v="22"/>
    <n v="223183.89799590822"/>
    <n v="223183.89799590819"/>
    <n v="0"/>
    <n v="2182320.2097996427"/>
    <n v="2182320.2097996422"/>
    <n v="0"/>
    <n v="228681.09024057642"/>
    <n v="228681.09024057645"/>
    <n v="0"/>
    <n v="233383.24723679008"/>
    <n v="233383.24723679008"/>
    <n v="0"/>
    <n v="482266.30597561778"/>
    <n v="482266.30597561772"/>
    <n v="0"/>
    <n v="481877.70883022744"/>
    <n v="481877.70883022738"/>
    <n v="0"/>
    <n v="479150.20189762698"/>
    <n v="479150.20189762703"/>
    <n v="0"/>
    <n v="478129.2849005296"/>
    <n v="478129.28490052978"/>
    <n v="0"/>
    <n v="475779.31414624956"/>
    <n v="475779.3141462495"/>
    <n v="0"/>
    <n v="477839.48606276885"/>
    <n v="477839.48606276885"/>
    <n v="0"/>
    <n v="481702.01350703725"/>
    <n v="481702.01350703719"/>
    <n v="0"/>
    <n v="493987.8612785755"/>
    <n v="493987.86127857555"/>
    <n v="0"/>
    <n v="494514.0458455187"/>
    <n v="494514.04584551882"/>
    <n v="0"/>
    <n v="490577.38730792573"/>
    <n v="490577.38730792579"/>
    <n v="0"/>
    <n v="5297887.9472294422"/>
    <n v="5297887.947229445"/>
    <n v="0"/>
  </r>
  <r>
    <x v="1"/>
    <x v="4"/>
    <x v="0"/>
    <x v="24"/>
    <n v="32703.17298916728"/>
    <n v="32703.172989167277"/>
    <n v="0"/>
    <n v="319775.73642047396"/>
    <n v="319775.73642047407"/>
    <n v="0"/>
    <n v="33508.677465728513"/>
    <n v="33508.677465728528"/>
    <n v="0"/>
    <n v="34197.685297611701"/>
    <n v="34197.685297611715"/>
    <n v="0"/>
    <n v="34034.01971236628"/>
    <n v="34034.019712366273"/>
    <n v="0"/>
    <n v="33977.078509246741"/>
    <n v="33977.078509246734"/>
    <n v="0"/>
    <n v="33577.416473378791"/>
    <n v="33577.416473378784"/>
    <n v="0"/>
    <n v="33427.821339216076"/>
    <n v="33427.821339216083"/>
    <n v="0"/>
    <n v="33083.479741158153"/>
    <n v="33083.47974115816"/>
    <n v="0"/>
    <n v="33385.357068233941"/>
    <n v="33385.357068233941"/>
    <n v="0"/>
    <n v="33951.333844872315"/>
    <n v="33951.33384487233"/>
    <n v="0"/>
    <n v="35751.58112345761"/>
    <n v="35751.58112345761"/>
    <n v="0"/>
    <n v="35828.683033906775"/>
    <n v="35828.683033906775"/>
    <n v="0"/>
    <n v="35251.843816067907"/>
    <n v="35251.843816067907"/>
    <n v="0"/>
    <n v="409974.97742524481"/>
    <n v="409974.97742524493"/>
    <n v="0"/>
  </r>
  <r>
    <x v="1"/>
    <x v="4"/>
    <x v="0"/>
    <x v="26"/>
    <n v="57520.700106757053"/>
    <n v="57520.700106757053"/>
    <n v="0"/>
    <n v="562444.63624836307"/>
    <n v="562444.63624836318"/>
    <n v="0"/>
    <n v="58937.479495297652"/>
    <n v="58937.479495297644"/>
    <n v="0"/>
    <n v="60149.356180232404"/>
    <n v="60149.356180232382"/>
    <n v="0"/>
    <n v="59861.48934083373"/>
    <n v="59861.489340833745"/>
    <n v="0"/>
    <n v="59761.337044619489"/>
    <n v="59761.337044619489"/>
    <n v="0"/>
    <n v="59058.382621303121"/>
    <n v="59058.382621303121"/>
    <n v="0"/>
    <n v="58795.263906417138"/>
    <n v="58795.263906417131"/>
    <n v="0"/>
    <n v="58189.611060354408"/>
    <n v="58189.611060354408"/>
    <n v="0"/>
    <n v="58720.574682921157"/>
    <n v="58720.574682921142"/>
    <n v="0"/>
    <n v="59716.055471503641"/>
    <n v="59716.055471503649"/>
    <n v="0"/>
    <n v="62882.460268488059"/>
    <n v="62882.460268488059"/>
    <n v="0"/>
    <n v="63018.072671299"/>
    <n v="63018.072671299"/>
    <n v="0"/>
    <n v="62003.486237434729"/>
    <n v="62003.486237434743"/>
    <n v="0"/>
    <n v="721093.56898070441"/>
    <n v="721093.56898070453"/>
    <n v="0"/>
  </r>
  <r>
    <x v="1"/>
    <x v="4"/>
    <x v="0"/>
    <x v="27"/>
    <n v="20140.546768820655"/>
    <n v="20140.546768820655"/>
    <n v="0"/>
    <n v="196936.79806066485"/>
    <n v="196936.79806066479"/>
    <n v="0"/>
    <n v="20636.624032884603"/>
    <n v="20636.624032884607"/>
    <n v="0"/>
    <n v="21060.955777902858"/>
    <n v="21060.955777902855"/>
    <n v="0"/>
    <n v="20960.16083744941"/>
    <n v="20960.16083744941"/>
    <n v="0"/>
    <n v="20925.093079196045"/>
    <n v="20925.093079196042"/>
    <n v="0"/>
    <n v="20678.957576448753"/>
    <n v="20678.957576448749"/>
    <n v="0"/>
    <n v="20586.828051372078"/>
    <n v="20586.828051372078"/>
    <n v="0"/>
    <n v="20374.76214380913"/>
    <n v="20374.76214380913"/>
    <n v="0"/>
    <n v="20560.676043553056"/>
    <n v="20560.676043553056"/>
    <n v="0"/>
    <n v="20909.237993298044"/>
    <n v="20909.237993298048"/>
    <n v="0"/>
    <n v="22017.936666720325"/>
    <n v="22017.936666720325"/>
    <n v="0"/>
    <n v="22065.420580097194"/>
    <n v="22065.420580097198"/>
    <n v="0"/>
    <n v="21710.168897062598"/>
    <n v="21710.168897062598"/>
    <n v="0"/>
    <n v="252486.82167979414"/>
    <n v="252486.82167979408"/>
    <n v="0"/>
  </r>
  <r>
    <x v="1"/>
    <x v="4"/>
    <x v="0"/>
    <x v="28"/>
    <n v="17892.165889048854"/>
    <n v="17892.165889048854"/>
    <n v="0"/>
    <n v="174951.84718691025"/>
    <n v="174951.84718691025"/>
    <n v="0"/>
    <n v="18332.863790863437"/>
    <n v="18332.863790863434"/>
    <n v="0"/>
    <n v="18709.825452381454"/>
    <n v="18709.825452381458"/>
    <n v="0"/>
    <n v="18620.282709770232"/>
    <n v="18620.282709770232"/>
    <n v="0"/>
    <n v="18589.129724936793"/>
    <n v="18589.129724936793"/>
    <n v="0"/>
    <n v="18370.471448332468"/>
    <n v="18370.471448332471"/>
    <n v="0"/>
    <n v="18288.626761349937"/>
    <n v="18288.626761349948"/>
    <n v="0"/>
    <n v="18100.234735995306"/>
    <n v="18100.234735995302"/>
    <n v="0"/>
    <n v="18265.394221161212"/>
    <n v="18265.394221161208"/>
    <n v="0"/>
    <n v="18575.044614421749"/>
    <n v="18575.044614421757"/>
    <n v="0"/>
    <n v="19559.974210104294"/>
    <n v="19559.97421010429"/>
    <n v="0"/>
    <n v="19602.157278168543"/>
    <n v="19602.157278168539"/>
    <n v="0"/>
    <n v="19286.563956985286"/>
    <n v="19286.563956985279"/>
    <n v="0"/>
    <n v="224300.56890447068"/>
    <n v="224300.56890447071"/>
    <n v="0"/>
  </r>
  <r>
    <x v="1"/>
    <x v="4"/>
    <x v="0"/>
    <x v="29"/>
    <n v="21147.181852851481"/>
    <n v="21147.181852851478"/>
    <n v="0"/>
    <n v="206779.80245076696"/>
    <n v="206779.80245076696"/>
    <n v="0"/>
    <n v="21668.053318588725"/>
    <n v="21668.053318588736"/>
    <n v="0"/>
    <n v="22113.593386633485"/>
    <n v="22113.593386633478"/>
    <n v="0"/>
    <n v="22007.760662225206"/>
    <n v="22007.76066222521"/>
    <n v="0"/>
    <n v="21970.940199033827"/>
    <n v="21970.94019903383"/>
    <n v="0"/>
    <n v="21712.502714849034"/>
    <n v="21712.502714849044"/>
    <n v="0"/>
    <n v="21615.768507819997"/>
    <n v="21615.768507820001"/>
    <n v="0"/>
    <n v="21393.103435044206"/>
    <n v="21393.103435044213"/>
    <n v="0"/>
    <n v="21588.309408942794"/>
    <n v="21588.309408942787"/>
    <n v="0"/>
    <n v="21954.292667632315"/>
    <n v="21954.292667632322"/>
    <n v="0"/>
    <n v="23118.404681868815"/>
    <n v="23118.404681868811"/>
    <n v="0"/>
    <n v="23168.261866124623"/>
    <n v="23168.261866124627"/>
    <n v="0"/>
    <n v="22795.254517769288"/>
    <n v="22795.254517769292"/>
    <n v="0"/>
    <n v="265106.24536653241"/>
    <n v="265106.24536653236"/>
    <n v="0"/>
  </r>
  <r>
    <x v="1"/>
    <x v="4"/>
    <x v="1"/>
    <x v="16"/>
    <n v="21138.148786055455"/>
    <n v="21138.148786055455"/>
    <n v="0"/>
    <n v="242053.64422241537"/>
    <n v="242053.64422241537"/>
    <n v="0"/>
    <n v="22192.489040193599"/>
    <n v="22192.489040193599"/>
    <n v="0"/>
    <n v="23035.961243504109"/>
    <n v="23035.961243504109"/>
    <n v="0"/>
    <n v="23710.739006152522"/>
    <n v="23710.739006152522"/>
    <n v="0"/>
    <n v="24250.561216271253"/>
    <n v="24250.561216271253"/>
    <n v="0"/>
    <n v="24682.418984366232"/>
    <n v="24682.418984366232"/>
    <n v="0"/>
    <n v="25027.905198842218"/>
    <n v="25027.905198842218"/>
    <n v="0"/>
    <n v="25304.294170423003"/>
    <n v="25304.294170423003"/>
    <n v="0"/>
    <n v="25525.405347687636"/>
    <n v="25525.405347687636"/>
    <n v="0"/>
    <n v="25702.294289499339"/>
    <n v="25702.294289499339"/>
    <n v="0"/>
    <n v="25843.805442948706"/>
    <n v="25843.805442948706"/>
    <n v="0"/>
    <n v="25957.014365708201"/>
    <n v="25957.014365708201"/>
    <n v="0"/>
    <n v="26047.581503915793"/>
    <n v="26047.581503915793"/>
    <n v="0"/>
    <n v="297280.46980951261"/>
    <n v="297280.46980951261"/>
    <n v="0"/>
  </r>
  <r>
    <x v="1"/>
    <x v="4"/>
    <x v="1"/>
    <x v="17"/>
    <n v="586758.91116868309"/>
    <n v="586758.91116868309"/>
    <n v="0"/>
    <n v="6718995.7912515784"/>
    <n v="6718995.7912515784"/>
    <n v="0"/>
    <n v="616025.59605111333"/>
    <n v="616025.59605111333"/>
    <n v="0"/>
    <n v="639438.94395705743"/>
    <n v="639438.94395705743"/>
    <n v="0"/>
    <n v="658169.62228181271"/>
    <n v="658169.62228181271"/>
    <n v="0"/>
    <n v="673154.16494161705"/>
    <n v="673154.16494161705"/>
    <n v="0"/>
    <n v="685141.79906946025"/>
    <n v="685141.79906946025"/>
    <n v="0"/>
    <n v="694731.90637173504"/>
    <n v="694731.90637173504"/>
    <n v="0"/>
    <n v="702403.9922135548"/>
    <n v="702403.9922135548"/>
    <n v="0"/>
    <n v="708541.66088701063"/>
    <n v="708541.66088701063"/>
    <n v="0"/>
    <n v="713451.79582577525"/>
    <n v="713451.79582577525"/>
    <n v="0"/>
    <n v="717379.90377678699"/>
    <n v="717379.90377678699"/>
    <n v="0"/>
    <n v="720522.39013759641"/>
    <n v="720522.39013759641"/>
    <n v="0"/>
    <n v="723036.37922624394"/>
    <n v="723036.37922624394"/>
    <n v="0"/>
    <n v="8251998.1547397645"/>
    <n v="8251998.1547397645"/>
    <n v="0"/>
  </r>
  <r>
    <x v="1"/>
    <x v="4"/>
    <x v="1"/>
    <x v="21"/>
    <n v="133691.80058113465"/>
    <n v="133691.80058113465"/>
    <n v="0"/>
    <n v="1530909.2513658481"/>
    <n v="1530909.2513658481"/>
    <n v="0"/>
    <n v="140360.15401300596"/>
    <n v="140360.15401300596"/>
    <n v="0"/>
    <n v="145694.83675850299"/>
    <n v="145694.83675850299"/>
    <n v="0"/>
    <n v="149962.58295490066"/>
    <n v="149962.58295490066"/>
    <n v="0"/>
    <n v="153376.77991201877"/>
    <n v="153376.77991201877"/>
    <n v="0"/>
    <n v="156108.13747771323"/>
    <n v="156108.13747771323"/>
    <n v="0"/>
    <n v="158293.22353026882"/>
    <n v="158293.22353026882"/>
    <n v="0"/>
    <n v="160041.2923723133"/>
    <n v="160041.2923723133"/>
    <n v="0"/>
    <n v="161439.74744594889"/>
    <n v="161439.74744594889"/>
    <n v="0"/>
    <n v="162558.51150485734"/>
    <n v="162558.51150485734"/>
    <n v="0"/>
    <n v="163453.5227519841"/>
    <n v="163453.5227519841"/>
    <n v="0"/>
    <n v="164169.53174968553"/>
    <n v="164169.53174968553"/>
    <n v="0"/>
    <n v="164742.33894784667"/>
    <n v="164742.33894784667"/>
    <n v="0"/>
    <n v="1880200.6594190462"/>
    <n v="1880200.6594190462"/>
    <n v="0"/>
  </r>
  <r>
    <x v="1"/>
    <x v="4"/>
    <x v="1"/>
    <x v="22"/>
    <n v="8552.9449960858528"/>
    <n v="8552.9449960858528"/>
    <n v="0"/>
    <n v="97940.057385828535"/>
    <n v="97940.057385828535"/>
    <n v="0"/>
    <n v="8979.5535081212875"/>
    <n v="8979.5535081212875"/>
    <n v="0"/>
    <n v="9320.840317749633"/>
    <n v="9320.840317749633"/>
    <n v="0"/>
    <n v="9593.8697654523094"/>
    <n v="9593.8697654523094"/>
    <n v="0"/>
    <n v="9812.2933236144527"/>
    <n v="9812.2933236144527"/>
    <n v="0"/>
    <n v="9987.0321701441644"/>
    <n v="9987.0321701441644"/>
    <n v="0"/>
    <n v="10126.823247367935"/>
    <n v="10126.823247367935"/>
    <n v="0"/>
    <n v="10238.65610914695"/>
    <n v="10238.65610914695"/>
    <n v="0"/>
    <n v="10328.122398570164"/>
    <n v="10328.122398570164"/>
    <n v="0"/>
    <n v="10399.695430108733"/>
    <n v="10399.695430108733"/>
    <n v="0"/>
    <n v="10456.953855339591"/>
    <n v="10456.953855339591"/>
    <n v="0"/>
    <n v="10502.760595524276"/>
    <n v="10502.760595524276"/>
    <n v="0"/>
    <n v="10539.405987672026"/>
    <n v="10539.405987672026"/>
    <n v="0"/>
    <n v="120286.00670881152"/>
    <n v="120286.00670881152"/>
    <n v="0"/>
  </r>
  <r>
    <x v="1"/>
    <x v="4"/>
    <x v="1"/>
    <x v="24"/>
    <n v="16897.479910761795"/>
    <n v="16897.479910761795"/>
    <n v="0"/>
    <n v="193493.60400344644"/>
    <n v="193493.60400344644"/>
    <n v="0"/>
    <n v="17740.301741742544"/>
    <n v="17740.301741742544"/>
    <n v="0"/>
    <n v="18414.559206527141"/>
    <n v="18414.559206527141"/>
    <n v="0"/>
    <n v="18953.965178354822"/>
    <n v="18953.965178354822"/>
    <n v="0"/>
    <n v="19385.489955816964"/>
    <n v="19385.489955816964"/>
    <n v="0"/>
    <n v="19730.709777786677"/>
    <n v="19730.709777786677"/>
    <n v="0"/>
    <n v="20006.885635362447"/>
    <n v="20006.885635362447"/>
    <n v="0"/>
    <n v="20227.826321423065"/>
    <n v="20227.826321423065"/>
    <n v="0"/>
    <n v="20404.578870271558"/>
    <n v="20404.578870271558"/>
    <n v="0"/>
    <n v="20545.98090935035"/>
    <n v="20545.98090935035"/>
    <n v="0"/>
    <n v="20659.102540613389"/>
    <n v="20659.102540613389"/>
    <n v="0"/>
    <n v="20749.599845623819"/>
    <n v="20749.599845623819"/>
    <n v="0"/>
    <n v="20821.997689632164"/>
    <n v="20821.997689632164"/>
    <n v="0"/>
    <n v="237640.99767250498"/>
    <n v="237640.99767250498"/>
    <n v="0"/>
  </r>
  <r>
    <x v="1"/>
    <x v="5"/>
    <x v="0"/>
    <x v="30"/>
    <n v="0"/>
    <n v="0"/>
    <n v="0"/>
    <n v="0"/>
    <n v="0"/>
    <n v="0"/>
    <n v="0"/>
    <n v="0"/>
    <n v="0"/>
    <n v="0"/>
    <n v="0"/>
    <n v="0"/>
    <n v="59081743.90363241"/>
    <n v="59081743.90363241"/>
    <n v="0"/>
    <n v="658351.09636756801"/>
    <n v="658351.096367568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740094.999999978"/>
    <n v="59740094.999999978"/>
    <n v="0"/>
  </r>
  <r>
    <x v="1"/>
    <x v="5"/>
    <x v="0"/>
    <x v="31"/>
    <n v="0"/>
    <n v="0"/>
    <n v="0"/>
    <n v="0"/>
    <n v="0"/>
    <n v="0"/>
    <n v="0"/>
    <n v="0"/>
    <n v="0"/>
    <n v="0"/>
    <n v="0"/>
    <n v="0"/>
    <n v="8259905"/>
    <n v="82599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59905"/>
    <n v="8259905"/>
    <n v="0"/>
  </r>
  <r>
    <x v="2"/>
    <x v="0"/>
    <x v="0"/>
    <x v="0"/>
    <n v="390560.24056149425"/>
    <n v="390560.2405614942"/>
    <n v="0"/>
    <n v="390560.24056149425"/>
    <n v="390560.2405614942"/>
    <n v="0"/>
    <n v="712448.19244919531"/>
    <n v="712448.19244919531"/>
    <n v="0"/>
    <n v="249958.5539593563"/>
    <n v="249958.55395935633"/>
    <n v="0"/>
    <n v="199966.84316748509"/>
    <n v="199966.84316748509"/>
    <n v="0"/>
    <n v="159973.47453398802"/>
    <n v="159973.47453398808"/>
    <n v="0"/>
    <n v="127978.77962719042"/>
    <n v="127978.77962719042"/>
    <n v="0"/>
    <n v="102383.02370175235"/>
    <n v="102383.02370175235"/>
    <n v="0"/>
    <n v="81906.418961401869"/>
    <n v="81906.418961401883"/>
    <n v="0"/>
    <n v="65525.135169121495"/>
    <n v="65525.135169121502"/>
    <n v="0"/>
    <n v="52420.108135297203"/>
    <n v="52420.108135297196"/>
    <n v="0"/>
    <n v="41936.086508237764"/>
    <n v="41936.086508237764"/>
    <n v="0"/>
    <n v="31452.064881178321"/>
    <n v="31452.064881178321"/>
    <n v="0"/>
    <n v="15726.032440589161"/>
    <n v="15726.032440589161"/>
    <n v="0"/>
    <n v="15726.032440589161"/>
    <n v="15726.032440589161"/>
    <n v="0"/>
  </r>
  <r>
    <x v="2"/>
    <x v="0"/>
    <x v="0"/>
    <x v="1"/>
    <n v="65996.598335546238"/>
    <n v="65996.598335546238"/>
    <n v="0"/>
    <n v="65996.598335546238"/>
    <n v="65996.598335546238"/>
    <n v="0"/>
    <n v="56797.278668436993"/>
    <n v="56797.278668436993"/>
    <n v="0"/>
    <n v="49437.822934749594"/>
    <n v="49437.822934749594"/>
    <n v="0"/>
    <n v="43550.258347799674"/>
    <n v="43550.258347799674"/>
    <n v="0"/>
    <n v="38840.206678239745"/>
    <n v="38840.206678239745"/>
    <n v="0"/>
    <n v="35072.16534259179"/>
    <n v="35072.16534259179"/>
    <n v="0"/>
    <n v="32057.732274073438"/>
    <n v="32057.732274073438"/>
    <n v="0"/>
    <n v="29646.185819258746"/>
    <n v="29646.185819258746"/>
    <n v="0"/>
    <n v="27716.948655406995"/>
    <n v="27716.948655406995"/>
    <n v="0"/>
    <n v="26173.558924325596"/>
    <n v="26173.558924325596"/>
    <n v="0"/>
    <n v="24938.847139460479"/>
    <n v="24938.847139460479"/>
    <n v="0"/>
    <n v="22454.135354595361"/>
    <n v="22454.135354595361"/>
    <n v="0"/>
    <n v="13727.06767729768"/>
    <n v="13727.06767729768"/>
    <n v="0"/>
    <n v="13727.06767729768"/>
    <n v="13727.06767729768"/>
    <n v="0"/>
  </r>
  <r>
    <x v="2"/>
    <x v="1"/>
    <x v="0"/>
    <x v="32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</r>
  <r>
    <x v="2"/>
    <x v="2"/>
    <x v="0"/>
    <x v="4"/>
    <n v="0"/>
    <n v="0"/>
    <n v="0"/>
    <n v="0"/>
    <n v="0"/>
    <n v="0"/>
    <n v="25000"/>
    <n v="2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"/>
    <x v="0"/>
    <x v="15"/>
    <n v="8578.847949043673"/>
    <n v="8578.847949043673"/>
    <n v="0"/>
    <n v="8578.847949043673"/>
    <n v="8578.847949043673"/>
    <n v="0"/>
    <n v="8790.1516176198693"/>
    <n v="8790.1516176198675"/>
    <n v="0"/>
    <n v="8970.8953462905993"/>
    <n v="8970.8953462906011"/>
    <n v="0"/>
    <n v="8927.9618312222956"/>
    <n v="8927.9618312222974"/>
    <n v="0"/>
    <n v="8913.0247508429748"/>
    <n v="8913.0247508429729"/>
    <n v="0"/>
    <n v="8808.1835527778203"/>
    <n v="8808.1835527778185"/>
    <n v="0"/>
    <n v="8768.9410636675457"/>
    <n v="8768.9410636675457"/>
    <n v="0"/>
    <n v="8678.6117793119247"/>
    <n v="8678.6117793119229"/>
    <n v="0"/>
    <n v="8757.8016392409481"/>
    <n v="8757.8016392409463"/>
    <n v="0"/>
    <n v="8906.2712911331055"/>
    <n v="8906.2712911331055"/>
    <n v="0"/>
    <n v="9378.5205031217592"/>
    <n v="9378.5205031217556"/>
    <n v="0"/>
    <n v="9398.7462337119723"/>
    <n v="9398.7462337119705"/>
    <n v="0"/>
    <n v="9247.4270958862926"/>
    <n v="9247.4270958862926"/>
    <n v="0"/>
    <n v="9247.4270958862926"/>
    <n v="9247.4270958862926"/>
    <n v="0"/>
  </r>
  <r>
    <x v="2"/>
    <x v="4"/>
    <x v="0"/>
    <x v="16"/>
    <n v="3650707.0020515188"/>
    <n v="3650707.0020515174"/>
    <n v="0"/>
    <n v="3650707.0020515188"/>
    <n v="3650707.0020515174"/>
    <n v="0"/>
    <n v="3740626.7426754641"/>
    <n v="3740626.7426754641"/>
    <n v="0"/>
    <n v="3817541.7783252923"/>
    <n v="3817541.7783252927"/>
    <n v="0"/>
    <n v="3799271.5298008369"/>
    <n v="3799271.5298008369"/>
    <n v="0"/>
    <n v="3792915.0931027043"/>
    <n v="3792915.0931027047"/>
    <n v="0"/>
    <n v="3748300.1869808864"/>
    <n v="3748300.186980885"/>
    <n v="0"/>
    <n v="3731600.6451981491"/>
    <n v="3731600.6451981491"/>
    <n v="0"/>
    <n v="3693161.2471756986"/>
    <n v="3693161.2471756991"/>
    <n v="0"/>
    <n v="3726860.2913657292"/>
    <n v="3726860.2913657282"/>
    <n v="0"/>
    <n v="3790041.175439477"/>
    <n v="3790041.175439477"/>
    <n v="0"/>
    <n v="3991005.6307090772"/>
    <n v="3991005.6307090786"/>
    <n v="0"/>
    <n v="3999612.6391006336"/>
    <n v="3999612.639100634"/>
    <n v="0"/>
    <n v="3935219.1635097545"/>
    <n v="3935219.1635097545"/>
    <n v="0"/>
    <n v="3935219.1635097545"/>
    <n v="3935219.1635097545"/>
    <n v="0"/>
  </r>
  <r>
    <x v="2"/>
    <x v="4"/>
    <x v="0"/>
    <x v="17"/>
    <n v="2799668.3373980699"/>
    <n v="2799668.3373980699"/>
    <n v="0"/>
    <n v="2799668.3373980699"/>
    <n v="2799668.3373980699"/>
    <n v="0"/>
    <n v="2868626.3366542254"/>
    <n v="2868626.3366542249"/>
    <n v="0"/>
    <n v="2927611.2373481607"/>
    <n v="2927611.2373481612"/>
    <n v="0"/>
    <n v="2913600.0783366142"/>
    <n v="2913600.0783366142"/>
    <n v="0"/>
    <n v="2908725.4295213469"/>
    <n v="2908725.4295213469"/>
    <n v="0"/>
    <n v="2874510.9773686407"/>
    <n v="2874510.9773686407"/>
    <n v="0"/>
    <n v="2861704.3680318985"/>
    <n v="2861704.368031898"/>
    <n v="0"/>
    <n v="2832225.8134692833"/>
    <n v="2832225.8134692837"/>
    <n v="0"/>
    <n v="2858069.0671093008"/>
    <n v="2858069.0671093003"/>
    <n v="0"/>
    <n v="2906521.4684032667"/>
    <n v="2906521.4684032672"/>
    <n v="0"/>
    <n v="3060637.8688825658"/>
    <n v="3060637.8688825644"/>
    <n v="0"/>
    <n v="3067238.4448422394"/>
    <n v="3067238.4448422394"/>
    <n v="0"/>
    <n v="3017856.126665106"/>
    <n v="3017856.126665107"/>
    <n v="0"/>
    <n v="3017856.126665106"/>
    <n v="3017856.126665107"/>
    <n v="0"/>
  </r>
  <r>
    <x v="2"/>
    <x v="4"/>
    <x v="0"/>
    <x v="18"/>
    <n v="113833.01533071684"/>
    <n v="113833.01533071684"/>
    <n v="0"/>
    <n v="113833.01533071684"/>
    <n v="113833.01533071684"/>
    <n v="0"/>
    <n v="116636.81065234297"/>
    <n v="116636.81065234297"/>
    <n v="0"/>
    <n v="119035.10512718563"/>
    <n v="119035.10512718561"/>
    <n v="0"/>
    <n v="118465.41890497944"/>
    <n v="118465.41890497944"/>
    <n v="0"/>
    <n v="118267.21829460435"/>
    <n v="118267.21829460432"/>
    <n v="0"/>
    <n v="116876.07699247039"/>
    <n v="116876.07699247038"/>
    <n v="0"/>
    <n v="116355.36711498586"/>
    <n v="116355.36711498586"/>
    <n v="0"/>
    <n v="115156.78487271494"/>
    <n v="115156.78487271494"/>
    <n v="0"/>
    <n v="116207.55772623577"/>
    <n v="116207.55772623575"/>
    <n v="0"/>
    <n v="118177.6064158002"/>
    <n v="118177.6064158002"/>
    <n v="0"/>
    <n v="124443.89672745165"/>
    <n v="124443.89672745166"/>
    <n v="0"/>
    <n v="124712.27261125634"/>
    <n v="124712.27261125633"/>
    <n v="0"/>
    <n v="122704.41399920789"/>
    <n v="122704.41399920789"/>
    <n v="0"/>
    <n v="122704.41399920789"/>
    <n v="122704.41399920789"/>
    <n v="0"/>
  </r>
  <r>
    <x v="2"/>
    <x v="4"/>
    <x v="0"/>
    <x v="19"/>
    <n v="847450.63772873394"/>
    <n v="847450.63772873394"/>
    <n v="0"/>
    <n v="847450.63772873394"/>
    <n v="847450.63772873394"/>
    <n v="0"/>
    <n v="868324.00321474602"/>
    <n v="868324.00321474625"/>
    <n v="0"/>
    <n v="886178.54371217475"/>
    <n v="886178.54371217487"/>
    <n v="0"/>
    <n v="881937.41076044459"/>
    <n v="881937.41076044482"/>
    <n v="0"/>
    <n v="880461.87017871963"/>
    <n v="880461.87017871975"/>
    <n v="0"/>
    <n v="870105.26510910003"/>
    <n v="870105.2651090998"/>
    <n v="0"/>
    <n v="866228.74548547505"/>
    <n v="866228.74548547505"/>
    <n v="0"/>
    <n v="857305.68144617288"/>
    <n v="857305.68144617288"/>
    <n v="0"/>
    <n v="865128.35154093581"/>
    <n v="865128.35154093558"/>
    <n v="0"/>
    <n v="879794.73820808681"/>
    <n v="879794.73820808681"/>
    <n v="0"/>
    <n v="926445.27896178898"/>
    <n v="926445.27896178921"/>
    <n v="0"/>
    <n v="928443.25216157234"/>
    <n v="928443.25216157222"/>
    <n v="0"/>
    <n v="913495.38263263076"/>
    <n v="913495.38263263088"/>
    <n v="0"/>
    <n v="913495.38263263076"/>
    <n v="913495.38263263088"/>
    <n v="0"/>
  </r>
  <r>
    <x v="2"/>
    <x v="4"/>
    <x v="0"/>
    <x v="20"/>
    <n v="82215.785238011173"/>
    <n v="82215.785238011187"/>
    <n v="0"/>
    <n v="82215.785238011173"/>
    <n v="82215.785238011187"/>
    <n v="0"/>
    <n v="84240.823697586718"/>
    <n v="84240.823697586762"/>
    <n v="0"/>
    <n v="85972.989562720977"/>
    <n v="85972.989562720963"/>
    <n v="0"/>
    <n v="85561.534239659537"/>
    <n v="85561.534239659566"/>
    <n v="0"/>
    <n v="85418.384040490171"/>
    <n v="85418.384040490186"/>
    <n v="0"/>
    <n v="84413.633580356225"/>
    <n v="84413.633580356225"/>
    <n v="0"/>
    <n v="84037.551374906412"/>
    <n v="84037.551374906412"/>
    <n v="0"/>
    <n v="83171.876509540278"/>
    <n v="83171.876509540263"/>
    <n v="0"/>
    <n v="83930.796186823805"/>
    <n v="83930.796186823805"/>
    <n v="0"/>
    <n v="85353.661947684916"/>
    <n v="85353.661947684916"/>
    <n v="0"/>
    <n v="89879.484065328026"/>
    <n v="89879.484065328026"/>
    <n v="0"/>
    <n v="90073.318287867485"/>
    <n v="90073.318287867485"/>
    <n v="0"/>
    <n v="88623.144347057125"/>
    <n v="88623.144347057168"/>
    <n v="0"/>
    <n v="88623.144347057125"/>
    <n v="88623.144347057168"/>
    <n v="0"/>
  </r>
  <r>
    <x v="2"/>
    <x v="4"/>
    <x v="0"/>
    <x v="21"/>
    <n v="2381800.2695269142"/>
    <n v="2381800.2695269156"/>
    <n v="0"/>
    <n v="2381800.2695269142"/>
    <n v="2381800.2695269156"/>
    <n v="0"/>
    <n v="2440465.8546679723"/>
    <n v="2440465.8546679718"/>
    <n v="0"/>
    <n v="2490646.8887905367"/>
    <n v="2490646.8887905367"/>
    <n v="0"/>
    <n v="2478726.9831844671"/>
    <n v="2478726.9831844666"/>
    <n v="0"/>
    <n v="2474579.9062943356"/>
    <n v="2474579.9062943365"/>
    <n v="0"/>
    <n v="2445472.1758283889"/>
    <n v="2445472.1758283884"/>
    <n v="0"/>
    <n v="2434577.0332993534"/>
    <n v="2434577.0332993539"/>
    <n v="0"/>
    <n v="2409498.3379894104"/>
    <n v="2409498.3379894104"/>
    <n v="0"/>
    <n v="2431484.3238517405"/>
    <n v="2431484.3238517405"/>
    <n v="0"/>
    <n v="2472704.9002034552"/>
    <n v="2472704.9002034543"/>
    <n v="0"/>
    <n v="2603818.460798014"/>
    <n v="2603818.4607980144"/>
    <n v="0"/>
    <n v="2609433.8593756887"/>
    <n v="2609433.8593756892"/>
    <n v="0"/>
    <n v="2567422.1620710455"/>
    <n v="2567422.162071045"/>
    <n v="0"/>
    <n v="2567422.1620710455"/>
    <n v="2567422.162071045"/>
    <n v="0"/>
  </r>
  <r>
    <x v="2"/>
    <x v="4"/>
    <x v="0"/>
    <x v="22"/>
    <n v="892735.59198363288"/>
    <n v="892735.59198363277"/>
    <n v="0"/>
    <n v="892735.59198363288"/>
    <n v="892735.59198363277"/>
    <n v="0"/>
    <n v="914724.36096230568"/>
    <n v="914724.3609623058"/>
    <n v="0"/>
    <n v="933532.98894716031"/>
    <n v="933532.98894716031"/>
    <n v="0"/>
    <n v="929065.22390247125"/>
    <n v="929065.22390247136"/>
    <n v="0"/>
    <n v="927510.83532090986"/>
    <n v="927510.83532090997"/>
    <n v="0"/>
    <n v="916600.80759050767"/>
    <n v="916600.80759050767"/>
    <n v="0"/>
    <n v="912517.1396021184"/>
    <n v="912517.1396021184"/>
    <n v="0"/>
    <n v="903117.2565849981"/>
    <n v="903117.2565849981"/>
    <n v="0"/>
    <n v="911357.94425107562"/>
    <n v="911357.94425107562"/>
    <n v="0"/>
    <n v="926808.05402814946"/>
    <n v="926808.05402814934"/>
    <n v="0"/>
    <n v="975951.44511430222"/>
    <n v="975951.44511430198"/>
    <n v="0"/>
    <n v="978056.18338207481"/>
    <n v="978056.18338207481"/>
    <n v="0"/>
    <n v="962309.54923170293"/>
    <n v="962309.54923170269"/>
    <n v="0"/>
    <n v="962309.54923170293"/>
    <n v="962309.54923170269"/>
    <n v="0"/>
  </r>
  <r>
    <x v="2"/>
    <x v="4"/>
    <x v="0"/>
    <x v="24"/>
    <n v="130812.69195666909"/>
    <n v="130812.69195666911"/>
    <n v="0"/>
    <n v="130812.69195666909"/>
    <n v="130812.69195666911"/>
    <n v="0"/>
    <n v="134034.70986291405"/>
    <n v="134034.70986291411"/>
    <n v="0"/>
    <n v="136790.7411904468"/>
    <n v="136790.74119044683"/>
    <n v="0"/>
    <n v="136136.07884946512"/>
    <n v="136136.07884946509"/>
    <n v="0"/>
    <n v="135908.31403698697"/>
    <n v="135908.31403698694"/>
    <n v="0"/>
    <n v="134309.66589351514"/>
    <n v="134309.66589351514"/>
    <n v="0"/>
    <n v="133711.2853568643"/>
    <n v="133711.28535686433"/>
    <n v="0"/>
    <n v="132333.91896463258"/>
    <n v="132333.91896463264"/>
    <n v="0"/>
    <n v="133541.42827293577"/>
    <n v="133541.42827293577"/>
    <n v="0"/>
    <n v="135805.33537948926"/>
    <n v="135805.33537948932"/>
    <n v="0"/>
    <n v="143006.32449383044"/>
    <n v="143006.32449383044"/>
    <n v="0"/>
    <n v="143314.73213562707"/>
    <n v="143314.7321356271"/>
    <n v="0"/>
    <n v="141007.3752642716"/>
    <n v="141007.37526427163"/>
    <n v="0"/>
    <n v="141007.3752642716"/>
    <n v="141007.37526427163"/>
    <n v="0"/>
  </r>
  <r>
    <x v="2"/>
    <x v="4"/>
    <x v="0"/>
    <x v="26"/>
    <n v="230082.80042702821"/>
    <n v="230082.80042702821"/>
    <n v="0"/>
    <n v="230082.80042702821"/>
    <n v="230082.80042702821"/>
    <n v="0"/>
    <n v="235749.91798119061"/>
    <n v="235749.91798119058"/>
    <n v="0"/>
    <n v="240597.42472092956"/>
    <n v="240597.42472092953"/>
    <n v="0"/>
    <n v="239445.95736333492"/>
    <n v="239445.95736333498"/>
    <n v="0"/>
    <n v="239045.34817847796"/>
    <n v="239045.34817847796"/>
    <n v="0"/>
    <n v="236233.5304852124"/>
    <n v="236233.53048521245"/>
    <n v="0"/>
    <n v="235181.05562566849"/>
    <n v="235181.05562566852"/>
    <n v="0"/>
    <n v="232758.44424141763"/>
    <n v="232758.44424141763"/>
    <n v="0"/>
    <n v="234882.2987316846"/>
    <n v="234882.29873168454"/>
    <n v="0"/>
    <n v="238864.22188601451"/>
    <n v="238864.22188601454"/>
    <n v="0"/>
    <n v="251529.84107395224"/>
    <n v="251529.84107395221"/>
    <n v="0"/>
    <n v="252072.290685196"/>
    <n v="252072.290685196"/>
    <n v="0"/>
    <n v="248013.94494973891"/>
    <n v="248013.94494973897"/>
    <n v="0"/>
    <n v="248013.94494973891"/>
    <n v="248013.94494973897"/>
    <n v="0"/>
  </r>
  <r>
    <x v="2"/>
    <x v="4"/>
    <x v="0"/>
    <x v="27"/>
    <n v="80562.187075282622"/>
    <n v="80562.187075282607"/>
    <n v="0"/>
    <n v="80562.187075282622"/>
    <n v="80562.187075282607"/>
    <n v="0"/>
    <n v="82546.496131538413"/>
    <n v="82546.496131538428"/>
    <n v="0"/>
    <n v="84243.823111611433"/>
    <n v="84243.823111611404"/>
    <n v="0"/>
    <n v="83840.64334979764"/>
    <n v="83840.643349797625"/>
    <n v="0"/>
    <n v="83700.372316784182"/>
    <n v="83700.372316784167"/>
    <n v="0"/>
    <n v="82715.830305794982"/>
    <n v="82715.830305794982"/>
    <n v="0"/>
    <n v="82347.312205488313"/>
    <n v="82347.312205488313"/>
    <n v="0"/>
    <n v="81499.04857523652"/>
    <n v="81499.04857523652"/>
    <n v="0"/>
    <n v="82242.704174212209"/>
    <n v="82242.704174212224"/>
    <n v="0"/>
    <n v="83636.951973192176"/>
    <n v="83636.95197319219"/>
    <n v="0"/>
    <n v="88071.746666881299"/>
    <n v="88071.746666881299"/>
    <n v="0"/>
    <n v="88261.682320388776"/>
    <n v="88261.682320388791"/>
    <n v="0"/>
    <n v="86840.675588250378"/>
    <n v="86840.675588250378"/>
    <n v="0"/>
    <n v="86840.675588250378"/>
    <n v="86840.675588250378"/>
    <n v="0"/>
  </r>
  <r>
    <x v="2"/>
    <x v="4"/>
    <x v="0"/>
    <x v="28"/>
    <n v="71568.663556195403"/>
    <n v="71568.663556195403"/>
    <n v="0"/>
    <n v="71568.663556195403"/>
    <n v="71568.663556195403"/>
    <n v="0"/>
    <n v="73331.455163453735"/>
    <n v="73331.455163453735"/>
    <n v="0"/>
    <n v="74839.301809525816"/>
    <n v="74839.30180952583"/>
    <n v="0"/>
    <n v="74481.130839080914"/>
    <n v="74481.130839080928"/>
    <n v="0"/>
    <n v="74356.518899747171"/>
    <n v="74356.518899747171"/>
    <n v="0"/>
    <n v="73481.885793329871"/>
    <n v="73481.885793329857"/>
    <n v="0"/>
    <n v="73154.507045399747"/>
    <n v="73154.507045399776"/>
    <n v="0"/>
    <n v="72400.938943981208"/>
    <n v="72400.938943981208"/>
    <n v="0"/>
    <n v="73061.576884644848"/>
    <n v="73061.576884644834"/>
    <n v="0"/>
    <n v="74300.178457686998"/>
    <n v="74300.178457687012"/>
    <n v="0"/>
    <n v="78239.896840417161"/>
    <n v="78239.896840417161"/>
    <n v="0"/>
    <n v="78408.629112674156"/>
    <n v="78408.629112674156"/>
    <n v="0"/>
    <n v="77146.255827941146"/>
    <n v="77146.255827941117"/>
    <n v="0"/>
    <n v="77146.255827941146"/>
    <n v="77146.255827941117"/>
    <n v="0"/>
  </r>
  <r>
    <x v="2"/>
    <x v="4"/>
    <x v="0"/>
    <x v="29"/>
    <n v="84588.727411405911"/>
    <n v="84588.727411405911"/>
    <n v="0"/>
    <n v="84588.727411405911"/>
    <n v="84588.727411405911"/>
    <n v="0"/>
    <n v="86672.213274354901"/>
    <n v="86672.213274354945"/>
    <n v="0"/>
    <n v="88454.373546533941"/>
    <n v="88454.373546533912"/>
    <n v="0"/>
    <n v="88031.042648900824"/>
    <n v="88031.042648900839"/>
    <n v="0"/>
    <n v="87883.760796135306"/>
    <n v="87883.760796135321"/>
    <n v="0"/>
    <n v="86850.010859396134"/>
    <n v="86850.010859396178"/>
    <n v="0"/>
    <n v="86463.07403127999"/>
    <n v="86463.07403127999"/>
    <n v="0"/>
    <n v="85572.413740176824"/>
    <n v="85572.413740176853"/>
    <n v="0"/>
    <n v="86353.237635771176"/>
    <n v="86353.237635771133"/>
    <n v="0"/>
    <n v="87817.17067052926"/>
    <n v="87817.170670529289"/>
    <n v="0"/>
    <n v="92473.618727475259"/>
    <n v="92473.618727475245"/>
    <n v="0"/>
    <n v="92673.047464498479"/>
    <n v="92673.047464498493"/>
    <n v="0"/>
    <n v="91181.018071077153"/>
    <n v="91181.018071077153"/>
    <n v="0"/>
    <n v="91181.018071077153"/>
    <n v="91181.018071077153"/>
    <n v="0"/>
  </r>
  <r>
    <x v="2"/>
    <x v="4"/>
    <x v="1"/>
    <x v="16"/>
    <n v="84552.595144221821"/>
    <n v="84552.595144221821"/>
    <n v="0"/>
    <n v="84552.595144221821"/>
    <n v="84552.595144221821"/>
    <n v="0"/>
    <n v="88769.956160774382"/>
    <n v="88769.956160774382"/>
    <n v="0"/>
    <n v="92143.844974016436"/>
    <n v="92143.844974016436"/>
    <n v="0"/>
    <n v="94842.956024610088"/>
    <n v="94842.956024610088"/>
    <n v="0"/>
    <n v="97002.244865084998"/>
    <n v="97002.244865084998"/>
    <n v="0"/>
    <n v="98729.675937464926"/>
    <n v="98729.675937464926"/>
    <n v="0"/>
    <n v="100111.62079536886"/>
    <n v="100111.62079536886"/>
    <n v="0"/>
    <n v="101217.17668169201"/>
    <n v="101217.17668169201"/>
    <n v="0"/>
    <n v="102101.62139075053"/>
    <n v="102101.62139075053"/>
    <n v="0"/>
    <n v="102809.17715799736"/>
    <n v="102809.17715799736"/>
    <n v="0"/>
    <n v="103375.22177179482"/>
    <n v="103375.22177179482"/>
    <n v="0"/>
    <n v="103828.0574628328"/>
    <n v="103828.0574628328"/>
    <n v="0"/>
    <n v="104190.32601566317"/>
    <n v="104190.32601566317"/>
    <n v="0"/>
    <n v="104190.32601566317"/>
    <n v="104190.32601566317"/>
    <n v="0"/>
  </r>
  <r>
    <x v="2"/>
    <x v="4"/>
    <x v="1"/>
    <x v="17"/>
    <n v="2347035.6446747323"/>
    <n v="2347035.6446747323"/>
    <n v="0"/>
    <n v="2347035.6446747323"/>
    <n v="2347035.6446747323"/>
    <n v="0"/>
    <n v="2464102.3842044529"/>
    <n v="2464102.3842044529"/>
    <n v="0"/>
    <n v="2557755.7758282297"/>
    <n v="2557755.7758282297"/>
    <n v="0"/>
    <n v="2632678.4891272509"/>
    <n v="2632678.4891272509"/>
    <n v="0"/>
    <n v="2692616.6597664678"/>
    <n v="2692616.6597664678"/>
    <n v="0"/>
    <n v="2740567.196277841"/>
    <n v="2740567.196277841"/>
    <n v="0"/>
    <n v="2778927.6254869397"/>
    <n v="2778927.6254869397"/>
    <n v="0"/>
    <n v="2809615.9688542187"/>
    <n v="2809615.9688542187"/>
    <n v="0"/>
    <n v="2834166.643548042"/>
    <n v="2834166.643548042"/>
    <n v="0"/>
    <n v="2853807.183303101"/>
    <n v="2853807.183303101"/>
    <n v="0"/>
    <n v="2869519.615107148"/>
    <n v="2869519.615107148"/>
    <n v="0"/>
    <n v="2882089.5605503856"/>
    <n v="2882089.5605503856"/>
    <n v="0"/>
    <n v="2892145.5169049758"/>
    <n v="2892145.5169049758"/>
    <n v="0"/>
    <n v="2892145.5169049758"/>
    <n v="2892145.5169049758"/>
    <n v="0"/>
  </r>
  <r>
    <x v="2"/>
    <x v="4"/>
    <x v="1"/>
    <x v="21"/>
    <n v="534767.20232453861"/>
    <n v="534767.20232453861"/>
    <n v="0"/>
    <n v="534767.20232453861"/>
    <n v="534767.20232453861"/>
    <n v="0"/>
    <n v="561440.61605202383"/>
    <n v="561440.61605202383"/>
    <n v="0"/>
    <n v="582779.34703401197"/>
    <n v="582779.34703401197"/>
    <n v="0"/>
    <n v="599850.33181960264"/>
    <n v="599850.33181960264"/>
    <n v="0"/>
    <n v="613507.11964807496"/>
    <n v="613507.11964807496"/>
    <n v="0"/>
    <n v="624432.54991085292"/>
    <n v="624432.54991085292"/>
    <n v="0"/>
    <n v="633172.89412107528"/>
    <n v="633172.89412107528"/>
    <n v="0"/>
    <n v="640165.16948925308"/>
    <n v="640165.16948925308"/>
    <n v="0"/>
    <n v="645758.98978379543"/>
    <n v="645758.98978379543"/>
    <n v="0"/>
    <n v="650234.04601942934"/>
    <n v="650234.04601942934"/>
    <n v="0"/>
    <n v="653814.0910079364"/>
    <n v="653814.0910079364"/>
    <n v="0"/>
    <n v="656678.12699874211"/>
    <n v="656678.12699874211"/>
    <n v="0"/>
    <n v="658969.35579138668"/>
    <n v="658969.35579138668"/>
    <n v="0"/>
    <n v="658969.35579138668"/>
    <n v="658969.35579138668"/>
    <n v="0"/>
  </r>
  <r>
    <x v="2"/>
    <x v="4"/>
    <x v="1"/>
    <x v="22"/>
    <n v="34211.779984343411"/>
    <n v="34211.779984343411"/>
    <n v="0"/>
    <n v="34211.779984343411"/>
    <n v="34211.779984343411"/>
    <n v="0"/>
    <n v="35918.214032485143"/>
    <n v="35918.214032485143"/>
    <n v="0"/>
    <n v="37283.361270998532"/>
    <n v="37283.361270998532"/>
    <n v="0"/>
    <n v="38375.479061809237"/>
    <n v="38375.479061809237"/>
    <n v="0"/>
    <n v="39249.173294457803"/>
    <n v="39249.173294457803"/>
    <n v="0"/>
    <n v="39948.128680576658"/>
    <n v="39948.128680576658"/>
    <n v="0"/>
    <n v="40507.292989471731"/>
    <n v="40507.292989471731"/>
    <n v="0"/>
    <n v="40954.624436587794"/>
    <n v="40954.624436587794"/>
    <n v="0"/>
    <n v="41312.489594280654"/>
    <n v="41312.489594280654"/>
    <n v="0"/>
    <n v="41598.781720434934"/>
    <n v="41598.781720434934"/>
    <n v="0"/>
    <n v="41827.815421358362"/>
    <n v="41827.815421358362"/>
    <n v="0"/>
    <n v="42011.042382097105"/>
    <n v="42011.042382097105"/>
    <n v="0"/>
    <n v="42157.623950688103"/>
    <n v="42157.623950688103"/>
    <n v="0"/>
    <n v="42157.623950688103"/>
    <n v="42157.623950688103"/>
    <n v="0"/>
  </r>
  <r>
    <x v="2"/>
    <x v="4"/>
    <x v="1"/>
    <x v="24"/>
    <n v="67589.919643047178"/>
    <n v="67589.919643047178"/>
    <n v="0"/>
    <n v="67589.919643047178"/>
    <n v="67589.919643047178"/>
    <n v="0"/>
    <n v="70961.20696697016"/>
    <n v="70961.20696697016"/>
    <n v="0"/>
    <n v="73658.236826108565"/>
    <n v="73658.236826108565"/>
    <n v="0"/>
    <n v="75815.860713419286"/>
    <n v="75815.860713419286"/>
    <n v="0"/>
    <n v="77541.95982326784"/>
    <n v="77541.95982326784"/>
    <n v="0"/>
    <n v="78922.839111146706"/>
    <n v="78922.839111146706"/>
    <n v="0"/>
    <n v="80027.542541449788"/>
    <n v="80027.542541449788"/>
    <n v="0"/>
    <n v="80911.305285692244"/>
    <n v="80911.305285692244"/>
    <n v="0"/>
    <n v="81618.315481086218"/>
    <n v="81618.315481086218"/>
    <n v="0"/>
    <n v="82183.9236374014"/>
    <n v="82183.9236374014"/>
    <n v="0"/>
    <n v="82636.410162453554"/>
    <n v="82636.410162453554"/>
    <n v="0"/>
    <n v="82998.399382495278"/>
    <n v="82998.399382495278"/>
    <n v="0"/>
    <n v="83287.990758528656"/>
    <n v="83287.990758528656"/>
    <n v="0"/>
    <n v="83287.990758528656"/>
    <n v="83287.990758528656"/>
    <n v="0"/>
  </r>
  <r>
    <x v="2"/>
    <x v="5"/>
    <x v="0"/>
    <x v="30"/>
    <n v="56612394.027865976"/>
    <n v="56612394.027865976"/>
    <n v="0"/>
    <n v="56612394.027865976"/>
    <n v="56612394.027865976"/>
    <n v="0"/>
    <n v="58291722.587991334"/>
    <n v="58291722.587991334"/>
    <n v="0"/>
    <n v="58686733.245811872"/>
    <n v="58686733.2458118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"/>
    <x v="0"/>
    <x v="31"/>
    <n v="8259905"/>
    <n v="8259905"/>
    <n v="0"/>
    <n v="8259905"/>
    <n v="8259905"/>
    <n v="0"/>
    <n v="8259905"/>
    <n v="8259905"/>
    <n v="0"/>
    <n v="8259905"/>
    <n v="82599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0"/>
    <x v="33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</r>
  <r>
    <x v="3"/>
    <x v="0"/>
    <x v="0"/>
    <x v="0"/>
    <n v="11395601.524162294"/>
    <n v="11395601.524162292"/>
    <n v="0"/>
    <n v="11395601.524162294"/>
    <n v="11395601.524162292"/>
    <n v="0"/>
    <n v="11473713.57227459"/>
    <n v="11473713.572274588"/>
    <n v="0"/>
    <n v="12336203.21076443"/>
    <n v="12336203.210764432"/>
    <n v="0"/>
    <n v="12386194.9215563"/>
    <n v="12386194.921556301"/>
    <n v="0"/>
    <n v="12426188.290189795"/>
    <n v="12426188.290189795"/>
    <n v="0"/>
    <n v="12458182.985096598"/>
    <n v="12458182.985096596"/>
    <n v="0"/>
    <n v="12483778.741022034"/>
    <n v="12483778.741022034"/>
    <n v="0"/>
    <n v="12504255.345762385"/>
    <n v="12504255.345762385"/>
    <n v="0"/>
    <n v="12520636.629554663"/>
    <n v="12520636.629554667"/>
    <n v="0"/>
    <n v="12533741.656588489"/>
    <n v="12533741.656588489"/>
    <n v="0"/>
    <n v="12544225.678215547"/>
    <n v="12544225.678215548"/>
    <n v="0"/>
    <n v="12554709.699842606"/>
    <n v="12554709.699842608"/>
    <n v="0"/>
    <n v="12570435.732283195"/>
    <n v="12570435.732283197"/>
    <n v="0"/>
    <n v="12570435.732283195"/>
    <n v="12570435.732283197"/>
    <n v="0"/>
  </r>
  <r>
    <x v="3"/>
    <x v="0"/>
    <x v="0"/>
    <x v="1"/>
    <n v="5969168.0975270635"/>
    <n v="5969168.0975270635"/>
    <n v="0"/>
    <n v="5969168.0975270635"/>
    <n v="5969168.0975270635"/>
    <n v="0"/>
    <n v="5983367.4171941727"/>
    <n v="5983367.4171941727"/>
    <n v="0"/>
    <n v="5995726.8729278604"/>
    <n v="5995726.8729278604"/>
    <n v="0"/>
    <n v="6006614.4375148108"/>
    <n v="6006614.4375148108"/>
    <n v="0"/>
    <n v="6016324.4891843703"/>
    <n v="6016324.4891843703"/>
    <n v="0"/>
    <n v="6025092.5305200191"/>
    <n v="6025092.5305200191"/>
    <n v="0"/>
    <n v="6033106.9635885358"/>
    <n v="6033106.9635885376"/>
    <n v="0"/>
    <n v="6040518.510043351"/>
    <n v="6040518.510043351"/>
    <n v="0"/>
    <n v="6047447.7472072029"/>
    <n v="6047447.7472072029"/>
    <n v="0"/>
    <n v="6053991.1369382842"/>
    <n v="6053991.1369382842"/>
    <n v="0"/>
    <n v="6060225.8487231499"/>
    <n v="6060225.8487231499"/>
    <n v="0"/>
    <n v="6067710.5605080146"/>
    <n v="6067710.5605080146"/>
    <n v="0"/>
    <n v="6081437.6281853123"/>
    <n v="6081437.6281853123"/>
    <n v="0"/>
    <n v="6081437.6281853123"/>
    <n v="6081437.6281853123"/>
    <n v="0"/>
  </r>
  <r>
    <x v="3"/>
    <x v="1"/>
    <x v="0"/>
    <x v="32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</r>
  <r>
    <x v="3"/>
    <x v="1"/>
    <x v="0"/>
    <x v="34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</r>
  <r>
    <x v="3"/>
    <x v="1"/>
    <x v="0"/>
    <x v="2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</r>
  <r>
    <x v="3"/>
    <x v="1"/>
    <x v="1"/>
    <x v="34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</r>
  <r>
    <x v="3"/>
    <x v="2"/>
    <x v="0"/>
    <x v="3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</r>
  <r>
    <x v="3"/>
    <x v="2"/>
    <x v="0"/>
    <x v="4"/>
    <n v="258582.04"/>
    <n v="258582.04"/>
    <n v="0"/>
    <n v="258582.04"/>
    <n v="258582.04"/>
    <n v="0"/>
    <n v="272811.37"/>
    <n v="272811.37"/>
    <n v="0"/>
    <n v="337040.69999999995"/>
    <n v="337040.69999999995"/>
    <n v="0"/>
    <n v="351270.02999999997"/>
    <n v="351270.02999999997"/>
    <n v="0"/>
    <n v="365499.36"/>
    <n v="365499.36"/>
    <n v="0"/>
    <n v="379728.68999999994"/>
    <n v="379728.68999999994"/>
    <n v="0"/>
    <n v="393958.0199999999"/>
    <n v="393958.0199999999"/>
    <n v="0"/>
    <n v="408187.34999999992"/>
    <n v="408187.34999999992"/>
    <n v="0"/>
    <n v="422416.67999999993"/>
    <n v="422416.67999999993"/>
    <n v="0"/>
    <n v="436646.00999999995"/>
    <n v="436646.00999999995"/>
    <n v="0"/>
    <n v="450875.33999999997"/>
    <n v="450875.33999999997"/>
    <n v="0"/>
    <n v="465104.67"/>
    <n v="465104.67"/>
    <n v="0"/>
    <n v="479334.67"/>
    <n v="479334.67"/>
    <n v="0"/>
    <n v="479334.67"/>
    <n v="479334.67"/>
    <n v="0"/>
  </r>
  <r>
    <x v="3"/>
    <x v="2"/>
    <x v="0"/>
    <x v="5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</r>
  <r>
    <x v="3"/>
    <x v="2"/>
    <x v="0"/>
    <x v="6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</r>
  <r>
    <x v="3"/>
    <x v="2"/>
    <x v="0"/>
    <x v="7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</r>
  <r>
    <x v="3"/>
    <x v="2"/>
    <x v="0"/>
    <x v="8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</r>
  <r>
    <x v="3"/>
    <x v="2"/>
    <x v="0"/>
    <x v="9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</r>
  <r>
    <x v="3"/>
    <x v="3"/>
    <x v="0"/>
    <x v="1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</r>
  <r>
    <x v="3"/>
    <x v="3"/>
    <x v="0"/>
    <x v="11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</r>
  <r>
    <x v="3"/>
    <x v="3"/>
    <x v="0"/>
    <x v="12"/>
    <n v="5236068.5600000005"/>
    <n v="5236068.5600000005"/>
    <n v="0"/>
    <n v="5236068.5600000005"/>
    <n v="5236068.5600000005"/>
    <n v="0"/>
    <n v="5309284.5600000005"/>
    <n v="5309284.5600000005"/>
    <n v="0"/>
    <n v="5382500.5600000005"/>
    <n v="5382500.5600000005"/>
    <n v="0"/>
    <n v="5455716.5600000005"/>
    <n v="5455716.5600000005"/>
    <n v="0"/>
    <n v="5528932.5600000005"/>
    <n v="5528932.5600000005"/>
    <n v="0"/>
    <n v="5602148.5600000005"/>
    <n v="5602148.5600000005"/>
    <n v="0"/>
    <n v="5675364.5600000005"/>
    <n v="5675364.5600000005"/>
    <n v="0"/>
    <n v="5748580.5600000005"/>
    <n v="5748580.5600000005"/>
    <n v="0"/>
    <n v="5821796.5600000005"/>
    <n v="5821796.5600000005"/>
    <n v="0"/>
    <n v="5895012.5600000005"/>
    <n v="5895012.5600000005"/>
    <n v="0"/>
    <n v="5968228.5600000005"/>
    <n v="5968228.5600000005"/>
    <n v="0"/>
    <n v="6041444.5600000005"/>
    <n v="6041444.5600000005"/>
    <n v="0"/>
    <n v="6114660.5600000005"/>
    <n v="6114660.5600000005"/>
    <n v="0"/>
    <n v="6114660.5600000005"/>
    <n v="6114660.5600000005"/>
    <n v="0"/>
  </r>
  <r>
    <x v="3"/>
    <x v="3"/>
    <x v="0"/>
    <x v="13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</r>
  <r>
    <x v="3"/>
    <x v="3"/>
    <x v="0"/>
    <x v="14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</r>
  <r>
    <x v="3"/>
    <x v="4"/>
    <x v="0"/>
    <x v="35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</r>
  <r>
    <x v="3"/>
    <x v="4"/>
    <x v="0"/>
    <x v="36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</r>
  <r>
    <x v="3"/>
    <x v="4"/>
    <x v="0"/>
    <x v="37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</r>
  <r>
    <x v="3"/>
    <x v="4"/>
    <x v="0"/>
    <x v="15"/>
    <n v="209542.11906164829"/>
    <n v="209542.11906164829"/>
    <n v="0"/>
    <n v="209542.11906164829"/>
    <n v="209542.11906164829"/>
    <n v="0"/>
    <n v="211739.65696605327"/>
    <n v="211739.65696605327"/>
    <n v="0"/>
    <n v="213982.38080262588"/>
    <n v="213982.38080262591"/>
    <n v="0"/>
    <n v="216214.37126043142"/>
    <n v="216214.37126043145"/>
    <n v="0"/>
    <n v="218442.62744814219"/>
    <n v="218442.62744814224"/>
    <n v="0"/>
    <n v="220644.67333633665"/>
    <n v="220644.67333633665"/>
    <n v="0"/>
    <n v="222836.90860225356"/>
    <n v="222836.90860225353"/>
    <n v="0"/>
    <n v="225006.56154708151"/>
    <n v="225006.56154708148"/>
    <n v="0"/>
    <n v="227196.01195689177"/>
    <n v="227196.0119568918"/>
    <n v="0"/>
    <n v="229422.57977967503"/>
    <n v="229422.57977967503"/>
    <n v="0"/>
    <n v="231767.2099054555"/>
    <n v="231767.2099054555"/>
    <n v="0"/>
    <n v="234116.89646388349"/>
    <n v="234116.89646388355"/>
    <n v="0"/>
    <n v="236428.75323785507"/>
    <n v="236428.75323785513"/>
    <n v="0"/>
    <n v="236428.75323785507"/>
    <n v="236428.75323785513"/>
    <n v="0"/>
  </r>
  <r>
    <x v="3"/>
    <x v="4"/>
    <x v="0"/>
    <x v="16"/>
    <n v="148478777.28064752"/>
    <n v="148478777.28064755"/>
    <n v="0"/>
    <n v="148478777.28064752"/>
    <n v="148478777.28064755"/>
    <n v="0"/>
    <n v="149377591.58698305"/>
    <n v="149377591.58698305"/>
    <n v="0"/>
    <n v="150295634.65223098"/>
    <n v="150295634.65223098"/>
    <n v="0"/>
    <n v="151209110.15534794"/>
    <n v="151209110.15534794"/>
    <n v="0"/>
    <n v="152120996.54929027"/>
    <n v="152120996.54929027"/>
    <n v="0"/>
    <n v="153021729.21670225"/>
    <n v="153021729.21670225"/>
    <n v="0"/>
    <n v="153918286.99866837"/>
    <n v="153918286.9986684"/>
    <n v="0"/>
    <n v="154805234.93112889"/>
    <n v="154805234.93112889"/>
    <n v="0"/>
    <n v="155700607.62463701"/>
    <n v="155700607.62463704"/>
    <n v="0"/>
    <n v="156611775.53916359"/>
    <n v="156611775.53916365"/>
    <n v="0"/>
    <n v="157573184.56750757"/>
    <n v="157573184.56750759"/>
    <n v="0"/>
    <n v="158536745.34794936"/>
    <n v="158536745.34794939"/>
    <n v="0"/>
    <n v="159484207.75949353"/>
    <n v="159484207.75949356"/>
    <n v="0"/>
    <n v="159484207.75949353"/>
    <n v="159484207.75949356"/>
    <n v="0"/>
  </r>
  <r>
    <x v="3"/>
    <x v="4"/>
    <x v="0"/>
    <x v="17"/>
    <n v="159922743.53927571"/>
    <n v="159922743.53927571"/>
    <n v="0"/>
    <n v="159922743.53927571"/>
    <n v="159922743.53927571"/>
    <n v="0"/>
    <n v="160617200.15710601"/>
    <n v="160617200.15710601"/>
    <n v="0"/>
    <n v="161326403.0001097"/>
    <n v="161326403.00010967"/>
    <n v="0"/>
    <n v="162032103.05336049"/>
    <n v="162032103.05336049"/>
    <n v="0"/>
    <n v="162736584.44440758"/>
    <n v="162736584.44440755"/>
    <n v="0"/>
    <n v="163432512.22241628"/>
    <n v="163432512.22241628"/>
    <n v="0"/>
    <n v="164125238.34809083"/>
    <n v="164125238.34809083"/>
    <n v="0"/>
    <n v="164810594.83512488"/>
    <n v="164810594.83512491"/>
    <n v="0"/>
    <n v="165502412.13556898"/>
    <n v="165502412.13556898"/>
    <n v="0"/>
    <n v="166206342.53633645"/>
    <n v="166206342.53633648"/>
    <n v="0"/>
    <n v="166948802.0372237"/>
    <n v="166948802.0372237"/>
    <n v="0"/>
    <n v="167692911.68210098"/>
    <n v="167692911.68210098"/>
    <n v="0"/>
    <n v="168424675.74743396"/>
    <n v="168424675.74743396"/>
    <n v="0"/>
    <n v="168424675.74743396"/>
    <n v="168424675.74743396"/>
    <n v="0"/>
  </r>
  <r>
    <x v="3"/>
    <x v="4"/>
    <x v="0"/>
    <x v="18"/>
    <n v="2714821.9067616435"/>
    <n v="2714821.9067616435"/>
    <n v="0"/>
    <n v="2714821.9067616435"/>
    <n v="2714821.9067616435"/>
    <n v="0"/>
    <n v="2743981.1094247275"/>
    <n v="2743981.109424727"/>
    <n v="0"/>
    <n v="2773739.8857065239"/>
    <n v="2773739.8857065239"/>
    <n v="0"/>
    <n v="2803356.24043277"/>
    <n v="2803356.2404327695"/>
    <n v="0"/>
    <n v="2832923.0450064205"/>
    <n v="2832923.0450064209"/>
    <n v="0"/>
    <n v="2862142.0642545382"/>
    <n v="2862142.0642545377"/>
    <n v="0"/>
    <n v="2891230.9060332831"/>
    <n v="2891230.9060332836"/>
    <n v="0"/>
    <n v="2920020.1022514626"/>
    <n v="2920020.1022514636"/>
    <n v="0"/>
    <n v="2949071.9916830235"/>
    <n v="2949071.9916830235"/>
    <n v="0"/>
    <n v="2978616.3932869718"/>
    <n v="2978616.3932869723"/>
    <n v="0"/>
    <n v="3009727.3674688349"/>
    <n v="3009727.3674688358"/>
    <n v="0"/>
    <n v="3040905.4356216486"/>
    <n v="3040905.4356216495"/>
    <n v="0"/>
    <n v="3071581.5391214513"/>
    <n v="3071581.5391214509"/>
    <n v="0"/>
    <n v="3071581.5391214513"/>
    <n v="3071581.5391214509"/>
    <n v="0"/>
  </r>
  <r>
    <x v="3"/>
    <x v="4"/>
    <x v="0"/>
    <x v="19"/>
    <n v="19598156.940665741"/>
    <n v="19598156.940665737"/>
    <n v="0"/>
    <n v="19598156.940665741"/>
    <n v="19598156.940665737"/>
    <n v="0"/>
    <n v="19812293.894469425"/>
    <n v="19812293.894469433"/>
    <n v="0"/>
    <n v="20030894.483397476"/>
    <n v="20030894.483397473"/>
    <n v="0"/>
    <n v="20248434.789087586"/>
    <n v="20248434.78908759"/>
    <n v="0"/>
    <n v="20465606.209632259"/>
    <n v="20465606.209632263"/>
    <n v="0"/>
    <n v="20680188.478909545"/>
    <n v="20680188.478909545"/>
    <n v="0"/>
    <n v="20893801.618280917"/>
    <n v="20893801.618280917"/>
    <n v="0"/>
    <n v="21105183.99164246"/>
    <n v="21105183.991642453"/>
    <n v="0"/>
    <n v="21318522.032527693"/>
    <n v="21318522.032527693"/>
    <n v="0"/>
    <n v="21535526.670079716"/>
    <n v="21535526.670079719"/>
    <n v="0"/>
    <n v="21764193.942820165"/>
    <n v="21764193.942820165"/>
    <n v="0"/>
    <n v="21993360.708860561"/>
    <n v="21993360.708860565"/>
    <n v="0"/>
    <n v="22218790.50751872"/>
    <n v="22218790.507518716"/>
    <n v="0"/>
    <n v="22218790.50751872"/>
    <n v="22218790.507518716"/>
    <n v="0"/>
  </r>
  <r>
    <x v="3"/>
    <x v="4"/>
    <x v="0"/>
    <x v="20"/>
    <n v="15576084.252900146"/>
    <n v="15576084.252900144"/>
    <n v="0"/>
    <n v="15576084.252900146"/>
    <n v="15576084.252900144"/>
    <n v="0"/>
    <n v="15592329.013657881"/>
    <n v="15592329.013657881"/>
    <n v="0"/>
    <n v="15609006.815881897"/>
    <n v="15609006.815881897"/>
    <n v="0"/>
    <n v="15625581.754275139"/>
    <n v="15625581.754275139"/>
    <n v="0"/>
    <n v="15642120.905118603"/>
    <n v="15642120.905118603"/>
    <n v="0"/>
    <n v="15658408.868347021"/>
    <n v="15658408.868347021"/>
    <n v="0"/>
    <n v="15674602.811024081"/>
    <n v="15674602.811024081"/>
    <n v="0"/>
    <n v="15690580.3349848"/>
    <n v="15690580.3349848"/>
    <n v="0"/>
    <n v="15706747.588864844"/>
    <n v="15706747.588864844"/>
    <n v="0"/>
    <n v="15723270.559185095"/>
    <n v="15723270.559185097"/>
    <n v="0"/>
    <n v="15740924.985034762"/>
    <n v="15740924.985034762"/>
    <n v="0"/>
    <n v="15758627.869440062"/>
    <n v="15758627.869440064"/>
    <n v="0"/>
    <n v="15775968.210360166"/>
    <n v="15775968.210360166"/>
    <n v="0"/>
    <n v="15775968.210360166"/>
    <n v="15775968.210360166"/>
    <n v="0"/>
  </r>
  <r>
    <x v="3"/>
    <x v="4"/>
    <x v="0"/>
    <x v="21"/>
    <n v="94246521.022592887"/>
    <n v="94246521.022592887"/>
    <n v="0"/>
    <n v="94246521.022592887"/>
    <n v="94246521.022592887"/>
    <n v="0"/>
    <n v="94843569.354093239"/>
    <n v="94843569.354093239"/>
    <n v="0"/>
    <n v="95453162.944124162"/>
    <n v="95453162.944124177"/>
    <n v="0"/>
    <n v="96059776.557753637"/>
    <n v="96059776.557753637"/>
    <n v="0"/>
    <n v="96665353.40216054"/>
    <n v="96665353.402160555"/>
    <n v="0"/>
    <n v="97263653.313950986"/>
    <n v="97263653.313950986"/>
    <n v="0"/>
    <n v="97859229.440109193"/>
    <n v="97859229.440109193"/>
    <n v="0"/>
    <n v="98448535.892439842"/>
    <n v="98448535.892439842"/>
    <n v="0"/>
    <n v="99043338.8412361"/>
    <n v="99043338.841236115"/>
    <n v="0"/>
    <n v="99648446.934120283"/>
    <n v="99648446.934120283"/>
    <n v="0"/>
    <n v="100286333.41715312"/>
    <n v="100286333.41715312"/>
    <n v="0"/>
    <n v="100925623.74983038"/>
    <n v="100925623.74983038"/>
    <n v="0"/>
    <n v="101554411.15818147"/>
    <n v="101554411.15818147"/>
    <n v="0"/>
    <n v="101554411.15818147"/>
    <n v="101554411.15818147"/>
    <n v="0"/>
  </r>
  <r>
    <x v="3"/>
    <x v="4"/>
    <x v="0"/>
    <x v="22"/>
    <n v="21366190.321325071"/>
    <n v="21366190.321325075"/>
    <n v="0"/>
    <n v="21366190.321325071"/>
    <n v="21366190.321325075"/>
    <n v="0"/>
    <n v="21573771.124815639"/>
    <n v="21573771.124815643"/>
    <n v="0"/>
    <n v="21786054.085302435"/>
    <n v="21786054.085302439"/>
    <n v="0"/>
    <n v="22146325.104528051"/>
    <n v="22146325.104528051"/>
    <n v="0"/>
    <n v="22506207.526608281"/>
    <n v="22506207.526608277"/>
    <n v="0"/>
    <n v="22863362.441755913"/>
    <n v="22863362.441755909"/>
    <n v="0"/>
    <n v="23219496.439906437"/>
    <n v="23219496.439906441"/>
    <n v="0"/>
    <n v="23573280.467302691"/>
    <n v="23573280.467302691"/>
    <n v="0"/>
    <n v="23929124.666615456"/>
    <n v="23929124.66661546"/>
    <n v="0"/>
    <n v="24288831.393372502"/>
    <n v="24288831.393372502"/>
    <n v="0"/>
    <n v="24660823.967901077"/>
    <n v="24660823.967901077"/>
    <n v="0"/>
    <n v="25033342.726996601"/>
    <n v="25033342.726996604"/>
    <n v="0"/>
    <n v="25401924.827554513"/>
    <n v="25401924.827554516"/>
    <n v="0"/>
    <n v="25401924.827554513"/>
    <n v="25401924.827554516"/>
    <n v="0"/>
  </r>
  <r>
    <x v="3"/>
    <x v="4"/>
    <x v="0"/>
    <x v="23"/>
    <n v="1791699.7930708996"/>
    <n v="1791699.7930708996"/>
    <n v="0"/>
    <n v="1791699.7930708996"/>
    <n v="1791699.7930708996"/>
    <n v="0"/>
    <n v="1775064.7489042329"/>
    <n v="1775064.7489042329"/>
    <n v="0"/>
    <n v="1758429.7047375662"/>
    <n v="1758429.7047375662"/>
    <n v="0"/>
    <n v="1741794.6605708995"/>
    <n v="1741794.6605708995"/>
    <n v="0"/>
    <n v="1725159.6164042328"/>
    <n v="1725159.6164042328"/>
    <n v="0"/>
    <n v="1708524.5722375661"/>
    <n v="1708524.5722375661"/>
    <n v="0"/>
    <n v="1691889.5280708994"/>
    <n v="1691889.5280708994"/>
    <n v="0"/>
    <n v="1675254.4839042327"/>
    <n v="1675254.4839042327"/>
    <n v="0"/>
    <n v="1658619.439737566"/>
    <n v="1658619.439737566"/>
    <n v="0"/>
    <n v="1641984.3955708994"/>
    <n v="1641984.3955708994"/>
    <n v="0"/>
    <n v="1625349.3514042327"/>
    <n v="1625349.3514042327"/>
    <n v="0"/>
    <n v="1608714.307237566"/>
    <n v="1608714.307237566"/>
    <n v="0"/>
    <n v="1592079.2630708993"/>
    <n v="1592079.2630708993"/>
    <n v="0"/>
    <n v="1592079.2630708993"/>
    <n v="1592079.2630708993"/>
    <n v="0"/>
  </r>
  <r>
    <x v="3"/>
    <x v="4"/>
    <x v="0"/>
    <x v="24"/>
    <n v="5102778.7560105417"/>
    <n v="5102778.7560105426"/>
    <n v="0"/>
    <n v="5102778.7560105417"/>
    <n v="5102778.7560105426"/>
    <n v="0"/>
    <n v="5118979.7309762696"/>
    <n v="5118979.7309762686"/>
    <n v="0"/>
    <n v="5135869.7137738802"/>
    <n v="5135869.7137738792"/>
    <n v="0"/>
    <n v="5152596.0309862476"/>
    <n v="5152596.0309862485"/>
    <n v="0"/>
    <n v="5169265.4069954967"/>
    <n v="5169265.4069954958"/>
    <n v="0"/>
    <n v="5185535.1209688736"/>
    <n v="5185535.1209688727"/>
    <n v="0"/>
    <n v="5201655.23980809"/>
    <n v="5201655.2398080891"/>
    <n v="0"/>
    <n v="5217431.0170492511"/>
    <n v="5217431.0170492511"/>
    <n v="0"/>
    <n v="5233508.6716174856"/>
    <n v="5233508.6716174837"/>
    <n v="0"/>
    <n v="5250152.3029623544"/>
    <n v="5250152.3029623544"/>
    <n v="0"/>
    <n v="5268596.1815858111"/>
    <n v="5268596.1815858129"/>
    <n v="0"/>
    <n v="5287117.162119722"/>
    <n v="5287117.162119722"/>
    <n v="0"/>
    <n v="5305061.3034357885"/>
    <n v="5305061.3034357885"/>
    <n v="0"/>
    <n v="5305061.3034357885"/>
    <n v="5305061.3034357885"/>
    <n v="0"/>
  </r>
  <r>
    <x v="3"/>
    <x v="4"/>
    <x v="0"/>
    <x v="25"/>
    <n v="533911.32609693275"/>
    <n v="533911.32609693275"/>
    <n v="0"/>
    <n v="533911.32609693275"/>
    <n v="533911.32609693275"/>
    <n v="0"/>
    <n v="530053.82093026605"/>
    <n v="530053.82093026605"/>
    <n v="0"/>
    <n v="526196.31576359936"/>
    <n v="526196.31576359936"/>
    <n v="0"/>
    <n v="522338.81059693266"/>
    <n v="522338.81059693266"/>
    <n v="0"/>
    <n v="518481.30543026596"/>
    <n v="518481.30543026596"/>
    <n v="0"/>
    <n v="514623.80026359926"/>
    <n v="514623.80026359926"/>
    <n v="0"/>
    <n v="510766.29509693256"/>
    <n v="510766.29509693256"/>
    <n v="0"/>
    <n v="506908.78993026586"/>
    <n v="506908.78993026586"/>
    <n v="0"/>
    <n v="503051.28476359916"/>
    <n v="503051.28476359916"/>
    <n v="0"/>
    <n v="499193.77959693247"/>
    <n v="499193.77959693247"/>
    <n v="0"/>
    <n v="495336.27443026577"/>
    <n v="495336.27443026577"/>
    <n v="0"/>
    <n v="491478.76926359907"/>
    <n v="491478.76926359907"/>
    <n v="0"/>
    <n v="487621.26409693237"/>
    <n v="487621.26409693237"/>
    <n v="0"/>
    <n v="487621.26409693237"/>
    <n v="487621.26409693237"/>
    <n v="0"/>
  </r>
  <r>
    <x v="3"/>
    <x v="4"/>
    <x v="0"/>
    <x v="26"/>
    <n v="7563363.6464292742"/>
    <n v="7563363.6464292752"/>
    <n v="0"/>
    <n v="7563363.6464292742"/>
    <n v="7563363.6464292752"/>
    <n v="0"/>
    <n v="7621680.5397579037"/>
    <n v="7621680.5397579046"/>
    <n v="0"/>
    <n v="7681209.3097714707"/>
    <n v="7681209.3097714707"/>
    <n v="0"/>
    <n v="7740450.2129456373"/>
    <n v="7740450.2129456354"/>
    <n v="0"/>
    <n v="7799590.9638235867"/>
    <n v="7799590.9638235867"/>
    <n v="0"/>
    <n v="7858028.7602782249"/>
    <n v="7858028.7602782268"/>
    <n v="0"/>
    <n v="7916203.4380179737"/>
    <n v="7916203.4380179727"/>
    <n v="0"/>
    <n v="7973772.4629116626"/>
    <n v="7973772.4629116626"/>
    <n v="0"/>
    <n v="8031872.4514279161"/>
    <n v="8031872.451427917"/>
    <n v="0"/>
    <n v="8090967.9207327552"/>
    <n v="8090967.9207327552"/>
    <n v="0"/>
    <n v="8153229.7948345756"/>
    <n v="8153229.7948345765"/>
    <n v="0"/>
    <n v="8215627.2813392077"/>
    <n v="8215627.2813392086"/>
    <n v="0"/>
    <n v="8277010.1814099783"/>
    <n v="8277010.1814099774"/>
    <n v="0"/>
    <n v="8277010.1814099783"/>
    <n v="8277010.1814099774"/>
    <n v="0"/>
  </r>
  <r>
    <x v="3"/>
    <x v="4"/>
    <x v="0"/>
    <x v="27"/>
    <n v="2121491.4380339156"/>
    <n v="2121491.4380339165"/>
    <n v="0"/>
    <n v="2121491.4380339156"/>
    <n v="2121491.4380339165"/>
    <n v="0"/>
    <n v="2142128.0620668014"/>
    <n v="2142128.0620668009"/>
    <n v="0"/>
    <n v="2163189.0178447049"/>
    <n v="2163189.0178447044"/>
    <n v="0"/>
    <n v="2184149.1786821536"/>
    <n v="2184149.178682154"/>
    <n v="0"/>
    <n v="2205074.2717613489"/>
    <n v="2205074.2717613499"/>
    <n v="0"/>
    <n v="2225753.229337798"/>
    <n v="2225753.2293377984"/>
    <n v="0"/>
    <n v="2246340.0573891695"/>
    <n v="2246340.0573891695"/>
    <n v="0"/>
    <n v="2266714.8195329802"/>
    <n v="2266714.8195329793"/>
    <n v="0"/>
    <n v="2287275.4955765316"/>
    <n v="2287275.4955765321"/>
    <n v="0"/>
    <n v="2308184.7335698297"/>
    <n v="2308184.7335698307"/>
    <n v="0"/>
    <n v="2330202.6702365507"/>
    <n v="2330202.6702365507"/>
    <n v="0"/>
    <n v="2352268.0908166473"/>
    <n v="2352268.0908166477"/>
    <n v="0"/>
    <n v="2373978.2597137108"/>
    <n v="2373978.2597137103"/>
    <n v="0"/>
    <n v="2373978.2597137108"/>
    <n v="2373978.2597137103"/>
    <n v="0"/>
  </r>
  <r>
    <x v="3"/>
    <x v="4"/>
    <x v="0"/>
    <x v="28"/>
    <n v="3724860.9475113424"/>
    <n v="3724860.9475113419"/>
    <n v="0"/>
    <n v="3724860.9475113424"/>
    <n v="3724860.9475113419"/>
    <n v="0"/>
    <n v="3743153.0744688711"/>
    <n v="3743153.0744688711"/>
    <n v="0"/>
    <n v="3761822.1630879189"/>
    <n v="3761822.1630879194"/>
    <n v="0"/>
    <n v="3780401.7089643558"/>
    <n v="3780401.7089643558"/>
    <n v="0"/>
    <n v="3798950.1018559593"/>
    <n v="3798950.1018559597"/>
    <n v="0"/>
    <n v="3817279.8364709588"/>
    <n v="3817279.8364709592"/>
    <n v="0"/>
    <n v="3835527.7263989756"/>
    <n v="3835527.7263989742"/>
    <n v="0"/>
    <n v="3853587.2243016362"/>
    <n v="3853587.2243016367"/>
    <n v="0"/>
    <n v="3871811.8816894637"/>
    <n v="3871811.8816894647"/>
    <n v="0"/>
    <n v="3890346.1894705528"/>
    <n v="3890346.1894705538"/>
    <n v="0"/>
    <n v="3909865.4268473228"/>
    <n v="3909865.4268473219"/>
    <n v="0"/>
    <n v="3929426.8472921583"/>
    <n v="3929426.8472921583"/>
    <n v="0"/>
    <n v="3948672.6744158096"/>
    <n v="3948672.6744158091"/>
    <n v="0"/>
    <n v="3948672.6744158096"/>
    <n v="3948672.6744158091"/>
    <n v="0"/>
  </r>
  <r>
    <x v="3"/>
    <x v="4"/>
    <x v="0"/>
    <x v="29"/>
    <n v="1960680.2126446408"/>
    <n v="1960680.2126446408"/>
    <n v="0"/>
    <n v="1960680.2126446408"/>
    <n v="1960680.2126446408"/>
    <n v="0"/>
    <n v="1979488.3972965637"/>
    <n v="1979488.397296564"/>
    <n v="0"/>
    <n v="1998742.1220165293"/>
    <n v="1998742.1220165298"/>
    <n v="0"/>
    <n v="2017890.0140120888"/>
    <n v="2017890.0140120885"/>
    <n v="0"/>
    <n v="2037001.085544456"/>
    <n v="2037001.0855444565"/>
    <n v="0"/>
    <n v="2055853.7195926388"/>
    <n v="2055853.7195926388"/>
    <n v="0"/>
    <n v="2074609.6194337925"/>
    <n v="2074609.6194337925"/>
    <n v="0"/>
    <n v="2093142.8542021697"/>
    <n v="2093142.8542021692"/>
    <n v="0"/>
    <n v="2111871.2949444456"/>
    <n v="2111871.2949444465"/>
    <n v="0"/>
    <n v="2130965.7189454115"/>
    <n v="2130965.7189454115"/>
    <n v="0"/>
    <n v="2151224.2549606143"/>
    <n v="2151224.2549606143"/>
    <n v="0"/>
    <n v="2171532.648160073"/>
    <n v="2171532.6481600725"/>
    <n v="0"/>
    <n v="2191468.0340111749"/>
    <n v="2191468.0340111745"/>
    <n v="0"/>
    <n v="2191468.0340111749"/>
    <n v="2191468.0340111745"/>
    <n v="0"/>
  </r>
  <r>
    <x v="3"/>
    <x v="4"/>
    <x v="0"/>
    <x v="38"/>
    <n v="4694.4099106098683"/>
    <n v="4694.4099106098683"/>
    <n v="0"/>
    <n v="4694.4099106098683"/>
    <n v="4694.4099106098683"/>
    <n v="0"/>
    <n v="4432.7899106098685"/>
    <n v="4432.7899106098685"/>
    <n v="0"/>
    <n v="4171.1699106098686"/>
    <n v="4171.1699106098686"/>
    <n v="0"/>
    <n v="3909.5499106098687"/>
    <n v="3909.5499106098687"/>
    <n v="0"/>
    <n v="3647.9299106098688"/>
    <n v="3647.9299106098688"/>
    <n v="0"/>
    <n v="3386.3099106098689"/>
    <n v="3386.3099106098689"/>
    <n v="0"/>
    <n v="3124.689910609869"/>
    <n v="3124.689910609869"/>
    <n v="0"/>
    <n v="2863.0699106098691"/>
    <n v="2863.0699106098691"/>
    <n v="0"/>
    <n v="2601.4499106098692"/>
    <n v="2601.4499106098692"/>
    <n v="0"/>
    <n v="2339.8299106098693"/>
    <n v="2339.8299106098693"/>
    <n v="0"/>
    <n v="2078.2099106098694"/>
    <n v="2078.2099106098694"/>
    <n v="0"/>
    <n v="1816.5899106098695"/>
    <n v="1816.5899106098695"/>
    <n v="0"/>
    <n v="1554.9699106098697"/>
    <n v="1554.9699106098697"/>
    <n v="0"/>
    <n v="1554.9699106098697"/>
    <n v="1554.9699106098697"/>
    <n v="0"/>
  </r>
  <r>
    <x v="3"/>
    <x v="4"/>
    <x v="1"/>
    <x v="16"/>
    <n v="870261.36422241537"/>
    <n v="870261.36422241537"/>
    <n v="0"/>
    <n v="870261.36422241537"/>
    <n v="870261.36422241537"/>
    <n v="0"/>
    <n v="892453.85326260887"/>
    <n v="892453.85326260887"/>
    <n v="0"/>
    <n v="915489.81450611306"/>
    <n v="915489.81450611306"/>
    <n v="0"/>
    <n v="939200.55351226556"/>
    <n v="939200.55351226556"/>
    <n v="0"/>
    <n v="963451.11472853681"/>
    <n v="963451.11472853681"/>
    <n v="0"/>
    <n v="988133.53371290304"/>
    <n v="988133.53371290304"/>
    <n v="0"/>
    <n v="1013161.4389117453"/>
    <n v="1013161.4389117453"/>
    <n v="0"/>
    <n v="1038465.7330821683"/>
    <n v="1038465.7330821683"/>
    <n v="0"/>
    <n v="1063991.1384298559"/>
    <n v="1063991.1384298559"/>
    <n v="0"/>
    <n v="1089693.4327193552"/>
    <n v="1089693.4327193552"/>
    <n v="0"/>
    <n v="1115537.238162304"/>
    <n v="1115537.238162304"/>
    <n v="0"/>
    <n v="1141494.2525280123"/>
    <n v="1141494.2525280123"/>
    <n v="0"/>
    <n v="1167541.8340319279"/>
    <n v="1167541.8340319279"/>
    <n v="0"/>
    <n v="1167541.8340319279"/>
    <n v="1167541.8340319279"/>
    <n v="0"/>
  </r>
  <r>
    <x v="3"/>
    <x v="4"/>
    <x v="1"/>
    <x v="17"/>
    <n v="32664478.161251578"/>
    <n v="32664478.161251578"/>
    <n v="0"/>
    <n v="32664478.161251578"/>
    <n v="32664478.161251578"/>
    <n v="0"/>
    <n v="33280503.757302694"/>
    <n v="33280503.757302694"/>
    <n v="0"/>
    <n v="33919942.701259747"/>
    <n v="33919942.701259747"/>
    <n v="0"/>
    <n v="34578112.323541567"/>
    <n v="34578112.323541567"/>
    <n v="0"/>
    <n v="35251266.488483176"/>
    <n v="35251266.488483176"/>
    <n v="0"/>
    <n v="35936408.28755264"/>
    <n v="35936408.28755264"/>
    <n v="0"/>
    <n v="36631140.193924375"/>
    <n v="36631140.193924375"/>
    <n v="0"/>
    <n v="37333544.18613793"/>
    <n v="37333544.18613793"/>
    <n v="0"/>
    <n v="38042085.84702494"/>
    <n v="38042085.84702494"/>
    <n v="0"/>
    <n v="38755537.642850712"/>
    <n v="38755537.642850712"/>
    <n v="0"/>
    <n v="39472917.546627507"/>
    <n v="39472917.546627507"/>
    <n v="0"/>
    <n v="40193439.936765097"/>
    <n v="40193439.936765097"/>
    <n v="0"/>
    <n v="40916476.315991342"/>
    <n v="40916476.315991342"/>
    <n v="0"/>
    <n v="40916476.315991342"/>
    <n v="40916476.315991342"/>
    <n v="0"/>
  </r>
  <r>
    <x v="3"/>
    <x v="4"/>
    <x v="1"/>
    <x v="2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</r>
  <r>
    <x v="3"/>
    <x v="4"/>
    <x v="1"/>
    <x v="21"/>
    <n v="9520732.5613658484"/>
    <n v="9520732.5613658484"/>
    <n v="0"/>
    <n v="9520732.5613658484"/>
    <n v="9520732.5613658484"/>
    <n v="0"/>
    <n v="9661092.7153788544"/>
    <n v="9661092.7153788544"/>
    <n v="0"/>
    <n v="9806787.5521373563"/>
    <n v="9806787.5521373563"/>
    <n v="0"/>
    <n v="9956750.1350922566"/>
    <n v="9956750.1350922566"/>
    <n v="0"/>
    <n v="10110126.915004276"/>
    <n v="10110126.915004276"/>
    <n v="0"/>
    <n v="10266235.05248199"/>
    <n v="10266235.05248199"/>
    <n v="0"/>
    <n v="10424528.276012259"/>
    <n v="10424528.276012259"/>
    <n v="0"/>
    <n v="10584569.568384571"/>
    <n v="10584569.568384571"/>
    <n v="0"/>
    <n v="10746009.315830521"/>
    <n v="10746009.315830521"/>
    <n v="0"/>
    <n v="10908567.827335378"/>
    <n v="10908567.827335378"/>
    <n v="0"/>
    <n v="11072021.350087361"/>
    <n v="11072021.350087361"/>
    <n v="0"/>
    <n v="11236190.881837048"/>
    <n v="11236190.881837048"/>
    <n v="0"/>
    <n v="11400933.220784895"/>
    <n v="11400933.220784895"/>
    <n v="0"/>
    <n v="11400933.220784895"/>
    <n v="11400933.220784895"/>
    <n v="0"/>
  </r>
  <r>
    <x v="3"/>
    <x v="4"/>
    <x v="1"/>
    <x v="22"/>
    <n v="532384.89738582855"/>
    <n v="532384.89738582855"/>
    <n v="0"/>
    <n v="532384.89738582855"/>
    <n v="532384.89738582855"/>
    <n v="0"/>
    <n v="541364.45089394983"/>
    <n v="541364.45089394983"/>
    <n v="0"/>
    <n v="550685.29121169948"/>
    <n v="550685.29121169948"/>
    <n v="0"/>
    <n v="560279.16097715183"/>
    <n v="560279.16097715183"/>
    <n v="0"/>
    <n v="570091.45430076623"/>
    <n v="570091.45430076623"/>
    <n v="0"/>
    <n v="580078.48647091049"/>
    <n v="580078.48647091049"/>
    <n v="0"/>
    <n v="590205.30971827835"/>
    <n v="590205.30971827835"/>
    <n v="0"/>
    <n v="600443.96582742524"/>
    <n v="600443.96582742524"/>
    <n v="0"/>
    <n v="610772.08822599542"/>
    <n v="610772.08822599542"/>
    <n v="0"/>
    <n v="621171.78365610423"/>
    <n v="621171.78365610423"/>
    <n v="0"/>
    <n v="631628.73751144379"/>
    <n v="631628.73751144379"/>
    <n v="0"/>
    <n v="642131.49810696801"/>
    <n v="642131.49810696801"/>
    <n v="0"/>
    <n v="652670.90409464005"/>
    <n v="652670.90409464005"/>
    <n v="0"/>
    <n v="652670.90409464005"/>
    <n v="652670.90409464005"/>
    <n v="0"/>
  </r>
  <r>
    <x v="3"/>
    <x v="4"/>
    <x v="1"/>
    <x v="24"/>
    <n v="714519.65400344646"/>
    <n v="714519.65400344646"/>
    <n v="0"/>
    <n v="714519.65400344646"/>
    <n v="714519.65400344646"/>
    <n v="0"/>
    <n v="732259.95574518899"/>
    <n v="732259.95574518899"/>
    <n v="0"/>
    <n v="750674.51495171618"/>
    <n v="750674.51495171618"/>
    <n v="0"/>
    <n v="769628.48013007094"/>
    <n v="769628.48013007094"/>
    <n v="0"/>
    <n v="789013.97008588794"/>
    <n v="789013.97008588794"/>
    <n v="0"/>
    <n v="808744.67986367457"/>
    <n v="808744.67986367457"/>
    <n v="0"/>
    <n v="828751.56549903704"/>
    <n v="828751.56549903704"/>
    <n v="0"/>
    <n v="848979.39182046009"/>
    <n v="848979.39182046009"/>
    <n v="0"/>
    <n v="869383.97069073166"/>
    <n v="869383.97069073166"/>
    <n v="0"/>
    <n v="889929.95160008199"/>
    <n v="889929.95160008199"/>
    <n v="0"/>
    <n v="910589.05414069537"/>
    <n v="910589.05414069537"/>
    <n v="0"/>
    <n v="931338.6539863192"/>
    <n v="931338.6539863192"/>
    <n v="0"/>
    <n v="952160.65167595143"/>
    <n v="952160.65167595143"/>
    <n v="0"/>
    <n v="952160.65167595143"/>
    <n v="952160.65167595143"/>
    <n v="0"/>
  </r>
  <r>
    <x v="3"/>
    <x v="5"/>
    <x v="0"/>
    <x v="30"/>
    <n v="0"/>
    <n v="0"/>
    <n v="0"/>
    <n v="0"/>
    <n v="0"/>
    <n v="0"/>
    <n v="0"/>
    <n v="0"/>
    <n v="0"/>
    <n v="0"/>
    <n v="0"/>
    <n v="0"/>
    <n v="59081743.90363241"/>
    <n v="59081743.90363241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</r>
  <r>
    <x v="3"/>
    <x v="5"/>
    <x v="0"/>
    <x v="31"/>
    <n v="0"/>
    <n v="0"/>
    <n v="0"/>
    <n v="0"/>
    <n v="0"/>
    <n v="0"/>
    <n v="0"/>
    <n v="0"/>
    <n v="0"/>
    <n v="0"/>
    <n v="0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</r>
  <r>
    <x v="4"/>
    <x v="0"/>
    <x v="0"/>
    <x v="33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</r>
  <r>
    <x v="4"/>
    <x v="0"/>
    <x v="0"/>
    <x v="39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</r>
  <r>
    <x v="4"/>
    <x v="0"/>
    <x v="0"/>
    <x v="0"/>
    <n v="1730743.7175470279"/>
    <n v="1730743.7175470276"/>
    <n v="0"/>
    <n v="1730743.7175470279"/>
    <n v="1730743.7175470276"/>
    <n v="0"/>
    <n v="1810127.019140797"/>
    <n v="1810127.0191407967"/>
    <n v="0"/>
    <n v="1892763.2349007316"/>
    <n v="1892763.2349007316"/>
    <n v="0"/>
    <n v="1978555.1153269322"/>
    <n v="1978555.1153269319"/>
    <n v="0"/>
    <n v="2064658.1941528125"/>
    <n v="2064658.1941528122"/>
    <n v="0"/>
    <n v="2151010.2316984353"/>
    <n v="2151010.2316984357"/>
    <n v="0"/>
    <n v="2237561.4362198543"/>
    <n v="2237561.4362198543"/>
    <n v="0"/>
    <n v="2324271.9743219088"/>
    <n v="2324271.9743219083"/>
    <n v="0"/>
    <n v="2411109.9792884714"/>
    <n v="2411109.9792884714"/>
    <n v="0"/>
    <n v="2498049.9577466417"/>
    <n v="2498049.9577466417"/>
    <n v="0"/>
    <n v="2585071.514998097"/>
    <n v="2585071.5149980974"/>
    <n v="0"/>
    <n v="2672165.5867324723"/>
    <n v="2672165.5867324723"/>
    <n v="0"/>
    <n v="2759350.3015704993"/>
    <n v="2759350.3015704989"/>
    <n v="0"/>
    <n v="2759350.3015704993"/>
    <n v="2759350.3015704989"/>
    <n v="0"/>
  </r>
  <r>
    <x v="4"/>
    <x v="0"/>
    <x v="0"/>
    <x v="1"/>
    <n v="728745.74213796388"/>
    <n v="728745.74213796388"/>
    <n v="0"/>
    <n v="728745.74213796388"/>
    <n v="728745.74213796388"/>
    <n v="0"/>
    <n v="753575.08113611676"/>
    <n v="753575.08113611676"/>
    <n v="0"/>
    <n v="778459.75091635482"/>
    <n v="778459.75091635482"/>
    <n v="0"/>
    <n v="803392.85198892734"/>
    <n v="803392.85198892734"/>
    <n v="0"/>
    <n v="828368.86476203438"/>
    <n v="828368.86476203438"/>
    <n v="0"/>
    <n v="853383.37356223562"/>
    <n v="853383.37356223562"/>
    <n v="0"/>
    <n v="878432.84585077886"/>
    <n v="878432.84585077886"/>
    <n v="0"/>
    <n v="903514.45559666224"/>
    <n v="903514.45559666224"/>
    <n v="0"/>
    <n v="928625.94197508448"/>
    <n v="928625.94197508448"/>
    <n v="0"/>
    <n v="953765.49632620474"/>
    <n v="953765.49632620474"/>
    <n v="0"/>
    <n v="978931.67172214971"/>
    <n v="978931.67172214971"/>
    <n v="0"/>
    <n v="1004126.4292505317"/>
    <n v="1004126.4292505317"/>
    <n v="0"/>
    <n v="1029365.3779861265"/>
    <n v="1029365.3779861265"/>
    <n v="0"/>
    <n v="1029365.3779861265"/>
    <n v="1029365.3779861265"/>
    <n v="0"/>
  </r>
  <r>
    <x v="4"/>
    <x v="1"/>
    <x v="0"/>
    <x v="2"/>
    <n v="1667745.6314999992"/>
    <n v="1667745.6314999992"/>
    <n v="0"/>
    <n v="1667745.6314999992"/>
    <n v="1667745.6314999992"/>
    <n v="0"/>
    <n v="1698474.5733153326"/>
    <n v="1686761.0657916658"/>
    <n v="11713.507523666834"/>
    <n v="1729203.5151306661"/>
    <n v="1705776.5000833324"/>
    <n v="23427.015047333669"/>
    <n v="1759932.4569459995"/>
    <n v="1724791.934374999"/>
    <n v="35140.522571000503"/>
    <n v="1790661.398761333"/>
    <n v="1743807.3686666656"/>
    <n v="46854.030094667338"/>
    <n v="1821390.3405766664"/>
    <n v="1762822.8029583322"/>
    <n v="58567.537618334172"/>
    <n v="1852119.2823919998"/>
    <n v="1781838.2372499988"/>
    <n v="70281.045142001007"/>
    <n v="1882848.2242073333"/>
    <n v="1800853.6715416654"/>
    <n v="81994.552665667841"/>
    <n v="1913577.1660226667"/>
    <n v="1819869.1058333321"/>
    <n v="93708.060189334676"/>
    <n v="1944306.1078380002"/>
    <n v="1838884.5401249987"/>
    <n v="105421.56771300151"/>
    <n v="1975035.0496533336"/>
    <n v="1857899.9744166653"/>
    <n v="117135.07523666834"/>
    <n v="2005763.9914686671"/>
    <n v="1876915.4087083319"/>
    <n v="128848.58276033518"/>
    <n v="2036492.9332840005"/>
    <n v="1895930.8429999985"/>
    <n v="140562.09028400201"/>
    <n v="2036492.9332840005"/>
    <n v="1895930.8429999985"/>
    <n v="140562.09028400201"/>
  </r>
  <r>
    <x v="4"/>
    <x v="2"/>
    <x v="0"/>
    <x v="3"/>
    <n v="295149.99744000012"/>
    <n v="295149.99744000012"/>
    <n v="0"/>
    <n v="295149.99744000012"/>
    <n v="295149.99744000012"/>
    <n v="0"/>
    <n v="299401.13806000014"/>
    <n v="299401.13806000014"/>
    <n v="0"/>
    <n v="303652.27868000016"/>
    <n v="303652.27868000016"/>
    <n v="0"/>
    <n v="307903.41930000018"/>
    <n v="307903.41930000018"/>
    <n v="0"/>
    <n v="312154.5599200002"/>
    <n v="312154.5599200002"/>
    <n v="0"/>
    <n v="316405.70054000022"/>
    <n v="316405.70054000022"/>
    <n v="0"/>
    <n v="320656.84116000024"/>
    <n v="320656.84116000024"/>
    <n v="0"/>
    <n v="324907.98178000026"/>
    <n v="324907.98178000026"/>
    <n v="0"/>
    <n v="329159.12240000028"/>
    <n v="329159.12240000028"/>
    <n v="0"/>
    <n v="333410.2630200003"/>
    <n v="333410.2630200003"/>
    <n v="0"/>
    <n v="337661.40364000032"/>
    <n v="337661.40364000032"/>
    <n v="0"/>
    <n v="341912.54426000034"/>
    <n v="341912.54426000034"/>
    <n v="0"/>
    <n v="346163.68488000036"/>
    <n v="346163.68488000036"/>
    <n v="0"/>
    <n v="346163.68488000036"/>
    <n v="346163.68488000036"/>
    <n v="0"/>
  </r>
  <r>
    <x v="4"/>
    <x v="2"/>
    <x v="0"/>
    <x v="4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</r>
  <r>
    <x v="4"/>
    <x v="2"/>
    <x v="0"/>
    <x v="4"/>
    <n v="140799.32358333332"/>
    <n v="140799.32358333332"/>
    <n v="0"/>
    <n v="140799.32358333332"/>
    <n v="140799.32358333332"/>
    <n v="0"/>
    <n v="145227.60199999996"/>
    <n v="145227.60199999996"/>
    <n v="0"/>
    <n v="150309.7025833333"/>
    <n v="150309.7025833333"/>
    <n v="0"/>
    <n v="156045.6253333333"/>
    <n v="156045.6253333333"/>
    <n v="0"/>
    <n v="162018.70358333329"/>
    <n v="162018.70358333329"/>
    <n v="0"/>
    <n v="168228.93733333328"/>
    <n v="168228.93733333328"/>
    <n v="0"/>
    <n v="174676.32658333328"/>
    <n v="174676.32658333328"/>
    <n v="0"/>
    <n v="181360.87133333331"/>
    <n v="181360.87133333331"/>
    <n v="0"/>
    <n v="188282.57158333328"/>
    <n v="188282.57158333328"/>
    <n v="0"/>
    <n v="195441.4273333333"/>
    <n v="195441.4273333333"/>
    <n v="0"/>
    <n v="202837.43858333328"/>
    <n v="202837.43858333328"/>
    <n v="0"/>
    <n v="210470.60533333325"/>
    <n v="210470.60533333325"/>
    <n v="0"/>
    <n v="218340.9331666666"/>
    <n v="218340.9331666666"/>
    <n v="0"/>
    <n v="218340.9331666666"/>
    <n v="218340.9331666666"/>
    <n v="0"/>
  </r>
  <r>
    <x v="4"/>
    <x v="2"/>
    <x v="0"/>
    <x v="5"/>
    <n v="447431.44699999975"/>
    <n v="447431.44699999975"/>
    <n v="0"/>
    <n v="447431.44699999975"/>
    <n v="447431.44699999975"/>
    <n v="0"/>
    <n v="460987.2426666664"/>
    <n v="460987.2426666664"/>
    <n v="0"/>
    <n v="474543.03833333304"/>
    <n v="474543.03833333304"/>
    <n v="0"/>
    <n v="488098.83399999968"/>
    <n v="488098.83399999968"/>
    <n v="0"/>
    <n v="501654.62966666633"/>
    <n v="501654.62966666633"/>
    <n v="0"/>
    <n v="515210.42533333297"/>
    <n v="515210.42533333297"/>
    <n v="0"/>
    <n v="528766.22099999967"/>
    <n v="528766.22099999967"/>
    <n v="0"/>
    <n v="542322.01666666637"/>
    <n v="542322.01666666637"/>
    <n v="0"/>
    <n v="555877.81233333307"/>
    <n v="555877.81233333307"/>
    <n v="0"/>
    <n v="569433.60799999977"/>
    <n v="569433.60799999977"/>
    <n v="0"/>
    <n v="582989.40366666648"/>
    <n v="582989.40366666648"/>
    <n v="0"/>
    <n v="596545.19933333318"/>
    <n v="596545.19933333318"/>
    <n v="0"/>
    <n v="610100.99499999988"/>
    <n v="610100.99499999988"/>
    <n v="0"/>
    <n v="610100.99499999988"/>
    <n v="610100.99499999988"/>
    <n v="0"/>
  </r>
  <r>
    <x v="4"/>
    <x v="2"/>
    <x v="0"/>
    <x v="6"/>
    <n v="210024.45837000001"/>
    <n v="210024.45837000001"/>
    <n v="0"/>
    <n v="210024.45837000001"/>
    <n v="210024.45837000001"/>
    <n v="0"/>
    <n v="215564.14740083335"/>
    <n v="215564.14740083335"/>
    <n v="0"/>
    <n v="221103.83643166666"/>
    <n v="221103.83643166666"/>
    <n v="0"/>
    <n v="226643.52546250002"/>
    <n v="226643.52546250002"/>
    <n v="0"/>
    <n v="232183.21449333333"/>
    <n v="232183.21449333333"/>
    <n v="0"/>
    <n v="237722.90352416667"/>
    <n v="237722.90352416667"/>
    <n v="0"/>
    <n v="243262.59255499998"/>
    <n v="243262.59255499998"/>
    <n v="0"/>
    <n v="248802.28158583332"/>
    <n v="248802.28158583332"/>
    <n v="0"/>
    <n v="254341.97061666666"/>
    <n v="254341.97061666666"/>
    <n v="0"/>
    <n v="259881.6596475"/>
    <n v="259881.6596475"/>
    <n v="0"/>
    <n v="265421.34867833334"/>
    <n v="265421.34867833334"/>
    <n v="0"/>
    <n v="270961.03770916665"/>
    <n v="270961.03770916665"/>
    <n v="0"/>
    <n v="276500.72673999995"/>
    <n v="276500.72673999995"/>
    <n v="0"/>
    <n v="276500.72673999995"/>
    <n v="276500.72673999995"/>
    <n v="0"/>
  </r>
  <r>
    <x v="4"/>
    <x v="2"/>
    <x v="0"/>
    <x v="7"/>
    <n v="941297.76839000033"/>
    <n v="941297.76839000033"/>
    <n v="0"/>
    <n v="941297.76839000033"/>
    <n v="941297.76839000033"/>
    <n v="0"/>
    <n v="945143.10167458362"/>
    <n v="947424.23158916703"/>
    <n v="-2281.1299145834055"/>
    <n v="948988.43495916692"/>
    <n v="953550.69478833373"/>
    <n v="-4562.259829166811"/>
    <n v="952833.76824375021"/>
    <n v="959677.15798750042"/>
    <n v="-6843.3897437502164"/>
    <n v="956679.1015283335"/>
    <n v="965803.62118666712"/>
    <n v="-9124.5196583336219"/>
    <n v="960524.43481291679"/>
    <n v="971930.08438583382"/>
    <n v="-11405.649572917027"/>
    <n v="964369.76809750008"/>
    <n v="978056.54758500052"/>
    <n v="-13686.779487500433"/>
    <n v="968215.10138208338"/>
    <n v="984183.01078416721"/>
    <n v="-15967.909402083838"/>
    <n v="972060.43466666667"/>
    <n v="990309.47398333391"/>
    <n v="-18249.039316667244"/>
    <n v="975905.76795124996"/>
    <n v="996435.93718250061"/>
    <n v="-20530.169231250649"/>
    <n v="979751.10123583325"/>
    <n v="1002562.4003816673"/>
    <n v="-22811.299145834055"/>
    <n v="983596.43452041654"/>
    <n v="1008688.863580834"/>
    <n v="-25092.42906041746"/>
    <n v="987441.76780499984"/>
    <n v="1014815.3267800007"/>
    <n v="-27373.558975000866"/>
    <n v="987441.76780499984"/>
    <n v="1014815.3267800007"/>
    <n v="-27373.558975000866"/>
  </r>
  <r>
    <x v="4"/>
    <x v="2"/>
    <x v="0"/>
    <x v="8"/>
    <n v="272388.74256000016"/>
    <n v="272388.74256000016"/>
    <n v="0"/>
    <n v="272388.74256000016"/>
    <n v="272388.74256000016"/>
    <n v="0"/>
    <n v="277246.88694000017"/>
    <n v="277246.88694000017"/>
    <n v="0"/>
    <n v="282105.03132000018"/>
    <n v="282105.03132000018"/>
    <n v="0"/>
    <n v="286963.1757000002"/>
    <n v="286963.1757000002"/>
    <n v="0"/>
    <n v="291821.32008000021"/>
    <n v="291821.32008000021"/>
    <n v="0"/>
    <n v="296679.46446000022"/>
    <n v="296679.46446000022"/>
    <n v="0"/>
    <n v="301537.60884000023"/>
    <n v="301537.60884000023"/>
    <n v="0"/>
    <n v="306395.75322000025"/>
    <n v="306395.75322000025"/>
    <n v="0"/>
    <n v="311253.89760000026"/>
    <n v="311253.89760000026"/>
    <n v="0"/>
    <n v="316112.04198000027"/>
    <n v="316112.04198000027"/>
    <n v="0"/>
    <n v="320970.18636000028"/>
    <n v="320970.18636000028"/>
    <n v="0"/>
    <n v="325828.3307400003"/>
    <n v="325828.3307400003"/>
    <n v="0"/>
    <n v="330686.47512000031"/>
    <n v="330686.47512000031"/>
    <n v="0"/>
    <n v="330686.47512000031"/>
    <n v="330686.47512000031"/>
    <n v="0"/>
  </r>
  <r>
    <x v="4"/>
    <x v="2"/>
    <x v="0"/>
    <x v="9"/>
    <n v="-170169.74649999995"/>
    <n v="-170169.74649999995"/>
    <n v="0"/>
    <n v="-170169.74649999995"/>
    <n v="-170169.74649999995"/>
    <n v="0"/>
    <n v="-169234.15620833327"/>
    <n v="-169234.15620833327"/>
    <n v="0"/>
    <n v="-168298.56591666659"/>
    <n v="-168298.56591666659"/>
    <n v="0"/>
    <n v="-167362.97562499993"/>
    <n v="-167362.97562499993"/>
    <n v="0"/>
    <n v="-166427.38533333325"/>
    <n v="-166427.38533333325"/>
    <n v="0"/>
    <n v="-165491.79504166657"/>
    <n v="-165491.79504166657"/>
    <n v="0"/>
    <n v="-164556.20474999992"/>
    <n v="-164556.20474999992"/>
    <n v="0"/>
    <n v="-163620.61445833324"/>
    <n v="-163620.61445833324"/>
    <n v="0"/>
    <n v="-162685.02416666655"/>
    <n v="-162685.02416666655"/>
    <n v="0"/>
    <n v="-161749.43387499987"/>
    <n v="-161749.43387499987"/>
    <n v="0"/>
    <n v="-160813.84358333319"/>
    <n v="-160813.84358333319"/>
    <n v="0"/>
    <n v="-159878.25329166654"/>
    <n v="-159878.25329166654"/>
    <n v="0"/>
    <n v="-158942.66299999985"/>
    <n v="-158942.66299999985"/>
    <n v="0"/>
    <n v="-158942.66299999985"/>
    <n v="-158942.66299999985"/>
    <n v="0"/>
  </r>
  <r>
    <x v="4"/>
    <x v="3"/>
    <x v="0"/>
    <x v="10"/>
    <n v="102171.57868000002"/>
    <n v="102171.57868000002"/>
    <n v="0"/>
    <n v="102171.57868000002"/>
    <n v="102171.57868000002"/>
    <n v="0"/>
    <n v="105551.20015075002"/>
    <n v="104294.90107000002"/>
    <n v="1256.2990807500028"/>
    <n v="108930.82162150003"/>
    <n v="106418.22346000002"/>
    <n v="2512.5981615000055"/>
    <n v="112310.44309225003"/>
    <n v="108541.54585000002"/>
    <n v="3768.8972422500083"/>
    <n v="115690.06456300004"/>
    <n v="110664.86824000003"/>
    <n v="5025.196323000011"/>
    <n v="119069.68603375004"/>
    <n v="112788.19063000003"/>
    <n v="6281.4954037500138"/>
    <n v="122449.30750450004"/>
    <n v="114911.51302000003"/>
    <n v="7537.7944845000166"/>
    <n v="125828.92897525005"/>
    <n v="117034.83541000003"/>
    <n v="8794.0935652500193"/>
    <n v="129208.55044600005"/>
    <n v="119158.15780000003"/>
    <n v="10050.392646000022"/>
    <n v="132588.17191675006"/>
    <n v="121281.48019000003"/>
    <n v="11306.691726750025"/>
    <n v="135967.79338750005"/>
    <n v="123404.80258000003"/>
    <n v="12562.990807500013"/>
    <n v="139347.41485825003"/>
    <n v="125528.12497000003"/>
    <n v="13819.289888250001"/>
    <n v="142727.03632900002"/>
    <n v="127651.44736000003"/>
    <n v="15075.588968999989"/>
    <n v="142727.03632900002"/>
    <n v="127651.44736000003"/>
    <n v="15075.588968999989"/>
  </r>
  <r>
    <x v="4"/>
    <x v="3"/>
    <x v="0"/>
    <x v="11"/>
    <n v="1098400.5339000002"/>
    <n v="1098400.5339000002"/>
    <n v="0"/>
    <n v="1098400.5339000002"/>
    <n v="1098400.5339000002"/>
    <n v="0"/>
    <n v="1107058.7972872502"/>
    <n v="1114195.0442250001"/>
    <n v="-7136.2469377499074"/>
    <n v="1115717.0606745002"/>
    <n v="1129989.55455"/>
    <n v="-14272.493875499815"/>
    <n v="1124375.3240617502"/>
    <n v="1145784.0648749999"/>
    <n v="-21408.740813249722"/>
    <n v="1133033.5874490002"/>
    <n v="1161578.5751999998"/>
    <n v="-28544.987750999629"/>
    <n v="1141691.8508362502"/>
    <n v="1177373.0855249998"/>
    <n v="-35681.234688749537"/>
    <n v="1150350.1142235002"/>
    <n v="1193167.5958499997"/>
    <n v="-42817.481626499444"/>
    <n v="1159008.3776107503"/>
    <n v="1208962.1061749996"/>
    <n v="-49953.728564249352"/>
    <n v="1167666.6409980003"/>
    <n v="1224756.6164999995"/>
    <n v="-57089.975501999259"/>
    <n v="1176324.9043852503"/>
    <n v="1240551.1268249995"/>
    <n v="-64226.222439749166"/>
    <n v="1184983.1677725003"/>
    <n v="1256345.6371499994"/>
    <n v="-71362.469377499074"/>
    <n v="1193641.4311597503"/>
    <n v="1272140.1474749993"/>
    <n v="-78498.716315248981"/>
    <n v="1202299.6945470003"/>
    <n v="1287934.6577999992"/>
    <n v="-85634.963252998888"/>
    <n v="1202299.6945470003"/>
    <n v="1287934.6577999992"/>
    <n v="-85634.963252998888"/>
  </r>
  <r>
    <x v="4"/>
    <x v="3"/>
    <x v="0"/>
    <x v="12"/>
    <n v="2572618.762972875"/>
    <n v="2572618.762972875"/>
    <n v="0"/>
    <n v="2572618.762972875"/>
    <n v="2572618.762972875"/>
    <n v="0"/>
    <n v="2601574.5450815419"/>
    <n v="2623314.1766672921"/>
    <n v="-21739.631585750263"/>
    <n v="2630932.4050568752"/>
    <n v="2674564.2015617085"/>
    <n v="-43631.79650483327"/>
    <n v="2660692.342898875"/>
    <n v="2726368.8376561254"/>
    <n v="-65676.494757250417"/>
    <n v="2690854.3586075418"/>
    <n v="2778728.0849505421"/>
    <n v="-87873.726343000308"/>
    <n v="2721418.452182875"/>
    <n v="2831641.9434449589"/>
    <n v="-110223.49126208387"/>
    <n v="2752384.6236248747"/>
    <n v="2885110.4131393754"/>
    <n v="-132725.78951450065"/>
    <n v="2783752.8729335414"/>
    <n v="2939133.4940337921"/>
    <n v="-155380.62110025063"/>
    <n v="2815523.2001088746"/>
    <n v="2993711.1861282089"/>
    <n v="-178187.98601933429"/>
    <n v="2847695.6051508747"/>
    <n v="3048843.4894226259"/>
    <n v="-201147.88427175116"/>
    <n v="2880270.0880595413"/>
    <n v="3104530.4039170425"/>
    <n v="-224260.31585750123"/>
    <n v="2913246.6488348744"/>
    <n v="3160771.9296114594"/>
    <n v="-247525.28077658499"/>
    <n v="2946625.2874768744"/>
    <n v="3217568.0665058759"/>
    <n v="-270942.77902900148"/>
    <n v="2946625.2874768744"/>
    <n v="3217568.0665058759"/>
    <n v="-270942.77902900148"/>
  </r>
  <r>
    <x v="4"/>
    <x v="3"/>
    <x v="0"/>
    <x v="13"/>
    <n v="355716.07600000035"/>
    <n v="355716.07600000035"/>
    <n v="0"/>
    <n v="355716.07600000035"/>
    <n v="355716.07600000035"/>
    <n v="0"/>
    <n v="360693.06963333371"/>
    <n v="358887.37233333371"/>
    <n v="1805.6972999999998"/>
    <n v="365670.06326666707"/>
    <n v="362058.66866666707"/>
    <n v="3611.3945999999996"/>
    <n v="370647.05690000043"/>
    <n v="365229.96500000043"/>
    <n v="5417.0918999999994"/>
    <n v="375624.05053333379"/>
    <n v="368401.26133333379"/>
    <n v="7222.7891999999993"/>
    <n v="380601.04416666715"/>
    <n v="371572.55766666715"/>
    <n v="9028.4864999999991"/>
    <n v="385578.03780000051"/>
    <n v="374743.85400000052"/>
    <n v="10834.183799999999"/>
    <n v="390555.03143333388"/>
    <n v="377915.15033333388"/>
    <n v="12639.881099999999"/>
    <n v="395532.02506666724"/>
    <n v="381086.44666666724"/>
    <n v="14445.578399999999"/>
    <n v="400509.0187000006"/>
    <n v="384257.7430000006"/>
    <n v="16251.275699999998"/>
    <n v="405486.01233333396"/>
    <n v="387429.03933333396"/>
    <n v="18056.972999999998"/>
    <n v="410463.00596666732"/>
    <n v="390600.33566666732"/>
    <n v="19862.670299999998"/>
    <n v="415439.99960000068"/>
    <n v="393771.63200000068"/>
    <n v="21668.367599999998"/>
    <n v="415439.99960000068"/>
    <n v="393771.63200000068"/>
    <n v="21668.367599999998"/>
  </r>
  <r>
    <x v="4"/>
    <x v="3"/>
    <x v="0"/>
    <x v="14"/>
    <n v="93191.159450000079"/>
    <n v="93191.159450000079"/>
    <n v="0"/>
    <n v="93191.159450000079"/>
    <n v="93191.159450000079"/>
    <n v="0"/>
    <n v="94652.411070833419"/>
    <n v="94652.411070833419"/>
    <n v="0"/>
    <n v="96113.662691666759"/>
    <n v="96113.662691666759"/>
    <n v="0"/>
    <n v="97574.914312500099"/>
    <n v="97574.914312500099"/>
    <n v="0"/>
    <n v="99036.165933333439"/>
    <n v="99036.165933333439"/>
    <n v="0"/>
    <n v="100497.41755416678"/>
    <n v="100497.41755416678"/>
    <n v="0"/>
    <n v="101958.66917500012"/>
    <n v="101958.66917500012"/>
    <n v="0"/>
    <n v="103419.92079583346"/>
    <n v="103419.92079583346"/>
    <n v="0"/>
    <n v="104881.1724166668"/>
    <n v="104881.1724166668"/>
    <n v="0"/>
    <n v="106342.42403750014"/>
    <n v="106342.42403750014"/>
    <n v="0"/>
    <n v="107803.67565833348"/>
    <n v="107803.67565833348"/>
    <n v="0"/>
    <n v="109264.92727916682"/>
    <n v="109264.92727916682"/>
    <n v="0"/>
    <n v="110726.17890000016"/>
    <n v="110726.17890000016"/>
    <n v="0"/>
    <n v="110726.17890000016"/>
    <n v="110726.17890000016"/>
    <n v="0"/>
  </r>
  <r>
    <x v="4"/>
    <x v="4"/>
    <x v="0"/>
    <x v="35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</r>
  <r>
    <x v="4"/>
    <x v="4"/>
    <x v="0"/>
    <x v="15"/>
    <n v="-34418.251339777918"/>
    <n v="-34418.251339777933"/>
    <n v="0"/>
    <n v="-34418.251339777918"/>
    <n v="-34418.251339777933"/>
    <n v="0"/>
    <n v="-33852.519554881401"/>
    <n v="-33968.372043288997"/>
    <n v="115.85248840759596"/>
    <n v="-33279.831359923999"/>
    <n v="-33512.757408717989"/>
    <n v="232.92604879399005"/>
    <n v="-32700.132779238756"/>
    <n v="-33051.362934850105"/>
    <n v="351.23015561134889"/>
    <n v="-32113.446478808863"/>
    <n v="-32584.207309065056"/>
    <n v="470.760830256193"/>
    <n v="-31519.819371793379"/>
    <n v="-32111.329209765318"/>
    <n v="591.5098379719384"/>
    <n v="-30919.307890969791"/>
    <n v="-31632.775163974839"/>
    <n v="713.4672730050479"/>
    <n v="-30311.962785282692"/>
    <n v="-31148.587012578824"/>
    <n v="836.62422729613172"/>
    <n v="-29697.78841767335"/>
    <n v="-30658.768352683059"/>
    <n v="960.97993500970915"/>
    <n v="-29076.695621499595"/>
    <n v="-30163.245669236858"/>
    <n v="1086.5500477372625"/>
    <n v="-28448.441281873103"/>
    <n v="-29661.818521773766"/>
    <n v="1213.377239900663"/>
    <n v="-27812.832512774665"/>
    <n v="-29154.327881926925"/>
    <n v="1341.4953691522605"/>
    <n v="-27169.920659122148"/>
    <n v="-28640.816081942379"/>
    <n v="1470.895422820231"/>
    <n v="-27169.920659122148"/>
    <n v="-28640.816081942379"/>
    <n v="1470.895422820231"/>
  </r>
  <r>
    <x v="4"/>
    <x v="4"/>
    <x v="0"/>
    <x v="16"/>
    <n v="76767690.958115622"/>
    <n v="76767690.958115622"/>
    <n v="0"/>
    <n v="76767690.958115622"/>
    <n v="76767690.958115622"/>
    <n v="0"/>
    <n v="76934478.893023461"/>
    <n v="77001496.576018706"/>
    <n v="-67017.682995244861"/>
    <n v="77102750.594784781"/>
    <n v="77237194.753683776"/>
    <n v="-134444.15889899433"/>
    <n v="77272518.036710247"/>
    <n v="77474800.76319091"/>
    <n v="-202282.72648066282"/>
    <n v="77443776.190851644"/>
    <n v="77714308.191340879"/>
    <n v="-270532.00048923492"/>
    <n v="77616514.650559798"/>
    <n v="77955703.764346421"/>
    <n v="-339189.11378662288"/>
    <n v="77790720.897468284"/>
    <n v="78198971.514903396"/>
    <n v="-408250.6174351126"/>
    <n v="77966383.674043581"/>
    <n v="78444097.083912849"/>
    <n v="-477713.40986926854"/>
    <n v="78143502.012463376"/>
    <n v="78691079.236907765"/>
    <n v="-547577.22444438934"/>
    <n v="78322095.692379788"/>
    <n v="78939943.203035951"/>
    <n v="-617847.5106561631"/>
    <n v="78502218.64346619"/>
    <n v="79190757.770146325"/>
    <n v="-688539.12668013573"/>
    <n v="78683913.653229654"/>
    <n v="79443577.514140859"/>
    <n v="-759663.86091120541"/>
    <n v="78867169.331933379"/>
    <n v="79698387.907293782"/>
    <n v="-831218.57536040246"/>
    <n v="78867169.331933379"/>
    <n v="79698387.907293782"/>
    <n v="-831218.57536040246"/>
  </r>
  <r>
    <x v="4"/>
    <x v="4"/>
    <x v="0"/>
    <x v="17"/>
    <n v="52988012.786062829"/>
    <n v="52988012.786062829"/>
    <n v="0"/>
    <n v="52988012.786062829"/>
    <n v="52988012.786062829"/>
    <n v="0"/>
    <n v="53145568.293934964"/>
    <n v="53268441.939018562"/>
    <n v="-122873.64508359879"/>
    <n v="53304047.877618819"/>
    <n v="53550333.237246029"/>
    <n v="-246285.3596272096"/>
    <n v="53463458.939042687"/>
    <n v="53833698.392657049"/>
    <n v="-370239.45361436158"/>
    <n v="53623798.369917393"/>
    <n v="54118532.487072594"/>
    <n v="-494734.11715520173"/>
    <n v="53785059.736828424"/>
    <n v="54404825.341039225"/>
    <n v="-619765.60421080142"/>
    <n v="53947235.300892673"/>
    <n v="54692564.709488839"/>
    <n v="-745329.40859616548"/>
    <n v="54110318.102676965"/>
    <n v="54981739.580660053"/>
    <n v="-871421.4779830873"/>
    <n v="54274307.543871358"/>
    <n v="55272349.007859863"/>
    <n v="-998041.4639885053"/>
    <n v="54439215.852302402"/>
    <n v="55564412.338915125"/>
    <n v="-1125196.4866127223"/>
    <n v="54605076.367418684"/>
    <n v="55857982.326117903"/>
    <n v="-1252905.9586992189"/>
    <n v="54771915.540555894"/>
    <n v="56153100.822847575"/>
    <n v="-1381185.2822916806"/>
    <n v="54939726.330552377"/>
    <n v="56449756.688025348"/>
    <n v="-1510030.3574729711"/>
    <n v="54939726.330552377"/>
    <n v="56449756.688025348"/>
    <n v="-1510030.3574729711"/>
  </r>
  <r>
    <x v="4"/>
    <x v="4"/>
    <x v="0"/>
    <x v="18"/>
    <n v="370387.23622272152"/>
    <n v="370387.23622272152"/>
    <n v="0"/>
    <n v="370387.23622272152"/>
    <n v="370387.23622272152"/>
    <n v="0"/>
    <n v="375095.47378308885"/>
    <n v="377097.03488902387"/>
    <n v="-2001.5611059350194"/>
    <n v="379868.03013713786"/>
    <n v="383892.75560795434"/>
    <n v="-4024.7254708164837"/>
    <n v="384705.40434253711"/>
    <n v="390775.06505960453"/>
    <n v="-6069.6607170674251"/>
    <n v="389607.38683017209"/>
    <n v="397743.68328523403"/>
    <n v="-8136.2964550619363"/>
    <n v="394573.543842146"/>
    <n v="404798.03083726997"/>
    <n v="-10224.486995123967"/>
    <n v="399603.35360240744"/>
    <n v="411937.41068663693"/>
    <n v="-12334.057084229484"/>
    <n v="404696.34688748233"/>
    <n v="419161.19600808294"/>
    <n v="-14464.849120600615"/>
    <n v="409852.48335772473"/>
    <n v="426469.33291276812"/>
    <n v="-16616.849555043387"/>
    <n v="415072.58744568081"/>
    <n v="433862.92274187988"/>
    <n v="-18790.335296199075"/>
    <n v="420358.90698553645"/>
    <n v="441344.96832734585"/>
    <n v="-20986.0613418094"/>
    <n v="425713.22539660771"/>
    <n v="448917.85209955019"/>
    <n v="-23204.626702942478"/>
    <n v="431135.06794506614"/>
    <n v="456580.9398720811"/>
    <n v="-25445.87192701496"/>
    <n v="431135.06794506614"/>
    <n v="456580.9398720811"/>
    <n v="-25445.87192701496"/>
  </r>
  <r>
    <x v="4"/>
    <x v="4"/>
    <x v="0"/>
    <x v="19"/>
    <n v="5622337.4540681029"/>
    <n v="5622337.4540681019"/>
    <n v="0"/>
    <n v="5622337.4540681029"/>
    <n v="5622337.4540681019"/>
    <n v="0"/>
    <n v="5642922.4813956451"/>
    <n v="5654417.1962225605"/>
    <n v="-11494.714826915413"/>
    <n v="5663868.1233421341"/>
    <n v="5686983.7681125933"/>
    <n v="-23115.644770459272"/>
    <n v="5685177.2160341348"/>
    <n v="5720040.9985090727"/>
    <n v="-34863.782474937849"/>
    <n v="5706848.5684980024"/>
    <n v="5753587.2795975646"/>
    <n v="-46738.711099562235"/>
    <n v="5728879.7157033859"/>
    <n v="5787619.2835871056"/>
    <n v="-58739.56788371969"/>
    <n v="5751267.692415976"/>
    <n v="5822133.0074113784"/>
    <n v="-70865.31499540247"/>
    <n v="5774009.8320558444"/>
    <n v="5857124.8511874713"/>
    <n v="-83115.019131626934"/>
    <n v="5797105.9053742504"/>
    <n v="5892594.5054295966"/>
    <n v="-95488.600055346265"/>
    <n v="5820560.5975913554"/>
    <n v="5928548.2951849587"/>
    <n v="-107987.69759360328"/>
    <n v="5844386.6830670349"/>
    <n v="5965003.4658394037"/>
    <n v="-120616.78277236875"/>
    <n v="5868594.2969083693"/>
    <n v="6001973.6997874752"/>
    <n v="-133379.40287910588"/>
    <n v="5893180.7412202824"/>
    <n v="6039455.3548708344"/>
    <n v="-146274.613650552"/>
    <n v="5893180.7412202824"/>
    <n v="6039455.3548708344"/>
    <n v="-146274.613650552"/>
  </r>
  <r>
    <x v="4"/>
    <x v="4"/>
    <x v="0"/>
    <x v="20"/>
    <n v="22548439.796626881"/>
    <n v="22548439.796626884"/>
    <n v="0"/>
    <n v="22548439.796626881"/>
    <n v="22548439.796626884"/>
    <n v="0"/>
    <n v="22575187.94704498"/>
    <n v="22577785.314817201"/>
    <n v="-2597.3677722215652"/>
    <n v="22601970.391799524"/>
    <n v="22607167.870890871"/>
    <n v="-5197.4790913462639"/>
    <n v="22628787.474825568"/>
    <n v="22636587.836297743"/>
    <n v="-7800.3614721745253"/>
    <n v="22655639.051694531"/>
    <n v="22666045.055055"/>
    <n v="-10406.003360468894"/>
    <n v="22682524.823474009"/>
    <n v="22695539.204315588"/>
    <n v="-13014.380841579288"/>
    <n v="22709444.430572122"/>
    <n v="22725069.895720314"/>
    <n v="-15625.465148191899"/>
    <n v="22736397.549614642"/>
    <n v="22754636.780025024"/>
    <n v="-18239.230410382152"/>
    <n v="22763384.152800769"/>
    <n v="22784239.82720479"/>
    <n v="-20855.674404021353"/>
    <n v="22790404.808303777"/>
    <n v="22813879.650886793"/>
    <n v="-23474.842583015561"/>
    <n v="22817461.065261107"/>
    <n v="22843557.924139481"/>
    <n v="-26096.8588783741"/>
    <n v="22844554.152749952"/>
    <n v="22873275.97436621"/>
    <n v="-28721.821616258472"/>
    <n v="22871683.743598521"/>
    <n v="22903033.448221415"/>
    <n v="-31349.704622894526"/>
    <n v="22871683.743598521"/>
    <n v="22903033.448221415"/>
    <n v="-31349.704622894526"/>
  </r>
  <r>
    <x v="4"/>
    <x v="4"/>
    <x v="0"/>
    <x v="21"/>
    <n v="26290180.272069655"/>
    <n v="26290180.272069655"/>
    <n v="0"/>
    <n v="26290180.272069655"/>
    <n v="26290180.272069655"/>
    <n v="0"/>
    <n v="26492027.466123577"/>
    <n v="26451057.946541954"/>
    <n v="40969.519581623375"/>
    <n v="26695413.128627434"/>
    <n v="26613212.650381207"/>
    <n v="82200.478246226907"/>
    <n v="26900349.455315981"/>
    <n v="26776654.50684436"/>
    <n v="123694.94847162068"/>
    <n v="27106831.324838527"/>
    <n v="26941379.26487555"/>
    <n v="165452.05996297672"/>
    <n v="27314848.137225192"/>
    <n v="27107378.125807066"/>
    <n v="207470.01141812652"/>
    <n v="27524387.141560253"/>
    <n v="27274640.505545441"/>
    <n v="249746.63601481169"/>
    <n v="27735436.871182904"/>
    <n v="27443156.886012696"/>
    <n v="292279.98517020792"/>
    <n v="27947996.340291973"/>
    <n v="27612926.448929481"/>
    <n v="335069.891362492"/>
    <n v="28162085.6959792"/>
    <n v="27783965.917698704"/>
    <n v="378119.7782804966"/>
    <n v="28377759.869750701"/>
    <n v="27956320.889060777"/>
    <n v="421438.98068992421"/>
    <n v="28595062.443962257"/>
    <n v="28130027.539219473"/>
    <n v="465034.9047427848"/>
    <n v="28813981.817293607"/>
    <n v="28305076.238320764"/>
    <n v="508905.57897284254"/>
    <n v="28813981.817293607"/>
    <n v="28305076.238320764"/>
    <n v="508905.57897284254"/>
  </r>
  <r>
    <x v="4"/>
    <x v="4"/>
    <x v="0"/>
    <x v="22"/>
    <n v="2281116.5225493824"/>
    <n v="2281116.5225493824"/>
    <n v="0"/>
    <n v="2281116.5225493824"/>
    <n v="2281116.5225493824"/>
    <n v="0"/>
    <n v="2374373.6687905747"/>
    <n v="2359344.682284425"/>
    <n v="15028.986506149638"/>
    <n v="2468844.9210825986"/>
    <n v="2438639.9957529088"/>
    <n v="30204.925329689868"/>
    <n v="2459031.8086326253"/>
    <n v="2413450.5505864946"/>
    <n v="45581.25804613065"/>
    <n v="2451301.1398837632"/>
    <n v="2390091.495416732"/>
    <n v="61209.644467031118"/>
    <n v="2445643.9041017178"/>
    <n v="2368554.9101457587"/>
    <n v="77088.9939559591"/>
    <n v="2442049.262093957"/>
    <n v="2348831.2675294159"/>
    <n v="93217.99456454115"/>
    <n v="2440507.4663767368"/>
    <n v="2330911.9998946753"/>
    <n v="109595.46648206143"/>
    <n v="2441017.6789484168"/>
    <n v="2314796.3706694837"/>
    <n v="126221.30827893317"/>
    <n v="2443597.0262813154"/>
    <n v="2300499.433381387"/>
    <n v="143097.59289992834"/>
    <n v="2448292.2040937655"/>
    <n v="2288062.2318173898"/>
    <n v="160229.97227637563"/>
    <n v="2455140.2605126132"/>
    <n v="2277517.3298930223"/>
    <n v="177622.93061959092"/>
    <n v="2464131.3335839561"/>
    <n v="2268856.0593202733"/>
    <n v="195275.27426368278"/>
    <n v="2464131.3335839561"/>
    <n v="2268856.0593202733"/>
    <n v="195275.27426368278"/>
  </r>
  <r>
    <x v="4"/>
    <x v="4"/>
    <x v="0"/>
    <x v="23"/>
    <n v="-767207.81645767542"/>
    <n v="-767207.81645767542"/>
    <n v="0"/>
    <n v="-767207.81645767542"/>
    <n v="-767207.81645767542"/>
    <n v="0"/>
    <n v="-769427.18726719264"/>
    <n v="-774777.33408015536"/>
    <n v="5350.1468129627174"/>
    <n v="-771781.02468372369"/>
    <n v="-782431.41317714914"/>
    <n v="10650.388493425446"/>
    <n v="-774269.32870726869"/>
    <n v="-790170.05374865676"/>
    <n v="15900.725041388068"/>
    <n v="-776892.09933782753"/>
    <n v="-797993.25579467835"/>
    <n v="21101.156456850818"/>
    <n v="-779649.33657540032"/>
    <n v="-805901.01931521366"/>
    <n v="26251.682739813346"/>
    <n v="-782541.04041998694"/>
    <n v="-813893.34431026306"/>
    <n v="31352.303890276118"/>
    <n v="-785567.21087158751"/>
    <n v="-821970.23077982618"/>
    <n v="36403.019908238668"/>
    <n v="-788727.84793020191"/>
    <n v="-830131.67872390337"/>
    <n v="41403.830793701462"/>
    <n v="-792022.95159583027"/>
    <n v="-838377.68814249441"/>
    <n v="46354.73654666415"/>
    <n v="-795452.52186847245"/>
    <n v="-846708.2590355993"/>
    <n v="51255.737167126848"/>
    <n v="-799016.55874812859"/>
    <n v="-855123.39140321815"/>
    <n v="56106.832655089558"/>
    <n v="-802715.06223479856"/>
    <n v="-863623.08524535073"/>
    <n v="60908.023010552162"/>
    <n v="-802715.06223479856"/>
    <n v="-863623.08524535073"/>
    <n v="60908.023010552162"/>
  </r>
  <r>
    <x v="4"/>
    <x v="4"/>
    <x v="0"/>
    <x v="24"/>
    <n v="-87217.026397564579"/>
    <n v="-87217.026397564579"/>
    <n v="0"/>
    <n v="-87217.026397564579"/>
    <n v="-87217.026397564579"/>
    <n v="0"/>
    <n v="-90629.643237419295"/>
    <n v="-90757.415218506561"/>
    <n v="127.77198108726589"/>
    <n v="-93992.623640629012"/>
    <n v="-94248.581239775653"/>
    <n v="255.95759914664086"/>
    <n v="-97305.179593823676"/>
    <n v="-97689.7430147798"/>
    <n v="384.5634209561249"/>
    <n v="-100567.64200718586"/>
    <n v="-101081.22869611673"/>
    <n v="513.58668893086724"/>
    <n v="-103780.69578557409"/>
    <n v="-104423.71748110474"/>
    <n v="643.02169553065323"/>
    <n v="-106945.16481474364"/>
    <n v="-107718.0263897838"/>
    <n v="772.86157504016592"/>
    <n v="-110061.78999979253"/>
    <n v="-110964.89015304345"/>
    <n v="903.10015325092536"/>
    <n v="-113130.63503712755"/>
    <n v="-114164.37193648671"/>
    <n v="1033.7368993591663"/>
    <n v="-116150.39814559261"/>
    <n v="-117315.18080713395"/>
    <n v="1164.782661541336"/>
    <n v="-119117.52998910515"/>
    <n v="-120413.79700670356"/>
    <n v="1296.2670175984094"/>
    <n v="-122029.21454388183"/>
    <n v="-123457.42797827649"/>
    <n v="1428.2134343946673"/>
    <n v="-124886.20141588352"/>
    <n v="-126446.81708109764"/>
    <n v="1560.6156652141217"/>
    <n v="-124886.20141588352"/>
    <n v="-126446.81708109764"/>
    <n v="1560.6156652141217"/>
  </r>
  <r>
    <x v="4"/>
    <x v="4"/>
    <x v="0"/>
    <x v="25"/>
    <n v="-1328400.3649299943"/>
    <n v="-1328400.3649299943"/>
    <n v="0"/>
    <n v="-1328400.3649299943"/>
    <n v="-1328400.3649299943"/>
    <n v="0"/>
    <n v="-1327687.2531525567"/>
    <n v="-1330883.5817817508"/>
    <n v="3196.3286291940603"/>
    <n v="-1327007.283773676"/>
    <n v="-1333376.7638551877"/>
    <n v="6369.4800815116614"/>
    <n v="-1326360.4567933523"/>
    <n v="-1335879.9111503053"/>
    <n v="9519.454356953036"/>
    <n v="-1325746.7722115854"/>
    <n v="-1338393.0236671034"/>
    <n v="12646.251455517951"/>
    <n v="-1325166.2300283755"/>
    <n v="-1340916.1014055822"/>
    <n v="15749.87137720664"/>
    <n v="-1324618.8302437225"/>
    <n v="-1343449.1443657414"/>
    <n v="18830.31412201887"/>
    <n v="-1324104.5728576265"/>
    <n v="-1345992.1525475811"/>
    <n v="21887.57968995464"/>
    <n v="-1323623.4578700874"/>
    <n v="-1348545.1259511015"/>
    <n v="24921.668081014184"/>
    <n v="-1323175.4852811052"/>
    <n v="-1351108.0645763024"/>
    <n v="27932.579295197269"/>
    <n v="-1322760.6550906801"/>
    <n v="-1353680.9684231838"/>
    <n v="30920.313332503662"/>
    <n v="-1322378.9672988118"/>
    <n v="-1356263.8374917458"/>
    <n v="33884.87019293406"/>
    <n v="-1322030.4219055006"/>
    <n v="-1358856.6717819883"/>
    <n v="36826.249876487767"/>
    <n v="-1322030.4219055006"/>
    <n v="-1358856.6717819883"/>
    <n v="36826.249876487767"/>
  </r>
  <r>
    <x v="4"/>
    <x v="4"/>
    <x v="0"/>
    <x v="26"/>
    <n v="1885245.7955834661"/>
    <n v="1885245.7955834658"/>
    <n v="0"/>
    <n v="1885245.7955834661"/>
    <n v="1885245.7955834658"/>
    <n v="0"/>
    <n v="1896459.2600790875"/>
    <n v="1901078.0443523861"/>
    <n v="-4618.7842732986901"/>
    <n v="1907784.1869312867"/>
    <n v="1917057.600200484"/>
    <n v="-9273.4132691973355"/>
    <n v="1919221.4500993751"/>
    <n v="1933185.6181400658"/>
    <n v="-13964.168040690711"/>
    <n v="1930770.682581922"/>
    <n v="1949461.6131472124"/>
    <n v="-18690.930565290386"/>
    <n v="1942431.1247738213"/>
    <n v="1965884.5813385262"/>
    <n v="-23453.456564704888"/>
    <n v="1954201.8629308958"/>
    <n v="1982453.3151225825"/>
    <n v="-28251.452191686723"/>
    <n v="1966082.0753400435"/>
    <n v="1999166.7285349309"/>
    <n v="-33084.653194887331"/>
    <n v="1978071.6913577092"/>
    <n v="2016024.7282140406"/>
    <n v="-37953.036856331397"/>
    <n v="1990172.1547458975"/>
    <n v="2033029.2222154271"/>
    <n v="-42857.067469529575"/>
    <n v="2002387.4019547238"/>
    <n v="2050185.4128960716"/>
    <n v="-47798.010941347806"/>
    <n v="2014720.5561421241"/>
    <n v="2067497.4277774754"/>
    <n v="-52776.87163535133"/>
    <n v="2027170.7859451601"/>
    <n v="2084964.1681420978"/>
    <n v="-57793.382196937688"/>
    <n v="2027170.7859451601"/>
    <n v="2084964.1681420978"/>
    <n v="-57793.382196937688"/>
  </r>
  <r>
    <x v="4"/>
    <x v="4"/>
    <x v="0"/>
    <x v="27"/>
    <n v="109438.15213084433"/>
    <n v="109438.15213084432"/>
    <n v="0"/>
    <n v="109438.15213084433"/>
    <n v="109438.15213084432"/>
    <n v="0"/>
    <n v="114646.24547178122"/>
    <n v="114237.64860302153"/>
    <n v="408.59686875969055"/>
    <n v="119913.93160386439"/>
    <n v="119092.74184827981"/>
    <n v="821.18975558457896"/>
    <n v="125241.67291511022"/>
    <n v="124003.86324902525"/>
    <n v="1237.8096660849696"/>
    <n v="130629.27523507871"/>
    <n v="128970.83165499286"/>
    <n v="1658.4435800858482"/>
    <n v="136076.33667744245"/>
    <n v="133993.2721285013"/>
    <n v="2083.0645489411545"/>
    <n v="141582.3738050994"/>
    <n v="139070.7336495136"/>
    <n v="2511.6401555858029"/>
    <n v="147146.9518720769"/>
    <n v="144202.81062411933"/>
    <n v="2944.1412479575665"/>
    <n v="152770.03350279728"/>
    <n v="149389.46818297499"/>
    <n v="3380.5653198222863"/>
    <n v="158452.38255232843"/>
    <n v="154631.41896054646"/>
    <n v="3820.9635917819687"/>
    <n v="164196.08168897798"/>
    <n v="159930.6059709978"/>
    <n v="4265.4757179801818"/>
    <n v="170002.78329035951"/>
    <n v="165288.57079111179"/>
    <n v="4714.2124992477184"/>
    <n v="175872.04750503533"/>
    <n v="170704.90306386189"/>
    <n v="5167.144441173441"/>
    <n v="175872.04750503533"/>
    <n v="170704.90306386189"/>
    <n v="5167.144441173441"/>
  </r>
  <r>
    <x v="4"/>
    <x v="4"/>
    <x v="0"/>
    <x v="28"/>
    <n v="2269521.3979012324"/>
    <n v="2269521.3979012324"/>
    <n v="0"/>
    <n v="2269521.3979012324"/>
    <n v="2269521.3979012324"/>
    <n v="0"/>
    <n v="2275882.1283997498"/>
    <n v="2273299.4402171485"/>
    <n v="2582.6881826012395"/>
    <n v="2282278.4340682593"/>
    <n v="2277100.2752826703"/>
    <n v="5178.1587855890393"/>
    <n v="2288710.5915474719"/>
    <n v="2280924.0803394644"/>
    <n v="7786.5112080075778"/>
    <n v="2295178.4846677473"/>
    <n v="2284770.7809584988"/>
    <n v="10407.703709248453"/>
    <n v="2301681.8729857495"/>
    <n v="2288640.2230894947"/>
    <n v="13041.649896254763"/>
    <n v="2308220.4672673736"/>
    <n v="2292532.2214222932"/>
    <n v="15688.245845080353"/>
    <n v="2314794.007409784"/>
    <n v="2296446.6093109194"/>
    <n v="18347.398098864593"/>
    <n v="2321402.4710516608"/>
    <n v="2300383.3724286426"/>
    <n v="21019.098623018246"/>
    <n v="2328046.3151975158"/>
    <n v="2304342.8035748871"/>
    <n v="23703.511622628663"/>
    <n v="2334726.7858805829"/>
    <n v="2308325.7010739762"/>
    <n v="26401.084806606639"/>
    <n v="2341444.8716968023"/>
    <n v="2312332.6983120572"/>
    <n v="29112.17338474514"/>
    <n v="2348200.3094888073"/>
    <n v="2316363.626686139"/>
    <n v="31836.682802668307"/>
    <n v="2348200.3094888073"/>
    <n v="2316363.626686139"/>
    <n v="31836.682802668307"/>
  </r>
  <r>
    <x v="4"/>
    <x v="4"/>
    <x v="0"/>
    <x v="29"/>
    <n v="398874.52217243612"/>
    <n v="398874.52217243612"/>
    <n v="0"/>
    <n v="398874.52217243612"/>
    <n v="398874.52217243612"/>
    <n v="0"/>
    <n v="402325.13456473284"/>
    <n v="400010.28550639236"/>
    <n v="2314.8490583404782"/>
    <n v="405845.68571550056"/>
    <n v="401193.62622706336"/>
    <n v="4652.0594884371967"/>
    <n v="409436.7998369828"/>
    <n v="402424.96896862914"/>
    <n v="7011.8308683536598"/>
    <n v="413098.21480394778"/>
    <n v="403704.13541460445"/>
    <n v="9394.0793893433292"/>
    <n v="416829.38807991677"/>
    <n v="405030.75649255572"/>
    <n v="11798.631587361044"/>
    <n v="420629.66703690769"/>
    <n v="406404.38823786855"/>
    <n v="14225.278799039137"/>
    <n v="424498.46477874339"/>
    <n v="407824.63140144304"/>
    <n v="16673.833377300354"/>
    <n v="428435.7308493302"/>
    <n v="409291.45165940613"/>
    <n v="19144.279189924069"/>
    <n v="432442.49643388257"/>
    <n v="410805.55049829825"/>
    <n v="21636.945935584314"/>
    <n v="436521.57308246469"/>
    <n v="412368.84053721064"/>
    <n v="24152.732545254054"/>
    <n v="440675.19146347872"/>
    <n v="413982.83923764125"/>
    <n v="26692.352225837472"/>
    <n v="444902.75778849819"/>
    <n v="415647.14266188513"/>
    <n v="29255.615126613062"/>
    <n v="444902.75778849819"/>
    <n v="415647.14266188513"/>
    <n v="29255.615126613062"/>
  </r>
  <r>
    <x v="4"/>
    <x v="4"/>
    <x v="0"/>
    <x v="38"/>
    <n v="-3139.4399999999991"/>
    <n v="-3139.4399999999991"/>
    <n v="0"/>
    <n v="-3139.4399999999991"/>
    <n v="-3139.4399999999991"/>
    <n v="0"/>
    <n v="-3401.059999999999"/>
    <n v="-3401.059999999999"/>
    <n v="0"/>
    <n v="-3662.6799999999989"/>
    <n v="-3662.6799999999989"/>
    <n v="0"/>
    <n v="-3924.2999999999988"/>
    <n v="-3924.2999999999988"/>
    <n v="0"/>
    <n v="-4185.9199999999992"/>
    <n v="-4185.9199999999992"/>
    <n v="0"/>
    <n v="-4447.5399999999991"/>
    <n v="-4447.5399999999991"/>
    <n v="0"/>
    <n v="-4709.1599999999989"/>
    <n v="-4709.1599999999989"/>
    <n v="0"/>
    <n v="-4970.7799999999988"/>
    <n v="-4970.7799999999988"/>
    <n v="0"/>
    <n v="-5232.3999999999987"/>
    <n v="-5232.3999999999987"/>
    <n v="0"/>
    <n v="-5494.0199999999986"/>
    <n v="-5494.0199999999986"/>
    <n v="0"/>
    <n v="-5755.6399999999985"/>
    <n v="-5755.6399999999985"/>
    <n v="0"/>
    <n v="-6017.2599999999984"/>
    <n v="-6017.2599999999984"/>
    <n v="0"/>
    <n v="-6278.8799999999983"/>
    <n v="-6278.8799999999983"/>
    <n v="0"/>
    <n v="-6278.8799999999983"/>
    <n v="-6278.8799999999983"/>
    <n v="0"/>
  </r>
  <r>
    <x v="4"/>
    <x v="4"/>
    <x v="1"/>
    <x v="16"/>
    <n v="43298.391587260383"/>
    <n v="43298.391587260383"/>
    <n v="0"/>
    <n v="43298.391587260383"/>
    <n v="43298.391587260383"/>
    <n v="0"/>
    <n v="44737.942348206489"/>
    <n v="45134.55327214062"/>
    <n v="-396.61092393413128"/>
    <n v="46214.429676884283"/>
    <n v="47017.827926066377"/>
    <n v="-803.39824918209342"/>
    <n v="47729.093477432616"/>
    <n v="48949.797059418845"/>
    <n v="-1220.7035819862285"/>
    <n v="49282.925673162608"/>
    <n v="50931.725880503014"/>
    <n v="-1648.8002073404059"/>
    <n v="50876.719802723121"/>
    <n v="52964.626555962852"/>
    <n v="-2087.9067532397312"/>
    <n v="52511.110697033255"/>
    <n v="55049.308819113532"/>
    <n v="-2538.1981220802772"/>
    <n v="54186.606220828289"/>
    <n v="57186.420456607193"/>
    <n v="-2999.8142357789038"/>
    <n v="55903.612665896435"/>
    <n v="59376.479697765557"/>
    <n v="-3472.867031869122"/>
    <n v="57662.455065668284"/>
    <n v="61619.901126045988"/>
    <n v="-3957.4460603777043"/>
    <n v="59463.393446888309"/>
    <n v="63917.016408214382"/>
    <n v="-4453.622961326073"/>
    <n v="61306.635830952058"/>
    <n v="66268.090877683469"/>
    <n v="-4961.4550467314111"/>
    <n v="63192.348634976013"/>
    <n v="68673.33680118341"/>
    <n v="-5480.9881662073967"/>
    <n v="63192.348634976013"/>
    <n v="68673.33680118341"/>
    <n v="-5480.9881662073967"/>
  </r>
  <r>
    <x v="4"/>
    <x v="4"/>
    <x v="1"/>
    <x v="17"/>
    <n v="1577714.7644548023"/>
    <n v="1577714.7644548023"/>
    <n v="0"/>
    <n v="1577714.7644548023"/>
    <n v="1577714.7644548023"/>
    <n v="0"/>
    <n v="1621128.5442178505"/>
    <n v="1646407.4539532964"/>
    <n v="-25278.909735445864"/>
    <n v="1665368.8381364041"/>
    <n v="1716407.9190142988"/>
    <n v="-51039.080877894768"/>
    <n v="1710463.3910277314"/>
    <n v="1787760.0596651337"/>
    <n v="-77296.668637402356"/>
    <n v="1756434.3987456474"/>
    <n v="1860498.9959276593"/>
    <n v="-104064.59718201193"/>
    <n v="1803299.6179732045"/>
    <n v="1934652.8238193635"/>
    <n v="-131353.20584615902"/>
    <n v="1851073.2540568435"/>
    <n v="2010244.0201542354"/>
    <n v="-159170.76609739196"/>
    <n v="1899766.6712737177"/>
    <n v="2087290.5663834671"/>
    <n v="-187523.8951097494"/>
    <n v="1949388.9610455497"/>
    <n v="2165806.8476680117"/>
    <n v="-216417.88662246196"/>
    <n v="1999947.3965097177"/>
    <n v="2245804.3721366324"/>
    <n v="-245856.97562691476"/>
    <n v="2051447.7961761241"/>
    <n v="2327292.3462923388"/>
    <n v="-275844.55011621467"/>
    <n v="2103894.8148526908"/>
    <n v="2410278.1353375395"/>
    <n v="-306383.32048484869"/>
    <n v="2157292.1763857552"/>
    <n v="2494767.6314341608"/>
    <n v="-337475.45504840557"/>
    <n v="2157292.1763857552"/>
    <n v="2494767.6314341608"/>
    <n v="-337475.45504840557"/>
  </r>
  <r>
    <x v="4"/>
    <x v="4"/>
    <x v="1"/>
    <x v="20"/>
    <n v="84.982429999999937"/>
    <n v="84.982429999999937"/>
    <n v="0"/>
    <n v="84.982429999999937"/>
    <n v="84.982429999999937"/>
    <n v="0"/>
    <n v="86.420117499999947"/>
    <n v="86.535132499999946"/>
    <n v="-0.11501499999999965"/>
    <n v="87.857804999999956"/>
    <n v="88.087834999999927"/>
    <n v="-0.23002999999997087"/>
    <n v="89.295492499999952"/>
    <n v="89.640537499999937"/>
    <n v="-0.34504499999998473"/>
    <n v="90.733179999999948"/>
    <n v="91.193239999999918"/>
    <n v="-0.46005999999997016"/>
    <n v="92.170867499999957"/>
    <n v="92.745942499999927"/>
    <n v="-0.5750749999999698"/>
    <n v="93.608554999999967"/>
    <n v="94.298644999999908"/>
    <n v="-0.69008999999994103"/>
    <n v="95.046242499999963"/>
    <n v="95.851347499999918"/>
    <n v="-0.80510499999995488"/>
    <n v="96.483929999999958"/>
    <n v="97.404049999999899"/>
    <n v="-0.92011999999994032"/>
    <n v="97.921617499999968"/>
    <n v="98.956752499999908"/>
    <n v="-1.03513499999994"/>
    <n v="99.359304999999978"/>
    <n v="100.50945499999989"/>
    <n v="-1.1501499999999112"/>
    <n v="100.79699249999997"/>
    <n v="102.0621574999999"/>
    <n v="-1.265164999999925"/>
    <n v="102.23467999999997"/>
    <n v="103.61485999999988"/>
    <n v="-1.3801799999999105"/>
    <n v="102.23467999999997"/>
    <n v="103.61485999999988"/>
    <n v="-1.3801799999999105"/>
  </r>
  <r>
    <x v="4"/>
    <x v="4"/>
    <x v="1"/>
    <x v="21"/>
    <n v="365328.01766522252"/>
    <n v="365328.01766522252"/>
    <n v="0"/>
    <n v="365328.01766522252"/>
    <n v="365328.01766522252"/>
    <n v="0"/>
    <n v="389784.84489307203"/>
    <n v="385628.78274977737"/>
    <n v="4156.0621432946646"/>
    <n v="414606.39223415527"/>
    <n v="406232.289366232"/>
    <n v="8374.1028679232695"/>
    <n v="439804.90278537298"/>
    <n v="427148.70008521673"/>
    <n v="12656.202700156253"/>
    <n v="465390.17102424608"/>
    <n v="448386.14496323554"/>
    <n v="17004.026061010547"/>
    <n v="491370.03253279103"/>
    <n v="469951.12804549182"/>
    <n v="21418.904487299209"/>
    <n v="517750.75577662123"/>
    <n v="491848.85256814829"/>
    <n v="25901.903208472941"/>
    <n v="544537.35552822729"/>
    <n v="514083.48112013494"/>
    <n v="30453.87440809235"/>
    <n v="571733.84360560146"/>
    <n v="536658.34377259586"/>
    <n v="35075.499833005597"/>
    <n v="599343.42946313799"/>
    <n v="559576.10458244639"/>
    <n v="39767.324880691594"/>
    <n v="627368.68066435202"/>
    <n v="582838.89479521883"/>
    <n v="44529.785869133193"/>
    <n v="655811.6512600556"/>
    <n v="606448.41940733895"/>
    <n v="49363.23185271665"/>
    <n v="684673.98449089855"/>
    <n v="630406.04241594707"/>
    <n v="54267.942074951483"/>
    <n v="684673.98449089855"/>
    <n v="630406.04241594707"/>
    <n v="54267.942074951483"/>
  </r>
  <r>
    <x v="4"/>
    <x v="4"/>
    <x v="1"/>
    <x v="22"/>
    <n v="70305.206029086286"/>
    <n v="70305.206029086286"/>
    <n v="0"/>
    <n v="70305.206029086286"/>
    <n v="70305.206029086286"/>
    <n v="0"/>
    <n v="73410.131227861973"/>
    <n v="73034.31895596406"/>
    <n v="375.81227189791389"/>
    <n v="76567.97506545081"/>
    <n v="75809.94538381591"/>
    <n v="758.02968163490004"/>
    <n v="79780.513939696903"/>
    <n v="78633.646699795921"/>
    <n v="1146.8672399009811"/>
    <n v="83049.168968875543"/>
    <n v="81506.672013627307"/>
    <n v="1542.4969552482362"/>
    <n v="86375.077047606974"/>
    <n v="84430.020613088651"/>
    <n v="1945.0564345183229"/>
    <n v="89759.147691587379"/>
    <n v="87404.491928402829"/>
    <n v="2354.6557631845499"/>
    <n v="93202.108513373707"/>
    <n v="90430.725503748166"/>
    <n v="2771.3830096255406"/>
    <n v="96704.541603011516"/>
    <n v="93509.23297446729"/>
    <n v="3195.3086285442259"/>
    <n v="100266.91263253725"/>
    <n v="96640.423648834287"/>
    <n v="3626.4889837029623"/>
    <n v="103889.59413958006"/>
    <n v="99824.624973468482"/>
    <n v="4064.9691661115794"/>
    <n v="107572.88415424331"/>
    <n v="103062.09890566529"/>
    <n v="4510.7852485780168"/>
    <n v="111317.02110060962"/>
    <n v="106353.05501126104"/>
    <n v="4963.9660893485852"/>
    <n v="111317.02110060962"/>
    <n v="106353.05501126104"/>
    <n v="4963.9660893485852"/>
  </r>
  <r>
    <x v="4"/>
    <x v="4"/>
    <x v="1"/>
    <x v="24"/>
    <n v="37851.270580414828"/>
    <n v="37851.270580414828"/>
    <n v="0"/>
    <n v="37851.270580414828"/>
    <n v="37851.270580414828"/>
    <n v="0"/>
    <n v="40021.439995037785"/>
    <n v="40003.355249915927"/>
    <n v="18.08474512185785"/>
    <n v="42245.84170108314"/>
    <n v="42209.220275077569"/>
    <n v="36.621426005571266"/>
    <n v="44526.296193705828"/>
    <n v="44470.670980261733"/>
    <n v="55.625213444094697"/>
    <n v="46864.25986902976"/>
    <n v="46789.151624957965"/>
    <n v="75.108244071794616"/>
    <n v="49260.89784395411"/>
    <n v="49165.817616757944"/>
    <n v="95.080227196165652"/>
    <n v="51717.14221199818"/>
    <n v="51601.593281734975"/>
    <n v="115.54893026320497"/>
    <n v="54233.738647977421"/>
    <n v="54097.21808074772"/>
    <n v="136.52056722970156"/>
    <n v="56811.283691744211"/>
    <n v="56653.283582483113"/>
    <n v="158.00010926109826"/>
    <n v="59450.254575180435"/>
    <n v="59270.263041890692"/>
    <n v="179.99153328974353"/>
    <n v="62151.033083791597"/>
    <n v="61948.535062930096"/>
    <n v="202.49802086150157"/>
    <n v="64913.924645982122"/>
    <n v="64688.402528769031"/>
    <n v="225.52211721309141"/>
    <n v="67739.173604475538"/>
    <n v="67490.107745941656"/>
    <n v="249.06585853388242"/>
    <n v="67739.173604475538"/>
    <n v="67490.107745941656"/>
    <n v="249.06585853388242"/>
  </r>
  <r>
    <x v="4"/>
    <x v="5"/>
    <x v="0"/>
    <x v="30"/>
    <n v="0"/>
    <n v="0"/>
    <n v="0"/>
    <n v="0"/>
    <n v="0"/>
    <n v="0"/>
    <n v="0"/>
    <n v="0"/>
    <n v="0"/>
    <n v="0"/>
    <n v="0"/>
    <n v="0"/>
    <n v="49234.786586360344"/>
    <n v="49234.786586360344"/>
    <n v="0"/>
    <n v="148252.98567272068"/>
    <n v="148252.98567272068"/>
    <n v="0"/>
    <n v="247819.81067272066"/>
    <n v="247819.81067272066"/>
    <n v="0"/>
    <n v="347386.63567272061"/>
    <n v="347386.63567272061"/>
    <n v="0"/>
    <n v="446953.46067272057"/>
    <n v="446953.46067272057"/>
    <n v="0"/>
    <n v="546520.28567272052"/>
    <n v="546520.28567272052"/>
    <n v="0"/>
    <n v="646087.11067272048"/>
    <n v="646087.11067272048"/>
    <n v="0"/>
    <n v="745653.93567272043"/>
    <n v="745653.93567272043"/>
    <n v="0"/>
    <n v="845220.76067272038"/>
    <n v="845220.76067272038"/>
    <n v="0"/>
    <n v="944787.58567272034"/>
    <n v="944787.58567272034"/>
    <n v="0"/>
    <n v="944787.58567272034"/>
    <n v="944787.58567272034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3">
  <r>
    <x v="0"/>
    <x v="0"/>
    <x v="0"/>
    <x v="0"/>
    <n v="77762.476595438784"/>
    <n v="77762.476595438769"/>
    <n v="0"/>
    <n v="821778.00754702662"/>
    <n v="821778.00754702662"/>
    <n v="0"/>
    <n v="79383.301593768978"/>
    <n v="79383.301593768978"/>
    <n v="0"/>
    <n v="82636.215759934712"/>
    <n v="82636.215759934712"/>
    <n v="0"/>
    <n v="85791.880426200616"/>
    <n v="85791.880426200631"/>
    <n v="0"/>
    <n v="86103.078825880031"/>
    <n v="86103.078825880017"/>
    <n v="0"/>
    <n v="86352.037545623534"/>
    <n v="86352.037545623534"/>
    <n v="0"/>
    <n v="86551.204521418345"/>
    <n v="86551.204521418345"/>
    <n v="0"/>
    <n v="86710.538102054212"/>
    <n v="86710.538102054212"/>
    <n v="0"/>
    <n v="86838.004966562861"/>
    <n v="86838.004966562876"/>
    <n v="0"/>
    <n v="86939.978458169833"/>
    <n v="86939.978458169833"/>
    <n v="0"/>
    <n v="87021.557251455379"/>
    <n v="87021.557251455379"/>
    <n v="0"/>
    <n v="87094.071734375902"/>
    <n v="87094.071734375888"/>
    <n v="0"/>
    <n v="87184.714838026513"/>
    <n v="87184.714838026513"/>
    <n v="0"/>
    <n v="1028606.5840234709"/>
    <n v="1028606.5840234709"/>
    <n v="0"/>
  </r>
  <r>
    <x v="0"/>
    <x v="0"/>
    <x v="0"/>
    <x v="1"/>
    <n v="24662.264168980713"/>
    <n v="24662.264168980713"/>
    <n v="0"/>
    <n v="286257.64213796356"/>
    <n v="286257.64213796356"/>
    <n v="0"/>
    <n v="24829.338998152914"/>
    <n v="24829.338998152914"/>
    <n v="0"/>
    <n v="24884.669780237906"/>
    <n v="24884.669780237906"/>
    <n v="0"/>
    <n v="24933.101072572572"/>
    <n v="24933.101072572572"/>
    <n v="0"/>
    <n v="24976.012773106962"/>
    <n v="24976.012773106962"/>
    <n v="0"/>
    <n v="25014.508800201147"/>
    <n v="25014.508800201147"/>
    <n v="0"/>
    <n v="25049.472288543158"/>
    <n v="25049.472288543158"/>
    <n v="0"/>
    <n v="25081.609745883434"/>
    <n v="25081.609745883434"/>
    <n v="0"/>
    <n v="25111.48637842232"/>
    <n v="25111.48637842232"/>
    <n v="0"/>
    <n v="25139.554351120099"/>
    <n v="25139.554351120099"/>
    <n v="0"/>
    <n v="25166.175395944989"/>
    <n v="25166.175395944989"/>
    <n v="0"/>
    <n v="25194.757528381928"/>
    <n v="25194.757528381928"/>
    <n v="0"/>
    <n v="25238.948735594764"/>
    <n v="25238.948735594764"/>
    <n v="0"/>
    <n v="300619.63584816217"/>
    <n v="300619.63584816217"/>
    <n v="0"/>
  </r>
  <r>
    <x v="0"/>
    <x v="1"/>
    <x v="0"/>
    <x v="2"/>
    <n v="19015.434291666668"/>
    <n v="19015.434291666668"/>
    <n v="0"/>
    <n v="228185.2115"/>
    <n v="228185.2115"/>
    <n v="0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0728.941815333335"/>
    <n v="19015.434291666668"/>
    <n v="11713.507523666667"/>
    <n v="368747.30178399995"/>
    <n v="228185.2115"/>
    <n v="140562.09028399995"/>
  </r>
  <r>
    <x v="0"/>
    <x v="2"/>
    <x v="0"/>
    <x v="3"/>
    <n v="4251.1406200000001"/>
    <n v="4251.1406200000001"/>
    <n v="0"/>
    <n v="51013.687439999987"/>
    <n v="51013.687439999987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4251.1406200000001"/>
    <n v="4251.1406200000001"/>
    <n v="0"/>
    <n v="51013.687439999987"/>
    <n v="51013.687439999987"/>
    <n v="0"/>
  </r>
  <r>
    <x v="0"/>
    <x v="2"/>
    <x v="0"/>
    <x v="4"/>
    <n v="4191.1173333333336"/>
    <n v="4191.1173333333336"/>
    <n v="0"/>
    <n v="34641.08358333334"/>
    <n v="34641.08358333334"/>
    <n v="0"/>
    <n v="4428.278416666667"/>
    <n v="4428.278416666667"/>
    <n v="0"/>
    <n v="5082.1005833333329"/>
    <n v="5082.1005833333329"/>
    <n v="0"/>
    <n v="5735.9227499999997"/>
    <n v="5735.9227499999997"/>
    <n v="0"/>
    <n v="5973.0782499999996"/>
    <n v="5973.0782499999996"/>
    <n v="0"/>
    <n v="6210.2337499999994"/>
    <n v="6210.2337499999994"/>
    <n v="0"/>
    <n v="6447.3892499999984"/>
    <n v="6447.3892499999984"/>
    <n v="0"/>
    <n v="6684.5447499999991"/>
    <n v="6684.5447499999991"/>
    <n v="0"/>
    <n v="6921.7002499999981"/>
    <n v="6921.7002499999981"/>
    <n v="0"/>
    <n v="7158.8557499999988"/>
    <n v="7158.8557499999988"/>
    <n v="0"/>
    <n v="7396.0112499999996"/>
    <n v="7396.0112499999996"/>
    <n v="0"/>
    <n v="7633.1667499999985"/>
    <n v="7633.1667499999985"/>
    <n v="0"/>
    <n v="7870.3278333333328"/>
    <n v="7870.3278333333328"/>
    <n v="0"/>
    <n v="77541.609583333309"/>
    <n v="77541.609583333309"/>
    <n v="0"/>
  </r>
  <r>
    <x v="0"/>
    <x v="2"/>
    <x v="0"/>
    <x v="5"/>
    <n v="13555.795666666667"/>
    <n v="13555.795666666667"/>
    <n v="0"/>
    <n v="162669.54800000004"/>
    <n v="162669.54800000004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3555.795666666667"/>
    <n v="13555.795666666667"/>
    <n v="0"/>
    <n v="162669.54800000004"/>
    <n v="162669.54800000004"/>
    <n v="0"/>
  </r>
  <r>
    <x v="0"/>
    <x v="2"/>
    <x v="0"/>
    <x v="6"/>
    <n v="5539.6890308333332"/>
    <n v="5539.6890308333332"/>
    <n v="0"/>
    <n v="66476.268369999991"/>
    <n v="66476.268369999991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5539.6890308333332"/>
    <n v="5539.6890308333332"/>
    <n v="0"/>
    <n v="66476.268369999991"/>
    <n v="66476.268369999991"/>
    <n v="0"/>
  </r>
  <r>
    <x v="0"/>
    <x v="2"/>
    <x v="0"/>
    <x v="7"/>
    <n v="6126.4631991666665"/>
    <n v="6126.4631991666665"/>
    <n v="0"/>
    <n v="73517.558390000006"/>
    <n v="73517.558390000006"/>
    <n v="0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3845.3332845833334"/>
    <n v="6126.4631991666665"/>
    <n v="-2281.1299145833332"/>
    <n v="46143.999415000006"/>
    <n v="73517.558390000006"/>
    <n v="-27373.558975"/>
  </r>
  <r>
    <x v="0"/>
    <x v="2"/>
    <x v="0"/>
    <x v="8"/>
    <n v="4858.1443799999997"/>
    <n v="4858.1443799999997"/>
    <n v="0"/>
    <n v="58297.732559999982"/>
    <n v="58297.732559999982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4858.1443799999997"/>
    <n v="4858.1443799999997"/>
    <n v="0"/>
    <n v="58297.732559999982"/>
    <n v="58297.732559999982"/>
    <n v="0"/>
  </r>
  <r>
    <x v="0"/>
    <x v="2"/>
    <x v="0"/>
    <x v="9"/>
    <n v="935.59029166666676"/>
    <n v="935.59029166666676"/>
    <n v="0"/>
    <n v="11227.083500000001"/>
    <n v="11227.083500000001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935.59029166666676"/>
    <n v="935.59029166666676"/>
    <n v="0"/>
    <n v="11227.083500000001"/>
    <n v="11227.083500000001"/>
    <n v="0"/>
  </r>
  <r>
    <x v="0"/>
    <x v="3"/>
    <x v="0"/>
    <x v="10"/>
    <n v="2123.3223900000003"/>
    <n v="2123.3223900000003"/>
    <n v="0"/>
    <n v="25479.86868000001"/>
    <n v="25479.86868000001"/>
    <n v="0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3379.6214707500008"/>
    <n v="2123.3223900000003"/>
    <n v="1256.2990807500005"/>
    <n v="40555.457649000018"/>
    <n v="25479.86868000001"/>
    <n v="15075.588969000008"/>
  </r>
  <r>
    <x v="0"/>
    <x v="3"/>
    <x v="0"/>
    <x v="11"/>
    <n v="15794.510324999999"/>
    <n v="15794.510324999999"/>
    <n v="0"/>
    <n v="189534.12390000001"/>
    <n v="189534.12390000001"/>
    <n v="0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8658.2633872499991"/>
    <n v="15794.510324999999"/>
    <n v="-7136.2469377500001"/>
    <n v="103899.160647"/>
    <n v="189534.12390000001"/>
    <n v="-85634.963253000009"/>
  </r>
  <r>
    <x v="0"/>
    <x v="3"/>
    <x v="0"/>
    <x v="12"/>
    <n v="50140.802494416668"/>
    <n v="50140.802494416668"/>
    <n v="0"/>
    <n v="564820.8729728749"/>
    <n v="564820.8729728749"/>
    <n v="0"/>
    <n v="28955.782108666666"/>
    <n v="50695.413694416668"/>
    <n v="-21739.631585750001"/>
    <n v="29357.859975333333"/>
    <n v="51250.024894416667"/>
    <n v="-21892.164919083334"/>
    <n v="29759.937841999999"/>
    <n v="51804.636094416666"/>
    <n v="-22044.698252416667"/>
    <n v="30162.015708666666"/>
    <n v="52359.247294416666"/>
    <n v="-22197.23158575"/>
    <n v="30564.093575333332"/>
    <n v="52913.858494416665"/>
    <n v="-22349.764919083333"/>
    <n v="30966.171441999999"/>
    <n v="53468.469694416664"/>
    <n v="-22502.298252416665"/>
    <n v="31368.249308666665"/>
    <n v="54023.080894416664"/>
    <n v="-22654.831585749998"/>
    <n v="31770.327175333332"/>
    <n v="54577.692094416663"/>
    <n v="-22807.364919083331"/>
    <n v="32172.405041999999"/>
    <n v="55132.303294416663"/>
    <n v="-22959.898252416664"/>
    <n v="32574.482908666665"/>
    <n v="55686.914494416662"/>
    <n v="-23112.431585749997"/>
    <n v="32976.560775333332"/>
    <n v="56241.525694416661"/>
    <n v="-23264.96491908333"/>
    <n v="33378.638641999998"/>
    <n v="56796.136894416661"/>
    <n v="-23417.498252416663"/>
    <n v="374006.52450399997"/>
    <n v="644949.30353299994"/>
    <n v="-270942.77902899997"/>
  </r>
  <r>
    <x v="0"/>
    <x v="3"/>
    <x v="0"/>
    <x v="13"/>
    <n v="3171.2963333333337"/>
    <n v="3171.2963333333337"/>
    <n v="0"/>
    <n v="38055.555999999997"/>
    <n v="38055.555999999997"/>
    <n v="0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4976.9936333333326"/>
    <n v="3171.2963333333337"/>
    <n v="1805.6972999999989"/>
    <n v="59723.923599999987"/>
    <n v="38055.555999999997"/>
    <n v="21668.36759999999"/>
  </r>
  <r>
    <x v="0"/>
    <x v="3"/>
    <x v="0"/>
    <x v="14"/>
    <n v="1461.2516208333336"/>
    <n v="1461.2516208333336"/>
    <n v="0"/>
    <n v="17535.01945"/>
    <n v="17535.01945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461.2516208333336"/>
    <n v="1461.2516208333336"/>
    <n v="0"/>
    <n v="17535.01945"/>
    <n v="17535.01945"/>
    <n v="0"/>
  </r>
  <r>
    <x v="0"/>
    <x v="4"/>
    <x v="0"/>
    <x v="15"/>
    <n v="538.54688792571244"/>
    <n v="538.54688792571255"/>
    <n v="0"/>
    <n v="6130.2846307844957"/>
    <n v="6130.2846307844957"/>
    <n v="0"/>
    <n v="660.00811577673221"/>
    <n v="544.15562736911454"/>
    <n v="115.85248840761767"/>
    <n v="666.96452583759731"/>
    <n v="549.8909654512106"/>
    <n v="117.0735603863867"/>
    <n v="673.97491156545675"/>
    <n v="555.67080474811587"/>
    <n v="118.30410681734088"/>
    <n v="680.9626313100988"/>
    <n v="561.43195666524105"/>
    <n v="119.53067464485775"/>
    <n v="687.90343789568396"/>
    <n v="567.15443017995187"/>
    <n v="120.74900771573209"/>
    <n v="694.78781170379136"/>
    <n v="572.83037667067902"/>
    <n v="121.95743503311235"/>
    <n v="701.62143656729188"/>
    <n v="578.46448227622443"/>
    <n v="123.15695429106745"/>
    <n v="708.45069848955825"/>
    <n v="584.09499077596547"/>
    <n v="124.35570771359278"/>
    <n v="715.36912705395503"/>
    <n v="589.79901432639895"/>
    <n v="125.57011272755608"/>
    <n v="722.53067050670461"/>
    <n v="595.70347834329357"/>
    <n v="126.82719216341104"/>
    <n v="729.88509997863105"/>
    <n v="601.76697072706281"/>
    <n v="128.11812925156823"/>
    <n v="737.18818453272365"/>
    <n v="607.78813086474565"/>
    <n v="129.400053667978"/>
    <n v="8379.6466512182251"/>
    <n v="6908.7512283980022"/>
    <n v="1470.8954228202228"/>
  </r>
  <r>
    <x v="0"/>
    <x v="4"/>
    <x v="0"/>
    <x v="16"/>
    <n v="308417.93769803684"/>
    <n v="308417.93769803684"/>
    <n v="0"/>
    <n v="3591980.0141243311"/>
    <n v="3591980.0141243315"/>
    <n v="0"/>
    <n v="243249.36790856501"/>
    <n v="310267.05090378207"/>
    <n v="-67017.682995217066"/>
    <n v="244733.13476202489"/>
    <n v="312159.61066584807"/>
    <n v="-67426.475903823186"/>
    <n v="246228.87492618948"/>
    <n v="314067.44250789483"/>
    <n v="-67838.567581705342"/>
    <n v="247719.58714212128"/>
    <n v="315968.86115066486"/>
    <n v="-68249.27400854358"/>
    <n v="249199.89270889387"/>
    <n v="317857.00600624218"/>
    <n v="-68657.113297348318"/>
    <n v="250667.6799092193"/>
    <n v="319729.18355767778"/>
    <n v="-69061.503648458485"/>
    <n v="252124.20957600125"/>
    <n v="321587.00201020582"/>
    <n v="-69462.792434204574"/>
    <n v="253579.77142054233"/>
    <n v="323443.58599558956"/>
    <n v="-69863.814575047232"/>
    <n v="255055.11291710395"/>
    <n v="325325.39912895899"/>
    <n v="-70270.28621185504"/>
    <n v="256584.38408711468"/>
    <n v="327276.00011111575"/>
    <n v="-70691.616024001065"/>
    <n v="258156.44276428979"/>
    <n v="329281.17699526751"/>
    <n v="-71124.734230977716"/>
    <n v="259717.11170441165"/>
    <n v="331271.82615358621"/>
    <n v="-71554.714449174557"/>
    <n v="3017015.5698264763"/>
    <n v="3848234.1451868331"/>
    <n v="-831218.57536035683"/>
  </r>
  <r>
    <x v="0"/>
    <x v="4"/>
    <x v="0"/>
    <x v="17"/>
    <n v="332466.94787555741"/>
    <n v="332466.94787555741"/>
    <n v="0"/>
    <n v="3905275.0757986871"/>
    <n v="3905275.0757986871"/>
    <n v="0"/>
    <n v="211022.12960011789"/>
    <n v="333895.77468373068"/>
    <n v="-122873.64508361279"/>
    <n v="211946.20541183368"/>
    <n v="335357.91995543259"/>
    <n v="-123411.71454359891"/>
    <n v="212877.68315186776"/>
    <n v="336831.77713903133"/>
    <n v="-123954.09398716356"/>
    <n v="213806.05260269722"/>
    <n v="338300.71614350815"/>
    <n v="-124494.66354081093"/>
    <n v="214727.9886389923"/>
    <n v="339759.47569460794"/>
    <n v="-125031.48705561564"/>
    <n v="215642.18579225073"/>
    <n v="341205.99017761159"/>
    <n v="-125563.80438536085"/>
    <n v="216549.42351228389"/>
    <n v="342641.49289918313"/>
    <n v="-126092.06938689924"/>
    <n v="217456.06292237356"/>
    <n v="344076.04892780585"/>
    <n v="-126619.98600543229"/>
    <n v="218374.93015900446"/>
    <n v="345529.95278323465"/>
    <n v="-127155.02262423019"/>
    <n v="219327.13684426041"/>
    <n v="347036.60893079161"/>
    <n v="-127709.4720865312"/>
    <n v="220305.79486522215"/>
    <n v="348585.11845762964"/>
    <n v="-128279.32359240748"/>
    <n v="221277.41172444378"/>
    <n v="350122.48690576555"/>
    <n v="-128845.07518132176"/>
    <n v="2593313.0052253478"/>
    <n v="4103343.3626983329"/>
    <n v="-1510030.3574729851"/>
  </r>
  <r>
    <x v="0"/>
    <x v="4"/>
    <x v="0"/>
    <x v="18"/>
    <n v="7876.7289412154651"/>
    <n v="7876.7289412154651"/>
    <n v="0"/>
    <n v="89542.835010354582"/>
    <n v="89542.835010354582"/>
    <n v="0"/>
    <n v="5959.1932926701211"/>
    <n v="7960.7543986051251"/>
    <n v="-2001.561105935004"/>
    <n v="6023.5120863516177"/>
    <n v="8046.6764512330774"/>
    <n v="-2023.1643648814597"/>
    <n v="6088.3299377020667"/>
    <n v="8133.2651839531381"/>
    <n v="-2044.9352462510715"/>
    <n v="6152.9382199377815"/>
    <n v="8219.5739579321526"/>
    <n v="-2066.6357379943711"/>
    <n v="6217.1127442765455"/>
    <n v="8305.3032843388992"/>
    <n v="-2088.1905400623536"/>
    <n v="6280.7654925642064"/>
    <n v="8390.3355816697422"/>
    <n v="-2109.5700891055358"/>
    <n v="6343.9490173775184"/>
    <n v="8474.7410537485903"/>
    <n v="-2130.7920363710718"/>
    <n v="6407.0922025451455"/>
    <n v="8559.0926369877943"/>
    <n v="-2152.0004344426488"/>
    <n v="6471.0598202589108"/>
    <n v="8644.5455614145758"/>
    <n v="-2173.485741155665"/>
    <n v="6537.2752721584238"/>
    <n v="8733.0013177688888"/>
    <n v="-2195.726045610465"/>
    <n v="6605.2741433737801"/>
    <n v="8823.8395045069574"/>
    <n v="-2218.5653611331772"/>
    <n v="6672.7982807612188"/>
    <n v="8914.0435048336876"/>
    <n v="-2241.2452240724688"/>
    <n v="75759.300509977315"/>
    <n v="101205.17243699261"/>
    <n v="-25445.871927015294"/>
  </r>
  <r>
    <x v="0"/>
    <x v="4"/>
    <x v="0"/>
    <x v="19"/>
    <n v="43860.81967751171"/>
    <n v="43860.819677511718"/>
    <n v="0"/>
    <n v="498178.67448892328"/>
    <n v="498178.67448892322"/>
    <n v="0"/>
    <n v="32842.042362612628"/>
    <n v="44336.757189527074"/>
    <n v="-11494.714826914445"/>
    <n v="33202.656981555752"/>
    <n v="44823.586925100251"/>
    <n v="-11620.929943544499"/>
    <n v="33566.107727070877"/>
    <n v="45314.245431545663"/>
    <n v="-11748.137704474786"/>
    <n v="33928.367498933214"/>
    <n v="45803.296123559834"/>
    <n v="-11874.92862462662"/>
    <n v="34288.162240451507"/>
    <n v="46289.019024609537"/>
    <n v="-12000.85678415803"/>
    <n v="34644.991747658707"/>
    <n v="46770.738859339268"/>
    <n v="-12125.747111680561"/>
    <n v="34999.154674936151"/>
    <n v="47248.858811163795"/>
    <n v="-12249.704136227643"/>
    <n v="35353.088353475126"/>
    <n v="47726.669277191409"/>
    <n v="-12373.580923716283"/>
    <n v="35711.707252172841"/>
    <n v="48210.804790433329"/>
    <n v="-12499.097538260488"/>
    <n v="36083.100510749893"/>
    <n v="48712.185689512349"/>
    <n v="-12629.085178762456"/>
    <n v="36464.628876400588"/>
    <n v="49227.248983140809"/>
    <n v="-12762.620106740222"/>
    <n v="36843.459346982723"/>
    <n v="49738.670118426686"/>
    <n v="-12895.210771443963"/>
    <n v="417927.46757300006"/>
    <n v="564202.08122355002"/>
    <n v="-146274.61365054996"/>
  </r>
  <r>
    <x v="0"/>
    <x v="4"/>
    <x v="0"/>
    <x v="20"/>
    <n v="35028.483755239635"/>
    <n v="35028.483755239635"/>
    <n v="0"/>
    <n v="418283.38744158653"/>
    <n v="418283.38744158659"/>
    <n v="0"/>
    <n v="32467.097152664614"/>
    <n v="35064.464924877786"/>
    <n v="-2597.3677722131724"/>
    <n v="32501.391489103935"/>
    <n v="35101.502808232253"/>
    <n v="-2600.1113191283184"/>
    <n v="32536.029760580244"/>
    <n v="35138.912141426663"/>
    <n v="-2602.8823808464185"/>
    <n v="32570.523603535148"/>
    <n v="35176.165491817985"/>
    <n v="-2605.6418882828366"/>
    <n v="32604.718514026685"/>
    <n v="35213.095995148818"/>
    <n v="-2608.3774811221338"/>
    <n v="32638.55383267823"/>
    <n v="35249.638139292503"/>
    <n v="-2611.0843066142734"/>
    <n v="32672.065777092586"/>
    <n v="35285.831039259981"/>
    <n v="-2613.7652621673951"/>
    <n v="32705.549920676698"/>
    <n v="35321.993914330829"/>
    <n v="-2616.4439936541312"/>
    <n v="32739.602237552022"/>
    <n v="35358.770416556188"/>
    <n v="-2619.1681790041657"/>
    <n v="32775.20369189568"/>
    <n v="35397.219987247336"/>
    <n v="-2622.0162953516556"/>
    <n v="32812.034223411283"/>
    <n v="35436.996961284181"/>
    <n v="-2624.9627378728983"/>
    <n v="32848.537583125239"/>
    <n v="35476.42058977524"/>
    <n v="-2627.8830066500013"/>
    <n v="391871.30778634251"/>
    <n v="423221.01240924973"/>
    <n v="-31349.704622907215"/>
  </r>
  <r>
    <x v="0"/>
    <x v="4"/>
    <x v="0"/>
    <x v="21"/>
    <n v="198872.11528305232"/>
    <n v="198872.11528305232"/>
    <n v="0"/>
    <n v="2312703.4961859686"/>
    <n v="2312703.4961859686"/>
    <n v="0"/>
    <n v="241089.86523027479"/>
    <n v="200120.34564865939"/>
    <n v="40969.519581615401"/>
    <n v="242628.33368022717"/>
    <n v="201397.37501561339"/>
    <n v="41230.958664613776"/>
    <n v="244178.99786489422"/>
    <n v="202684.52763948732"/>
    <n v="41494.470225406898"/>
    <n v="245724.54069889057"/>
    <n v="203967.42920757583"/>
    <n v="41757.111491314747"/>
    <n v="247259.48356304219"/>
    <n v="205241.53210788462"/>
    <n v="42017.95145515757"/>
    <n v="248781.67551142667"/>
    <n v="206505.05091471365"/>
    <n v="42276.624596713023"/>
    <n v="250292.40079899997"/>
    <n v="207759.05164361434"/>
    <n v="42533.349155385629"/>
    <n v="251802.14028543682"/>
    <n v="209012.23409314035"/>
    <n v="42789.906192296476"/>
    <n v="253332.02686357949"/>
    <n v="210282.1399455856"/>
    <n v="43049.886917993892"/>
    <n v="254916.84494787364"/>
    <n v="211597.64253843116"/>
    <n v="43319.202409442485"/>
    <n v="256545.245387904"/>
    <n v="212949.32133505761"/>
    <n v="43595.924052846385"/>
    <n v="258162.04450771524"/>
    <n v="214291.37027764588"/>
    <n v="43870.674230069359"/>
    <n v="2994713.5993402647"/>
    <n v="2485808.0203674091"/>
    <n v="508905.57897285558"/>
  </r>
  <r>
    <x v="0"/>
    <x v="4"/>
    <x v="0"/>
    <x v="22"/>
    <n v="108097.8382881524"/>
    <n v="108097.83828815242"/>
    <n v="0"/>
    <n v="1236213.3098361813"/>
    <n v="1236213.3098361813"/>
    <n v="0"/>
    <n v="124168.05518175692"/>
    <n v="109139.06867560762"/>
    <n v="15028.986506149304"/>
    <n v="125382.16123259149"/>
    <n v="110206.22240905011"/>
    <n v="15175.938823541379"/>
    <n v="127037.7964905932"/>
    <n v="111661.46377415252"/>
    <n v="15376.33271644068"/>
    <n v="129120.24019170261"/>
    <n v="113491.85377080488"/>
    <n v="15628.386420897732"/>
    <n v="131193.67315851984"/>
    <n v="115314.32366959233"/>
    <n v="15879.349488927517"/>
    <n v="133256.26693280696"/>
    <n v="117127.26632422516"/>
    <n v="16129.000608581802"/>
    <n v="135309.11322334639"/>
    <n v="118931.64130582323"/>
    <n v="16377.471917523158"/>
    <n v="137361.12151224667"/>
    <n v="120735.27971537529"/>
    <n v="16625.841796871377"/>
    <n v="139430.25627346526"/>
    <n v="122553.97165246942"/>
    <n v="16876.284620995837"/>
    <n v="141546.08675301613"/>
    <n v="124413.7073765703"/>
    <n v="17132.379376445839"/>
    <n v="143698.96535941245"/>
    <n v="126306.0070161982"/>
    <n v="17392.958343214254"/>
    <n v="145841.98201191032"/>
    <n v="128189.63836781739"/>
    <n v="17652.343644092936"/>
    <n v="1613345.7183213683"/>
    <n v="1418070.444057687"/>
    <n v="195275.27426368138"/>
  </r>
  <r>
    <x v="0"/>
    <x v="4"/>
    <x v="0"/>
    <x v="23"/>
    <n v="9150.0880187006842"/>
    <n v="9150.0880187006842"/>
    <n v="0"/>
    <n v="115382.11354232488"/>
    <n v="115382.11354232488"/>
    <n v="0"/>
    <n v="14415.673357149491"/>
    <n v="9065.5265441867941"/>
    <n v="5350.1468129626974"/>
    <n v="14281.206750135603"/>
    <n v="8980.9650696729059"/>
    <n v="5300.2416804626973"/>
    <n v="14146.740143121713"/>
    <n v="8896.4035951590176"/>
    <n v="5250.3365479626955"/>
    <n v="14012.273536107825"/>
    <n v="8811.8421206451276"/>
    <n v="5200.4314154626973"/>
    <n v="13877.806929093937"/>
    <n v="8727.2806461312375"/>
    <n v="5150.526282962699"/>
    <n v="13743.340322080046"/>
    <n v="8642.7191716173493"/>
    <n v="5100.6211504626972"/>
    <n v="13608.873715066158"/>
    <n v="8558.157697103461"/>
    <n v="5050.7160179626972"/>
    <n v="13474.407108052268"/>
    <n v="8473.596222589571"/>
    <n v="5000.8108854626971"/>
    <n v="13339.94050103838"/>
    <n v="8389.0347480756827"/>
    <n v="4950.9057529626971"/>
    <n v="13205.47389402449"/>
    <n v="8304.4732735617945"/>
    <n v="4901.0006204626952"/>
    <n v="13071.007287010601"/>
    <n v="8219.9117990479044"/>
    <n v="4851.095487962697"/>
    <n v="12936.540679996713"/>
    <n v="8135.3503245340153"/>
    <n v="4801.1903554626979"/>
    <n v="164113.28422287724"/>
    <n v="103205.26121232485"/>
    <n v="60908.023010552381"/>
  </r>
  <r>
    <x v="0"/>
    <x v="4"/>
    <x v="0"/>
    <x v="24"/>
    <n v="15157.866036778725"/>
    <n v="15157.866036778723"/>
    <n v="0"/>
    <n v="179457.91844645463"/>
    <n v="179457.9184464546"/>
    <n v="0"/>
    <n v="15332.637730480214"/>
    <n v="15204.865749392875"/>
    <n v="127.77198108733865"/>
    <n v="15382.274167125222"/>
    <n v="15254.088549065844"/>
    <n v="128.18561805937861"/>
    <n v="15432.698617140191"/>
    <n v="15304.092795330691"/>
    <n v="128.60582180950041"/>
    <n v="15482.792156972613"/>
    <n v="15353.768888997844"/>
    <n v="129.02326797476962"/>
    <n v="15532.200791946552"/>
    <n v="15402.765785347003"/>
    <n v="129.43500659954952"/>
    <n v="15580.78554116544"/>
    <n v="15450.945661655735"/>
    <n v="129.8398795097055"/>
    <n v="15628.629385286005"/>
    <n v="15498.390807075288"/>
    <n v="130.23857821071761"/>
    <n v="15676.4095330001"/>
    <n v="15545.772786891765"/>
    <n v="130.6367461083355"/>
    <n v="15725.491461869755"/>
    <n v="15594.445699687507"/>
    <n v="131.04576218224793"/>
    <n v="15778.122726822248"/>
    <n v="15646.638370765399"/>
    <n v="131.48435605684972"/>
    <n v="15833.5700155583"/>
    <n v="15701.623598761977"/>
    <n v="131.94641679632332"/>
    <n v="15888.267698333262"/>
    <n v="15755.865467513819"/>
    <n v="132.4022308194435"/>
    <n v="187273.87982569993"/>
    <n v="185713.26416048573"/>
    <n v="1560.6156652141945"/>
  </r>
  <r>
    <x v="0"/>
    <x v="4"/>
    <x v="0"/>
    <x v="25"/>
    <n v="1384.2535365906876"/>
    <n v="1384.2535365906876"/>
    <n v="0"/>
    <n v="17268.747070004923"/>
    <n v="17268.747070004923"/>
    <n v="0"/>
    <n v="4570.6169441043421"/>
    <n v="1374.2883149101319"/>
    <n v="3196.3286291942104"/>
    <n v="4537.4745455473967"/>
    <n v="1364.3230932295762"/>
    <n v="3173.1514523178203"/>
    <n v="4504.3321469904522"/>
    <n v="1354.3578715490205"/>
    <n v="3149.9742754414319"/>
    <n v="4471.1897484335077"/>
    <n v="1344.3926498684648"/>
    <n v="3126.7970985650427"/>
    <n v="4438.0473498765623"/>
    <n v="1334.4274281879093"/>
    <n v="3103.619921688653"/>
    <n v="4404.9049513196178"/>
    <n v="1324.4622065073536"/>
    <n v="3080.4427448122642"/>
    <n v="4371.7625527626733"/>
    <n v="1314.4969848267979"/>
    <n v="3057.2655679358754"/>
    <n v="4338.6201542057288"/>
    <n v="1304.5317631462424"/>
    <n v="3034.0883910594866"/>
    <n v="4305.4777556487834"/>
    <n v="1294.5665414656867"/>
    <n v="3010.9112141830965"/>
    <n v="4272.3353570918389"/>
    <n v="1284.601319785131"/>
    <n v="2987.7340373067082"/>
    <n v="4239.1929585348944"/>
    <n v="1274.6360981045755"/>
    <n v="2964.5568604303189"/>
    <n v="4206.0505599779499"/>
    <n v="1264.6708764240198"/>
    <n v="2941.3796835539301"/>
    <n v="52660.005024493745"/>
    <n v="15833.75514800491"/>
    <n v="36826.249876488837"/>
  </r>
  <r>
    <x v="0"/>
    <x v="4"/>
    <x v="0"/>
    <x v="26"/>
    <n v="18837.283973648078"/>
    <n v="18837.283973648071"/>
    <n v="0"/>
    <n v="217525.65314923614"/>
    <n v="217525.65314923614"/>
    <n v="0"/>
    <n v="14362.520959435376"/>
    <n v="18981.305232733972"/>
    <n v="-4618.7842732985955"/>
    <n v="14473.9833160132"/>
    <n v="19128.612311911718"/>
    <n v="-4654.628995898518"/>
    <n v="14586.319631903267"/>
    <n v="19277.074403396378"/>
    <n v="-4690.7547714931115"/>
    <n v="14698.288946360897"/>
    <n v="19425.051470961538"/>
    <n v="-4726.762524600641"/>
    <n v="14809.498655712967"/>
    <n v="19572.024655127265"/>
    <n v="-4762.525999414298"/>
    <n v="14919.794620888493"/>
    <n v="19717.790247870253"/>
    <n v="-4797.9956269817594"/>
    <n v="15029.268872962621"/>
    <n v="19862.469876162053"/>
    <n v="-4833.2010031994323"/>
    <n v="15138.672481479523"/>
    <n v="20007.056142924481"/>
    <n v="-4868.3836614449574"/>
    <n v="15249.519852001969"/>
    <n v="20153.550465200846"/>
    <n v="-4904.0306131988764"/>
    <n v="15364.303672640772"/>
    <n v="20305.247144459176"/>
    <n v="-4940.9434718184039"/>
    <n v="15482.210651214373"/>
    <n v="20461.071345217235"/>
    <n v="-4978.8606940028621"/>
    <n v="15599.286266850269"/>
    <n v="20615.796828436476"/>
    <n v="-5016.5105615862067"/>
    <n v="179713.66792746371"/>
    <n v="237507.05012440143"/>
    <n v="-57793.382196937717"/>
  </r>
  <r>
    <x v="0"/>
    <x v="4"/>
    <x v="0"/>
    <x v="27"/>
    <n v="5630.4564390653495"/>
    <n v="5630.4564390653477"/>
    <n v="0"/>
    <n v="64344.46646632898"/>
    <n v="64344.466466328988"/>
    <n v="0"/>
    <n v="6093.422868893942"/>
    <n v="5684.8260001342887"/>
    <n v="408.59686875965326"/>
    <n v="6153.0156600401915"/>
    <n v="5740.4227732153395"/>
    <n v="412.59288682485203"/>
    <n v="6213.0708392029683"/>
    <n v="5796.4509287024748"/>
    <n v="416.61991050049346"/>
    <n v="6272.9318479255053"/>
    <n v="5852.2979339246704"/>
    <n v="420.63391400083492"/>
    <n v="6332.3909703208619"/>
    <n v="5907.7700014655302"/>
    <n v="424.62096885533174"/>
    <n v="6391.3666556139597"/>
    <n v="5962.7910489692904"/>
    <n v="428.57560664466928"/>
    <n v="6449.9075949345734"/>
    <n v="6017.4065025628652"/>
    <n v="432.50109237170818"/>
    <n v="6508.4111586773442"/>
    <n v="6071.98708681268"/>
    <n v="436.42407186466426"/>
    <n v="6567.6785774883429"/>
    <n v="6127.280305528484"/>
    <n v="440.3982719598589"/>
    <n v="6629.0286646066188"/>
    <n v="6184.5165384085085"/>
    <n v="444.51212619811031"/>
    <n v="6692.0311293385303"/>
    <n v="6243.2943480709309"/>
    <n v="448.73678126759933"/>
    <n v="6754.5937426329692"/>
    <n v="6301.6618007071447"/>
    <n v="452.9319419258245"/>
    <n v="77057.849709675836"/>
    <n v="71890.705268502235"/>
    <n v="5167.1444411736011"/>
  </r>
  <r>
    <x v="0"/>
    <x v="4"/>
    <x v="0"/>
    <x v="28"/>
    <n v="4582.9867873462954"/>
    <n v="4582.9867873462963"/>
    <n v="0"/>
    <n v="53675.743872893006"/>
    <n v="53675.743872892999"/>
    <n v="0"/>
    <n v="7187.9634961559541"/>
    <n v="4605.2753135544654"/>
    <n v="2582.6881826014887"/>
    <n v="7223.5386661484099"/>
    <n v="4628.0680631600217"/>
    <n v="2595.4706029883882"/>
    <n v="7259.3904768503153"/>
    <n v="4651.0380544322334"/>
    <n v="2608.3524224180819"/>
    <n v="7295.126117914554"/>
    <n v="4673.9336166725288"/>
    <n v="2621.1925012420252"/>
    <n v="7330.621315639657"/>
    <n v="4696.6751286349327"/>
    <n v="2633.9461870047244"/>
    <n v="7365.8272792623084"/>
    <n v="4719.2313304364579"/>
    <n v="2646.5959488258504"/>
    <n v="7400.7731400493394"/>
    <n v="4741.6208862653775"/>
    <n v="2659.1522537839619"/>
    <n v="7435.6966395164336"/>
    <n v="4763.9961153611794"/>
    <n v="2671.7005241552542"/>
    <n v="7471.0771434915159"/>
    <n v="4786.6641438820116"/>
    <n v="2684.4129996095044"/>
    <n v="7507.703680705954"/>
    <n v="4810.1304967293536"/>
    <n v="2697.5731839766004"/>
    <n v="7545.3188138592504"/>
    <n v="4834.2302357193448"/>
    <n v="2711.0885781399056"/>
    <n v="7582.6707896439211"/>
    <n v="4858.1613717199143"/>
    <n v="2724.5094179240068"/>
    <n v="88605.707559237635"/>
    <n v="56769.024756567844"/>
    <n v="31836.682802669791"/>
  </r>
  <r>
    <x v="0"/>
    <x v="4"/>
    <x v="0"/>
    <x v="29"/>
    <n v="4878.8413901288714"/>
    <n v="4878.8413901288723"/>
    <n v="0"/>
    <n v="55847.351314079016"/>
    <n v="55847.351314079024"/>
    <n v="0"/>
    <n v="7240.0598207669636"/>
    <n v="4925.2107624265054"/>
    <n v="2314.8490583404582"/>
    <n v="7309.9985792378102"/>
    <n v="4972.7881491413682"/>
    <n v="2337.210430096442"/>
    <n v="7380.5615499525884"/>
    <n v="5020.7901700357725"/>
    <n v="2359.7713799168159"/>
    <n v="7450.8623954351515"/>
    <n v="5068.6138744456794"/>
    <n v="2382.2485209894721"/>
    <n v="7520.6207044394123"/>
    <n v="5116.0685064213703"/>
    <n v="2404.552198018042"/>
    <n v="7589.7263854610683"/>
    <n v="5163.0791737830386"/>
    <n v="2426.6472116780296"/>
    <n v="7658.2451703060788"/>
    <n v="5209.6905920449517"/>
    <n v="2448.5545782611271"/>
    <n v="7726.7134990569066"/>
    <n v="5256.2676864332689"/>
    <n v="2470.4458126236377"/>
    <n v="7796.2130130226133"/>
    <n v="5303.5462673623215"/>
    <n v="2492.6667456602918"/>
    <n v="7868.5240770523251"/>
    <n v="5352.7374673825316"/>
    <n v="2515.7866096697935"/>
    <n v="7943.0658094842611"/>
    <n v="5403.4461289008577"/>
    <n v="2539.6196805834034"/>
    <n v="8017.0137534896649"/>
    <n v="5453.750852714059"/>
    <n v="2563.2629007756059"/>
    <n v="91501.604757704845"/>
    <n v="62245.989631091717"/>
    <n v="29255.615126613127"/>
  </r>
  <r>
    <x v="0"/>
    <x v="4"/>
    <x v="1"/>
    <x v="16"/>
    <n v="1791.0256038112243"/>
    <n v="1791.0256038112243"/>
    <n v="0"/>
    <n v="18198.721587260385"/>
    <n v="18198.721587260385"/>
    <n v="0"/>
    <n v="1439.5507609461033"/>
    <n v="1836.1616848802337"/>
    <n v="-396.61092393413037"/>
    <n v="1476.4873286777897"/>
    <n v="1883.2746539257521"/>
    <n v="-406.78732524796237"/>
    <n v="1514.6638005483426"/>
    <n v="1931.9691333524779"/>
    <n v="-417.30533280413533"/>
    <n v="1553.8321957299886"/>
    <n v="1981.9288210841692"/>
    <n v="-428.09662535418056"/>
    <n v="1593.7941295605092"/>
    <n v="2032.9006754598333"/>
    <n v="-439.10654589932415"/>
    <n v="1634.3908943101294"/>
    <n v="2084.6822631506752"/>
    <n v="-450.29136884054583"/>
    <n v="1675.4955237950294"/>
    <n v="2137.1116374936601"/>
    <n v="-461.61611369863067"/>
    <n v="1717.006445068153"/>
    <n v="2190.0592411583584"/>
    <n v="-473.05279609020545"/>
    <n v="1758.8423997718558"/>
    <n v="2243.4214282804282"/>
    <n v="-484.57902850857249"/>
    <n v="1800.9383812200217"/>
    <n v="2297.1152821683954"/>
    <n v="-496.17690094837371"/>
    <n v="1843.2423840637582"/>
    <n v="2351.0744694690793"/>
    <n v="-507.8320854053211"/>
    <n v="1885.7128040239511"/>
    <n v="2405.2459234999378"/>
    <n v="-519.53311947598672"/>
    <n v="19893.95704771563"/>
    <n v="25374.945213923005"/>
    <n v="-5480.9881662073749"/>
  </r>
  <r>
    <x v="0"/>
    <x v="4"/>
    <x v="1"/>
    <x v="17"/>
    <n v="67439.788970140071"/>
    <n v="67439.788970140071"/>
    <n v="0"/>
    <n v="717853.15445480193"/>
    <n v="717853.15445480193"/>
    <n v="0"/>
    <n v="43413.779763048231"/>
    <n v="68692.68949849403"/>
    <n v="-25278.909735445799"/>
    <n v="44240.293918553609"/>
    <n v="70000.465061002542"/>
    <n v="-25760.171142448933"/>
    <n v="45094.552891327534"/>
    <n v="71352.140650834699"/>
    <n v="-26257.587759507165"/>
    <n v="45971.007717916291"/>
    <n v="72738.936262525764"/>
    <n v="-26767.928544609473"/>
    <n v="46865.21922755691"/>
    <n v="74153.827891703972"/>
    <n v="-27288.608664147061"/>
    <n v="47773.636083639038"/>
    <n v="75591.196334871885"/>
    <n v="-27817.560251232848"/>
    <n v="48693.417216874353"/>
    <n v="77046.54622923155"/>
    <n v="-28353.129012357196"/>
    <n v="49622.28977183222"/>
    <n v="78516.281284544646"/>
    <n v="-28893.991512712426"/>
    <n v="50558.435464168142"/>
    <n v="79997.524468620468"/>
    <n v="-29439.089004452326"/>
    <n v="51500.399666406491"/>
    <n v="81487.97415570647"/>
    <n v="-29987.574489299979"/>
    <n v="52447.018676566797"/>
    <n v="82985.789045200625"/>
    <n v="-30538.770368633828"/>
    <n v="53397.361533064657"/>
    <n v="84489.496096621297"/>
    <n v="-31092.134563556639"/>
    <n v="579577.41193095432"/>
    <n v="917052.8669793579"/>
    <n v="-337475.45504840359"/>
  </r>
  <r>
    <x v="0"/>
    <x v="4"/>
    <x v="1"/>
    <x v="20"/>
    <n v="1.5527025000000001"/>
    <n v="1.5527025000000001"/>
    <n v="0"/>
    <n v="18.632430000000003"/>
    <n v="18.632430000000003"/>
    <n v="0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.4376875"/>
    <n v="1.5527025000000001"/>
    <n v="-0.11501500000000009"/>
    <n v="17.252249999999997"/>
    <n v="18.632430000000003"/>
    <n v="-1.3801800000000064"/>
  </r>
  <r>
    <x v="0"/>
    <x v="4"/>
    <x v="1"/>
    <x v="21"/>
    <n v="20010.72676594268"/>
    <n v="20010.72676594268"/>
    <n v="0"/>
    <n v="218964.58766522256"/>
    <n v="218964.58766522256"/>
    <n v="0"/>
    <n v="24456.827227849495"/>
    <n v="20300.765084554809"/>
    <n v="4156.0621432946864"/>
    <n v="24821.547341083169"/>
    <n v="20603.506616454659"/>
    <n v="4218.0407246285104"/>
    <n v="25198.510551217758"/>
    <n v="20916.410718984676"/>
    <n v="4282.0998322330815"/>
    <n v="25585.268238873083"/>
    <n v="21237.444878018832"/>
    <n v="4347.8233608542505"/>
    <n v="25979.861508544989"/>
    <n v="21564.983082256298"/>
    <n v="4414.8784262886911"/>
    <n v="26380.723243830165"/>
    <n v="21897.724522656412"/>
    <n v="4482.9987211737534"/>
    <n v="26786.599751605958"/>
    <n v="22234.628551986643"/>
    <n v="4551.9711996193146"/>
    <n v="27196.488077374244"/>
    <n v="22574.862652460972"/>
    <n v="4621.6254249132726"/>
    <n v="27609.58585753652"/>
    <n v="22917.760809850573"/>
    <n v="4691.8250476859466"/>
    <n v="28025.251201213992"/>
    <n v="23262.790212772401"/>
    <n v="4762.4609884415913"/>
    <n v="28442.97059570362"/>
    <n v="23609.52461212"/>
    <n v="4833.4459835836205"/>
    <n v="28862.333230842974"/>
    <n v="23957.623008608221"/>
    <n v="4904.710222234753"/>
    <n v="319345.96682567603"/>
    <n v="265078.02475072455"/>
    <n v="54267.942074951483"/>
  </r>
  <r>
    <x v="0"/>
    <x v="4"/>
    <x v="1"/>
    <x v="22"/>
    <n v="2684.551159846244"/>
    <n v="2684.551159846244"/>
    <n v="0"/>
    <n v="28962.936029086253"/>
    <n v="28962.936029086253"/>
    <n v="0"/>
    <n v="3104.9251987756929"/>
    <n v="2729.1129268777704"/>
    <n v="375.81227189792253"/>
    <n v="3157.8438375888363"/>
    <n v="2775.6264278518588"/>
    <n v="382.21740973697752"/>
    <n v="3212.5388742460955"/>
    <n v="2823.7013159799972"/>
    <n v="388.83755826609831"/>
    <n v="3268.6550291786471"/>
    <n v="2873.0253138313751"/>
    <n v="395.62971534727194"/>
    <n v="3325.9080787314324"/>
    <n v="2923.3485994613447"/>
    <n v="402.55947927008765"/>
    <n v="3384.0706439804048"/>
    <n v="2974.4713153141884"/>
    <n v="409.59932866621648"/>
    <n v="3442.960821786327"/>
    <n v="3026.2335753453303"/>
    <n v="416.72724644099662"/>
    <n v="3502.4330896378087"/>
    <n v="3078.5074707191116"/>
    <n v="423.92561891869718"/>
    <n v="3562.3710295257388"/>
    <n v="3131.1906743670033"/>
    <n v="431.18035515873544"/>
    <n v="3622.6815070428265"/>
    <n v="3184.2013246341849"/>
    <n v="438.48018240864167"/>
    <n v="3683.290014663241"/>
    <n v="3237.4739321967968"/>
    <n v="445.81608246644419"/>
    <n v="3744.1369463663173"/>
    <n v="3290.9561055957543"/>
    <n v="453.18084077056301"/>
    <n v="41011.815071523379"/>
    <n v="36047.848982174713"/>
    <n v="4963.9660893486653"/>
  </r>
  <r>
    <x v="0"/>
    <x v="4"/>
    <x v="1"/>
    <x v="24"/>
    <n v="2100.5609692929947"/>
    <n v="2100.5609692929947"/>
    <n v="0"/>
    <n v="21447.040580414829"/>
    <n v="21447.040580414829"/>
    <n v="0"/>
    <n v="2170.1694146229529"/>
    <n v="2152.084669501095"/>
    <n v="18.08474512185785"/>
    <n v="2224.4017060453575"/>
    <n v="2205.8650251616464"/>
    <n v="18.536680883711142"/>
    <n v="2280.4544926226804"/>
    <n v="2261.4507051841583"/>
    <n v="19.003787438522068"/>
    <n v="2337.9636753239383"/>
    <n v="2318.4806446962384"/>
    <n v="19.483030627699918"/>
    <n v="2396.6379749243433"/>
    <n v="2376.6659917999741"/>
    <n v="19.971983124369217"/>
    <n v="2456.2443680440674"/>
    <n v="2435.7756649770336"/>
    <n v="20.468703067033857"/>
    <n v="2516.5964359792456"/>
    <n v="2495.6247990127517"/>
    <n v="20.971636966493861"/>
    <n v="2577.5450437667873"/>
    <n v="2556.0655017353974"/>
    <n v="21.479542031389883"/>
    <n v="2638.97088343622"/>
    <n v="2616.9794594075852"/>
    <n v="21.99142402863481"/>
    <n v="2700.7785086111658"/>
    <n v="2678.2720210394064"/>
    <n v="22.506487571759408"/>
    <n v="2762.8915621905217"/>
    <n v="2739.8674658389336"/>
    <n v="23.024096351588014"/>
    <n v="2825.2489584934056"/>
    <n v="2801.7052171726273"/>
    <n v="23.543741320778281"/>
    <n v="29887.903024060684"/>
    <n v="29638.837165526846"/>
    <n v="249.06585853383876"/>
  </r>
  <r>
    <x v="0"/>
    <x v="5"/>
    <x v="0"/>
    <x v="30"/>
    <n v="0"/>
    <n v="0"/>
    <n v="0"/>
    <n v="0"/>
    <n v="0"/>
    <n v="0"/>
    <n v="0"/>
    <n v="0"/>
    <n v="0"/>
    <n v="0"/>
    <n v="0"/>
    <n v="0"/>
    <n v="49234.786586360344"/>
    <n v="49234.786586360344"/>
    <n v="0"/>
    <n v="99018.199086360328"/>
    <n v="99018.199086360328"/>
    <n v="0"/>
    <n v="99566.824999999968"/>
    <n v="99566.824999999968"/>
    <n v="0"/>
    <n v="99566.824999999968"/>
    <n v="99566.824999999968"/>
    <n v="0"/>
    <n v="99566.824999999968"/>
    <n v="99566.824999999968"/>
    <n v="0"/>
    <n v="99566.824999999968"/>
    <n v="99566.824999999968"/>
    <n v="0"/>
    <n v="99566.824999999968"/>
    <n v="99566.824999999968"/>
    <n v="0"/>
    <n v="99566.824999999968"/>
    <n v="99566.824999999968"/>
    <n v="0"/>
    <n v="99566.824999999968"/>
    <n v="99566.824999999968"/>
    <n v="0"/>
    <n v="99566.824999999968"/>
    <n v="99566.824999999968"/>
    <n v="0"/>
    <n v="944787.58567272034"/>
    <n v="944787.58567272034"/>
    <n v="0"/>
  </r>
  <r>
    <x v="1"/>
    <x v="0"/>
    <x v="0"/>
    <x v="0"/>
    <n v="390560.24056149425"/>
    <n v="390560.2405614942"/>
    <n v="0"/>
    <n v="3450295.709438506"/>
    <n v="3450295.709438506"/>
    <n v="0"/>
    <n v="78112.048112298857"/>
    <n v="78112.048112298857"/>
    <n v="0"/>
    <n v="862489.63848983904"/>
    <n v="862489.63848983904"/>
    <n v="0"/>
    <n v="49991.710791871279"/>
    <n v="49991.710791871279"/>
    <n v="0"/>
    <n v="39993.368633497012"/>
    <n v="39993.368633497019"/>
    <n v="0"/>
    <n v="31994.694906797613"/>
    <n v="31994.694906797613"/>
    <n v="0"/>
    <n v="25595.755925438087"/>
    <n v="25595.755925438087"/>
    <n v="0"/>
    <n v="20476.604740350467"/>
    <n v="20476.604740350471"/>
    <n v="0"/>
    <n v="16381.283792280374"/>
    <n v="16381.283792280376"/>
    <n v="0"/>
    <n v="13105.027033824301"/>
    <n v="13105.027033824299"/>
    <n v="0"/>
    <n v="10484.021627059441"/>
    <n v="10484.021627059441"/>
    <n v="0"/>
    <n v="10484.021627059441"/>
    <n v="10484.021627059441"/>
    <n v="0"/>
    <n v="15726.032440589161"/>
    <n v="15726.032440589161"/>
    <n v="0"/>
    <n v="1174834.2081209051"/>
    <n v="1174834.2081209051"/>
    <n v="0"/>
  </r>
  <r>
    <x v="1"/>
    <x v="0"/>
    <x v="0"/>
    <x v="1"/>
    <n v="65996.598335546238"/>
    <n v="65996.598335546238"/>
    <n v="0"/>
    <n v="451215.28166445385"/>
    <n v="451215.28166445385"/>
    <n v="0"/>
    <n v="14199.319667109248"/>
    <n v="14199.319667109248"/>
    <n v="0"/>
    <n v="12359.455733687399"/>
    <n v="12359.455733687399"/>
    <n v="0"/>
    <n v="10887.56458694992"/>
    <n v="10887.56458694992"/>
    <n v="0"/>
    <n v="9710.0516695599363"/>
    <n v="9710.0516695599363"/>
    <n v="0"/>
    <n v="8768.0413356479476"/>
    <n v="8768.0413356479476"/>
    <n v="0"/>
    <n v="8014.4330685183595"/>
    <n v="8014.4330685183595"/>
    <n v="0"/>
    <n v="7411.5464548146883"/>
    <n v="7411.5464548146883"/>
    <n v="0"/>
    <n v="6929.2371638517507"/>
    <n v="6929.2371638517507"/>
    <n v="0"/>
    <n v="6543.3897310813991"/>
    <n v="6543.3897310813991"/>
    <n v="0"/>
    <n v="6234.7117848651196"/>
    <n v="6234.7117848651196"/>
    <n v="0"/>
    <n v="7484.7117848651196"/>
    <n v="7484.7117848651196"/>
    <n v="0"/>
    <n v="13727.06767729768"/>
    <n v="13727.06767729768"/>
    <n v="0"/>
    <n v="112269.53065824856"/>
    <n v="112269.53065824856"/>
    <n v="0"/>
  </r>
  <r>
    <x v="1"/>
    <x v="2"/>
    <x v="0"/>
    <x v="4"/>
    <n v="14230"/>
    <n v="14230"/>
    <n v="0"/>
    <n v="170752.62999999998"/>
    <n v="170752.62999999998"/>
    <n v="0"/>
    <n v="14229.33"/>
    <n v="14229.33"/>
    <n v="0"/>
    <n v="64229.33"/>
    <n v="64229.33"/>
    <n v="0"/>
    <n v="14229.33"/>
    <n v="14229.33"/>
    <n v="0"/>
    <n v="14229.33"/>
    <n v="14229.33"/>
    <n v="0"/>
    <n v="14229.33"/>
    <n v="14229.33"/>
    <n v="0"/>
    <n v="14229.33"/>
    <n v="14229.33"/>
    <n v="0"/>
    <n v="14229.33"/>
    <n v="14229.33"/>
    <n v="0"/>
    <n v="14229.33"/>
    <n v="14229.33"/>
    <n v="0"/>
    <n v="14229.33"/>
    <n v="14229.33"/>
    <n v="0"/>
    <n v="14229.33"/>
    <n v="14229.33"/>
    <n v="0"/>
    <n v="14229.33"/>
    <n v="14229.33"/>
    <n v="0"/>
    <n v="14230"/>
    <n v="14230"/>
    <n v="0"/>
    <n v="220752.62999999998"/>
    <n v="220752.62999999998"/>
    <n v="0"/>
  </r>
  <r>
    <x v="1"/>
    <x v="3"/>
    <x v="0"/>
    <x v="12"/>
    <n v="73216"/>
    <n v="73216"/>
    <n v="0"/>
    <n v="948405.27"/>
    <n v="948405.27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73216"/>
    <n v="73216"/>
    <n v="0"/>
    <n v="878592"/>
    <n v="878592"/>
    <n v="0"/>
  </r>
  <r>
    <x v="1"/>
    <x v="4"/>
    <x v="0"/>
    <x v="15"/>
    <n v="2144.7119872609187"/>
    <n v="2144.7119872609182"/>
    <n v="0"/>
    <n v="20971.263411148353"/>
    <n v="20971.263411148349"/>
    <n v="0"/>
    <n v="2197.5379044049673"/>
    <n v="2197.5379044049669"/>
    <n v="0"/>
    <n v="2242.7238365726498"/>
    <n v="2242.7238365726503"/>
    <n v="0"/>
    <n v="2231.9904578055739"/>
    <n v="2231.9904578055744"/>
    <n v="0"/>
    <n v="2228.2561877107437"/>
    <n v="2228.2561877107432"/>
    <n v="0"/>
    <n v="2202.0458881944551"/>
    <n v="2202.0458881944551"/>
    <n v="0"/>
    <n v="2192.2352659168864"/>
    <n v="2192.2352659168864"/>
    <n v="0"/>
    <n v="2169.6529448279812"/>
    <n v="2169.6529448279807"/>
    <n v="0"/>
    <n v="2189.450409810237"/>
    <n v="2189.450409810237"/>
    <n v="0"/>
    <n v="2226.5678227832768"/>
    <n v="2226.5678227832764"/>
    <n v="0"/>
    <n v="2344.6301257804398"/>
    <n v="2344.6301257804389"/>
    <n v="0"/>
    <n v="2349.6865584279931"/>
    <n v="2349.6865584279926"/>
    <n v="0"/>
    <n v="2311.8567739715731"/>
    <n v="2311.8567739715731"/>
    <n v="0"/>
    <n v="26886.634176206779"/>
    <n v="26886.634176206771"/>
    <n v="0"/>
  </r>
  <r>
    <x v="1"/>
    <x v="4"/>
    <x v="0"/>
    <x v="16"/>
    <n v="912676.75051287969"/>
    <n v="912676.75051287946"/>
    <n v="0"/>
    <n v="8924267.9939887021"/>
    <n v="8924267.9939887039"/>
    <n v="0"/>
    <n v="935156.68566886603"/>
    <n v="935156.68566886603"/>
    <n v="0"/>
    <n v="954385.44458132319"/>
    <n v="954385.44458132319"/>
    <n v="0"/>
    <n v="949817.88245020935"/>
    <n v="949817.88245020923"/>
    <n v="0"/>
    <n v="948228.77327567607"/>
    <n v="948228.77327567618"/>
    <n v="0"/>
    <n v="937075.0467452216"/>
    <n v="937075.04674522136"/>
    <n v="0"/>
    <n v="932900.16129953729"/>
    <n v="932900.1612995374"/>
    <n v="0"/>
    <n v="923290.31179392477"/>
    <n v="923290.31179392489"/>
    <n v="0"/>
    <n v="931715.07284143241"/>
    <n v="931715.07284143229"/>
    <n v="0"/>
    <n v="947510.29385986924"/>
    <n v="947510.29385986924"/>
    <n v="0"/>
    <n v="997751.40767726954"/>
    <n v="997751.40767726966"/>
    <n v="0"/>
    <n v="999903.15977515839"/>
    <n v="999903.15977515851"/>
    <n v="0"/>
    <n v="983804.79087743873"/>
    <n v="983804.79087743873"/>
    <n v="0"/>
    <n v="11441539.030845925"/>
    <n v="11441539.030845929"/>
    <n v="0"/>
  </r>
  <r>
    <x v="1"/>
    <x v="4"/>
    <x v="0"/>
    <x v="17"/>
    <n v="699917.08434951748"/>
    <n v="699917.08434951748"/>
    <n v="0"/>
    <n v="6843877.2334193951"/>
    <n v="6843877.2334193951"/>
    <n v="0"/>
    <n v="717156.58416355634"/>
    <n v="717156.58416355622"/>
    <n v="0"/>
    <n v="731902.80933704041"/>
    <n v="731902.80933704029"/>
    <n v="0"/>
    <n v="728400.01958415355"/>
    <n v="728400.01958415355"/>
    <n v="0"/>
    <n v="727181.35738033673"/>
    <n v="727181.35738033673"/>
    <n v="0"/>
    <n v="718627.74434216029"/>
    <n v="718627.74434216018"/>
    <n v="0"/>
    <n v="715426.09200797463"/>
    <n v="715426.09200797451"/>
    <n v="0"/>
    <n v="708056.45336732082"/>
    <n v="708056.45336732105"/>
    <n v="0"/>
    <n v="714517.26677732519"/>
    <n v="714517.26677732507"/>
    <n v="0"/>
    <n v="726630.3671008168"/>
    <n v="726630.3671008168"/>
    <n v="0"/>
    <n v="765159.46722064144"/>
    <n v="765159.46722064109"/>
    <n v="0"/>
    <n v="766809.61121055984"/>
    <n v="766809.61121055984"/>
    <n v="0"/>
    <n v="754464.03166627651"/>
    <n v="754464.03166627674"/>
    <n v="0"/>
    <n v="8774331.8041581605"/>
    <n v="8774331.8041581623"/>
    <n v="0"/>
  </r>
  <r>
    <x v="1"/>
    <x v="4"/>
    <x v="0"/>
    <x v="18"/>
    <n v="28458.253832679209"/>
    <n v="28458.253832679209"/>
    <n v="0"/>
    <n v="278268.38330336259"/>
    <n v="278268.38330336264"/>
    <n v="0"/>
    <n v="29159.202663085744"/>
    <n v="29159.202663085744"/>
    <n v="0"/>
    <n v="29758.776281796407"/>
    <n v="29758.776281796403"/>
    <n v="0"/>
    <n v="29616.354726244866"/>
    <n v="29616.354726244859"/>
    <n v="0"/>
    <n v="29566.804573651087"/>
    <n v="29566.804573651079"/>
    <n v="0"/>
    <n v="29219.019248117598"/>
    <n v="29219.019248117602"/>
    <n v="0"/>
    <n v="29088.841778746464"/>
    <n v="29088.841778746468"/>
    <n v="0"/>
    <n v="28789.196218178738"/>
    <n v="28789.196218178738"/>
    <n v="0"/>
    <n v="29051.889431558946"/>
    <n v="29051.889431558942"/>
    <n v="0"/>
    <n v="29544.401603950053"/>
    <n v="29544.401603950053"/>
    <n v="0"/>
    <n v="31110.974181862912"/>
    <n v="31110.974181862915"/>
    <n v="0"/>
    <n v="31178.068152814089"/>
    <n v="31178.068152814085"/>
    <n v="0"/>
    <n v="30676.103499801971"/>
    <n v="30676.103499801971"/>
    <n v="0"/>
    <n v="356759.63235980889"/>
    <n v="356759.63235980895"/>
    <n v="0"/>
  </r>
  <r>
    <x v="1"/>
    <x v="4"/>
    <x v="0"/>
    <x v="19"/>
    <n v="211862.65943218351"/>
    <n v="211862.65943218349"/>
    <n v="0"/>
    <n v="2071619.7159941595"/>
    <n v="2071619.7159941595"/>
    <n v="0"/>
    <n v="217081.00080368653"/>
    <n v="217081.00080368656"/>
    <n v="0"/>
    <n v="221544.63592804372"/>
    <n v="221544.63592804372"/>
    <n v="0"/>
    <n v="220484.35269011115"/>
    <n v="220484.35269011121"/>
    <n v="0"/>
    <n v="220115.46754467991"/>
    <n v="220115.46754467994"/>
    <n v="0"/>
    <n v="217526.31627727504"/>
    <n v="217526.31627727498"/>
    <n v="0"/>
    <n v="216557.18637136876"/>
    <n v="216557.18637136876"/>
    <n v="0"/>
    <n v="214326.42036154325"/>
    <n v="214326.42036154328"/>
    <n v="0"/>
    <n v="216282.08788523398"/>
    <n v="216282.08788523398"/>
    <n v="0"/>
    <n v="219948.68455202173"/>
    <n v="219948.68455202173"/>
    <n v="0"/>
    <n v="231611.31974044724"/>
    <n v="231611.3197404473"/>
    <n v="0"/>
    <n v="232110.81304039308"/>
    <n v="232110.81304039311"/>
    <n v="0"/>
    <n v="228373.84565815772"/>
    <n v="228373.84565815772"/>
    <n v="0"/>
    <n v="2655962.1308529619"/>
    <n v="2655962.1308529614"/>
    <n v="0"/>
  </r>
  <r>
    <x v="1"/>
    <x v="4"/>
    <x v="0"/>
    <x v="20"/>
    <n v="20553.946309502793"/>
    <n v="20553.946309502797"/>
    <n v="0"/>
    <n v="200979.07073559173"/>
    <n v="200979.07073559173"/>
    <n v="0"/>
    <n v="21060.20592439668"/>
    <n v="21060.205924396691"/>
    <n v="0"/>
    <n v="21493.247390680248"/>
    <n v="21493.247390680244"/>
    <n v="0"/>
    <n v="21390.383559914888"/>
    <n v="21390.383559914892"/>
    <n v="0"/>
    <n v="21354.596010122543"/>
    <n v="21354.596010122546"/>
    <n v="0"/>
    <n v="21103.408395089056"/>
    <n v="21103.408395089064"/>
    <n v="0"/>
    <n v="21009.387843726603"/>
    <n v="21009.387843726607"/>
    <n v="0"/>
    <n v="20792.969127385069"/>
    <n v="20792.969127385066"/>
    <n v="0"/>
    <n v="20982.699046705955"/>
    <n v="20982.699046705951"/>
    <n v="0"/>
    <n v="21338.415486921229"/>
    <n v="21338.415486921229"/>
    <n v="0"/>
    <n v="22469.87101633201"/>
    <n v="22469.871016332007"/>
    <n v="0"/>
    <n v="22518.329571966871"/>
    <n v="22518.329571966871"/>
    <n v="0"/>
    <n v="22155.786086764281"/>
    <n v="22155.786086764292"/>
    <n v="0"/>
    <n v="257669.29946000539"/>
    <n v="257669.29946000542"/>
    <n v="0"/>
  </r>
  <r>
    <x v="1"/>
    <x v="4"/>
    <x v="0"/>
    <x v="21"/>
    <n v="595450.06738172856"/>
    <n v="595450.06738172891"/>
    <n v="0"/>
    <n v="5822385.6095457617"/>
    <n v="5822385.6095457617"/>
    <n v="0"/>
    <n v="610116.46366699308"/>
    <n v="610116.46366699296"/>
    <n v="0"/>
    <n v="622661.7221976344"/>
    <n v="622661.72219763428"/>
    <n v="0"/>
    <n v="619681.74579611688"/>
    <n v="619681.74579611665"/>
    <n v="0"/>
    <n v="618644.9765735839"/>
    <n v="618644.97657358414"/>
    <n v="0"/>
    <n v="611368.04395709722"/>
    <n v="611368.04395709722"/>
    <n v="0"/>
    <n v="608644.25832483836"/>
    <n v="608644.25832483848"/>
    <n v="0"/>
    <n v="602374.58449735283"/>
    <n v="602374.5844973526"/>
    <n v="0"/>
    <n v="607871.08096293523"/>
    <n v="607871.08096293523"/>
    <n v="0"/>
    <n v="618176.22505086381"/>
    <n v="618176.22505086369"/>
    <n v="0"/>
    <n v="650954.61519950361"/>
    <n v="650954.61519950361"/>
    <n v="0"/>
    <n v="652358.46484392229"/>
    <n v="652358.46484392229"/>
    <n v="0"/>
    <n v="641855.54051776137"/>
    <n v="641855.54051776137"/>
    <n v="0"/>
    <n v="7464707.7215886042"/>
    <n v="7464707.7215886042"/>
    <n v="0"/>
  </r>
  <r>
    <x v="1"/>
    <x v="4"/>
    <x v="0"/>
    <x v="22"/>
    <n v="223183.89799590822"/>
    <n v="223183.89799590819"/>
    <n v="0"/>
    <n v="2182320.2097996427"/>
    <n v="2182320.2097996422"/>
    <n v="0"/>
    <n v="228681.09024057642"/>
    <n v="228681.09024057645"/>
    <n v="0"/>
    <n v="233383.24723679008"/>
    <n v="233383.24723679008"/>
    <n v="0"/>
    <n v="482266.30597561778"/>
    <n v="482266.30597561772"/>
    <n v="0"/>
    <n v="481877.70883022744"/>
    <n v="481877.70883022738"/>
    <n v="0"/>
    <n v="479150.20189762698"/>
    <n v="479150.20189762703"/>
    <n v="0"/>
    <n v="478129.2849005296"/>
    <n v="478129.28490052978"/>
    <n v="0"/>
    <n v="475779.31414624956"/>
    <n v="475779.3141462495"/>
    <n v="0"/>
    <n v="477839.48606276885"/>
    <n v="477839.48606276885"/>
    <n v="0"/>
    <n v="481702.01350703725"/>
    <n v="481702.01350703719"/>
    <n v="0"/>
    <n v="493987.8612785755"/>
    <n v="493987.86127857555"/>
    <n v="0"/>
    <n v="494514.0458455187"/>
    <n v="494514.04584551882"/>
    <n v="0"/>
    <n v="490577.38730792573"/>
    <n v="490577.38730792579"/>
    <n v="0"/>
    <n v="5297887.9472294422"/>
    <n v="5297887.947229445"/>
    <n v="0"/>
  </r>
  <r>
    <x v="1"/>
    <x v="4"/>
    <x v="0"/>
    <x v="24"/>
    <n v="32703.17298916728"/>
    <n v="32703.172989167277"/>
    <n v="0"/>
    <n v="319775.73642047396"/>
    <n v="319775.73642047407"/>
    <n v="0"/>
    <n v="33508.677465728513"/>
    <n v="33508.677465728528"/>
    <n v="0"/>
    <n v="34197.685297611701"/>
    <n v="34197.685297611715"/>
    <n v="0"/>
    <n v="34034.01971236628"/>
    <n v="34034.019712366273"/>
    <n v="0"/>
    <n v="33977.078509246741"/>
    <n v="33977.078509246734"/>
    <n v="0"/>
    <n v="33577.416473378791"/>
    <n v="33577.416473378784"/>
    <n v="0"/>
    <n v="33427.821339216076"/>
    <n v="33427.821339216083"/>
    <n v="0"/>
    <n v="33083.479741158153"/>
    <n v="33083.47974115816"/>
    <n v="0"/>
    <n v="33385.357068233941"/>
    <n v="33385.357068233941"/>
    <n v="0"/>
    <n v="33951.333844872315"/>
    <n v="33951.33384487233"/>
    <n v="0"/>
    <n v="35751.58112345761"/>
    <n v="35751.58112345761"/>
    <n v="0"/>
    <n v="35828.683033906775"/>
    <n v="35828.683033906775"/>
    <n v="0"/>
    <n v="35251.843816067907"/>
    <n v="35251.843816067907"/>
    <n v="0"/>
    <n v="409974.97742524481"/>
    <n v="409974.97742524493"/>
    <n v="0"/>
  </r>
  <r>
    <x v="1"/>
    <x v="4"/>
    <x v="0"/>
    <x v="26"/>
    <n v="57520.700106757053"/>
    <n v="57520.700106757053"/>
    <n v="0"/>
    <n v="562444.63624836307"/>
    <n v="562444.63624836318"/>
    <n v="0"/>
    <n v="58937.479495297652"/>
    <n v="58937.479495297644"/>
    <n v="0"/>
    <n v="60149.356180232404"/>
    <n v="60149.356180232382"/>
    <n v="0"/>
    <n v="59861.48934083373"/>
    <n v="59861.489340833745"/>
    <n v="0"/>
    <n v="59761.337044619489"/>
    <n v="59761.337044619489"/>
    <n v="0"/>
    <n v="59058.382621303121"/>
    <n v="59058.382621303121"/>
    <n v="0"/>
    <n v="58795.263906417138"/>
    <n v="58795.263906417131"/>
    <n v="0"/>
    <n v="58189.611060354408"/>
    <n v="58189.611060354408"/>
    <n v="0"/>
    <n v="58720.574682921157"/>
    <n v="58720.574682921142"/>
    <n v="0"/>
    <n v="59716.055471503641"/>
    <n v="59716.055471503649"/>
    <n v="0"/>
    <n v="62882.460268488059"/>
    <n v="62882.460268488059"/>
    <n v="0"/>
    <n v="63018.072671299"/>
    <n v="63018.072671299"/>
    <n v="0"/>
    <n v="62003.486237434729"/>
    <n v="62003.486237434743"/>
    <n v="0"/>
    <n v="721093.56898070441"/>
    <n v="721093.56898070453"/>
    <n v="0"/>
  </r>
  <r>
    <x v="1"/>
    <x v="4"/>
    <x v="0"/>
    <x v="27"/>
    <n v="20140.546768820655"/>
    <n v="20140.546768820655"/>
    <n v="0"/>
    <n v="196936.79806066485"/>
    <n v="196936.79806066479"/>
    <n v="0"/>
    <n v="20636.624032884603"/>
    <n v="20636.624032884607"/>
    <n v="0"/>
    <n v="21060.955777902858"/>
    <n v="21060.955777902855"/>
    <n v="0"/>
    <n v="20960.16083744941"/>
    <n v="20960.16083744941"/>
    <n v="0"/>
    <n v="20925.093079196045"/>
    <n v="20925.093079196042"/>
    <n v="0"/>
    <n v="20678.957576448753"/>
    <n v="20678.957576448749"/>
    <n v="0"/>
    <n v="20586.828051372078"/>
    <n v="20586.828051372078"/>
    <n v="0"/>
    <n v="20374.76214380913"/>
    <n v="20374.76214380913"/>
    <n v="0"/>
    <n v="20560.676043553056"/>
    <n v="20560.676043553056"/>
    <n v="0"/>
    <n v="20909.237993298044"/>
    <n v="20909.237993298048"/>
    <n v="0"/>
    <n v="22017.936666720325"/>
    <n v="22017.936666720325"/>
    <n v="0"/>
    <n v="22065.420580097194"/>
    <n v="22065.420580097198"/>
    <n v="0"/>
    <n v="21710.168897062598"/>
    <n v="21710.168897062598"/>
    <n v="0"/>
    <n v="252486.82167979414"/>
    <n v="252486.82167979408"/>
    <n v="0"/>
  </r>
  <r>
    <x v="1"/>
    <x v="4"/>
    <x v="0"/>
    <x v="28"/>
    <n v="17892.165889048854"/>
    <n v="17892.165889048854"/>
    <n v="0"/>
    <n v="174951.84718691025"/>
    <n v="174951.84718691025"/>
    <n v="0"/>
    <n v="18332.863790863437"/>
    <n v="18332.863790863434"/>
    <n v="0"/>
    <n v="18709.825452381454"/>
    <n v="18709.825452381458"/>
    <n v="0"/>
    <n v="18620.282709770232"/>
    <n v="18620.282709770232"/>
    <n v="0"/>
    <n v="18589.129724936793"/>
    <n v="18589.129724936793"/>
    <n v="0"/>
    <n v="18370.471448332468"/>
    <n v="18370.471448332471"/>
    <n v="0"/>
    <n v="18288.626761349937"/>
    <n v="18288.626761349948"/>
    <n v="0"/>
    <n v="18100.234735995306"/>
    <n v="18100.234735995302"/>
    <n v="0"/>
    <n v="18265.394221161212"/>
    <n v="18265.394221161208"/>
    <n v="0"/>
    <n v="18575.044614421749"/>
    <n v="18575.044614421757"/>
    <n v="0"/>
    <n v="19559.974210104294"/>
    <n v="19559.97421010429"/>
    <n v="0"/>
    <n v="19602.157278168543"/>
    <n v="19602.157278168539"/>
    <n v="0"/>
    <n v="19286.563956985286"/>
    <n v="19286.563956985279"/>
    <n v="0"/>
    <n v="224300.56890447068"/>
    <n v="224300.56890447071"/>
    <n v="0"/>
  </r>
  <r>
    <x v="1"/>
    <x v="4"/>
    <x v="0"/>
    <x v="29"/>
    <n v="21147.181852851481"/>
    <n v="21147.181852851478"/>
    <n v="0"/>
    <n v="206779.80245076696"/>
    <n v="206779.80245076696"/>
    <n v="0"/>
    <n v="21668.053318588725"/>
    <n v="21668.053318588736"/>
    <n v="0"/>
    <n v="22113.593386633485"/>
    <n v="22113.593386633478"/>
    <n v="0"/>
    <n v="22007.760662225206"/>
    <n v="22007.76066222521"/>
    <n v="0"/>
    <n v="21970.940199033827"/>
    <n v="21970.94019903383"/>
    <n v="0"/>
    <n v="21712.502714849034"/>
    <n v="21712.502714849044"/>
    <n v="0"/>
    <n v="21615.768507819997"/>
    <n v="21615.768507820001"/>
    <n v="0"/>
    <n v="21393.103435044206"/>
    <n v="21393.103435044213"/>
    <n v="0"/>
    <n v="21588.309408942794"/>
    <n v="21588.309408942787"/>
    <n v="0"/>
    <n v="21954.292667632315"/>
    <n v="21954.292667632322"/>
    <n v="0"/>
    <n v="23118.404681868815"/>
    <n v="23118.404681868811"/>
    <n v="0"/>
    <n v="23168.261866124623"/>
    <n v="23168.261866124627"/>
    <n v="0"/>
    <n v="22795.254517769288"/>
    <n v="22795.254517769292"/>
    <n v="0"/>
    <n v="265106.24536653241"/>
    <n v="265106.24536653236"/>
    <n v="0"/>
  </r>
  <r>
    <x v="1"/>
    <x v="4"/>
    <x v="1"/>
    <x v="16"/>
    <n v="21138.148786055455"/>
    <n v="21138.148786055455"/>
    <n v="0"/>
    <n v="242053.64422241537"/>
    <n v="242053.64422241537"/>
    <n v="0"/>
    <n v="22192.489040193599"/>
    <n v="22192.489040193599"/>
    <n v="0"/>
    <n v="23035.961243504109"/>
    <n v="23035.961243504109"/>
    <n v="0"/>
    <n v="23710.739006152522"/>
    <n v="23710.739006152522"/>
    <n v="0"/>
    <n v="24250.561216271253"/>
    <n v="24250.561216271253"/>
    <n v="0"/>
    <n v="24682.418984366232"/>
    <n v="24682.418984366232"/>
    <n v="0"/>
    <n v="25027.905198842218"/>
    <n v="25027.905198842218"/>
    <n v="0"/>
    <n v="25304.294170423003"/>
    <n v="25304.294170423003"/>
    <n v="0"/>
    <n v="25525.405347687636"/>
    <n v="25525.405347687636"/>
    <n v="0"/>
    <n v="25702.294289499339"/>
    <n v="25702.294289499339"/>
    <n v="0"/>
    <n v="25843.805442948706"/>
    <n v="25843.805442948706"/>
    <n v="0"/>
    <n v="25957.014365708201"/>
    <n v="25957.014365708201"/>
    <n v="0"/>
    <n v="26047.581503915793"/>
    <n v="26047.581503915793"/>
    <n v="0"/>
    <n v="297280.46980951261"/>
    <n v="297280.46980951261"/>
    <n v="0"/>
  </r>
  <r>
    <x v="1"/>
    <x v="4"/>
    <x v="1"/>
    <x v="17"/>
    <n v="586758.91116868309"/>
    <n v="586758.91116868309"/>
    <n v="0"/>
    <n v="6718995.7912515784"/>
    <n v="6718995.7912515784"/>
    <n v="0"/>
    <n v="616025.59605111333"/>
    <n v="616025.59605111333"/>
    <n v="0"/>
    <n v="639438.94395705743"/>
    <n v="639438.94395705743"/>
    <n v="0"/>
    <n v="658169.62228181271"/>
    <n v="658169.62228181271"/>
    <n v="0"/>
    <n v="673154.16494161705"/>
    <n v="673154.16494161705"/>
    <n v="0"/>
    <n v="685141.79906946025"/>
    <n v="685141.79906946025"/>
    <n v="0"/>
    <n v="694731.90637173504"/>
    <n v="694731.90637173504"/>
    <n v="0"/>
    <n v="702403.9922135548"/>
    <n v="702403.9922135548"/>
    <n v="0"/>
    <n v="708541.66088701063"/>
    <n v="708541.66088701063"/>
    <n v="0"/>
    <n v="713451.79582577525"/>
    <n v="713451.79582577525"/>
    <n v="0"/>
    <n v="717379.90377678699"/>
    <n v="717379.90377678699"/>
    <n v="0"/>
    <n v="720522.39013759641"/>
    <n v="720522.39013759641"/>
    <n v="0"/>
    <n v="723036.37922624394"/>
    <n v="723036.37922624394"/>
    <n v="0"/>
    <n v="8251998.1547397645"/>
    <n v="8251998.1547397645"/>
    <n v="0"/>
  </r>
  <r>
    <x v="1"/>
    <x v="4"/>
    <x v="1"/>
    <x v="21"/>
    <n v="133691.80058113465"/>
    <n v="133691.80058113465"/>
    <n v="0"/>
    <n v="1530909.2513658481"/>
    <n v="1530909.2513658481"/>
    <n v="0"/>
    <n v="140360.15401300596"/>
    <n v="140360.15401300596"/>
    <n v="0"/>
    <n v="145694.83675850299"/>
    <n v="145694.83675850299"/>
    <n v="0"/>
    <n v="149962.58295490066"/>
    <n v="149962.58295490066"/>
    <n v="0"/>
    <n v="153376.77991201877"/>
    <n v="153376.77991201877"/>
    <n v="0"/>
    <n v="156108.13747771323"/>
    <n v="156108.13747771323"/>
    <n v="0"/>
    <n v="158293.22353026882"/>
    <n v="158293.22353026882"/>
    <n v="0"/>
    <n v="160041.2923723133"/>
    <n v="160041.2923723133"/>
    <n v="0"/>
    <n v="161439.74744594889"/>
    <n v="161439.74744594889"/>
    <n v="0"/>
    <n v="162558.51150485734"/>
    <n v="162558.51150485734"/>
    <n v="0"/>
    <n v="163453.5227519841"/>
    <n v="163453.5227519841"/>
    <n v="0"/>
    <n v="164169.53174968553"/>
    <n v="164169.53174968553"/>
    <n v="0"/>
    <n v="164742.33894784667"/>
    <n v="164742.33894784667"/>
    <n v="0"/>
    <n v="1880200.6594190462"/>
    <n v="1880200.6594190462"/>
    <n v="0"/>
  </r>
  <r>
    <x v="1"/>
    <x v="4"/>
    <x v="1"/>
    <x v="22"/>
    <n v="8552.9449960858528"/>
    <n v="8552.9449960858528"/>
    <n v="0"/>
    <n v="97940.057385828535"/>
    <n v="97940.057385828535"/>
    <n v="0"/>
    <n v="8979.5535081212875"/>
    <n v="8979.5535081212875"/>
    <n v="0"/>
    <n v="9320.840317749633"/>
    <n v="9320.840317749633"/>
    <n v="0"/>
    <n v="9593.8697654523094"/>
    <n v="9593.8697654523094"/>
    <n v="0"/>
    <n v="9812.2933236144527"/>
    <n v="9812.2933236144527"/>
    <n v="0"/>
    <n v="9987.0321701441644"/>
    <n v="9987.0321701441644"/>
    <n v="0"/>
    <n v="10126.823247367935"/>
    <n v="10126.823247367935"/>
    <n v="0"/>
    <n v="10238.65610914695"/>
    <n v="10238.65610914695"/>
    <n v="0"/>
    <n v="10328.122398570164"/>
    <n v="10328.122398570164"/>
    <n v="0"/>
    <n v="10399.695430108733"/>
    <n v="10399.695430108733"/>
    <n v="0"/>
    <n v="10456.953855339591"/>
    <n v="10456.953855339591"/>
    <n v="0"/>
    <n v="10502.760595524276"/>
    <n v="10502.760595524276"/>
    <n v="0"/>
    <n v="10539.405987672026"/>
    <n v="10539.405987672026"/>
    <n v="0"/>
    <n v="120286.00670881152"/>
    <n v="120286.00670881152"/>
    <n v="0"/>
  </r>
  <r>
    <x v="1"/>
    <x v="4"/>
    <x v="1"/>
    <x v="24"/>
    <n v="16897.479910761795"/>
    <n v="16897.479910761795"/>
    <n v="0"/>
    <n v="193493.60400344644"/>
    <n v="193493.60400344644"/>
    <n v="0"/>
    <n v="17740.301741742544"/>
    <n v="17740.301741742544"/>
    <n v="0"/>
    <n v="18414.559206527141"/>
    <n v="18414.559206527141"/>
    <n v="0"/>
    <n v="18953.965178354822"/>
    <n v="18953.965178354822"/>
    <n v="0"/>
    <n v="19385.489955816964"/>
    <n v="19385.489955816964"/>
    <n v="0"/>
    <n v="19730.709777786677"/>
    <n v="19730.709777786677"/>
    <n v="0"/>
    <n v="20006.885635362447"/>
    <n v="20006.885635362447"/>
    <n v="0"/>
    <n v="20227.826321423065"/>
    <n v="20227.826321423065"/>
    <n v="0"/>
    <n v="20404.578870271558"/>
    <n v="20404.578870271558"/>
    <n v="0"/>
    <n v="20545.98090935035"/>
    <n v="20545.98090935035"/>
    <n v="0"/>
    <n v="20659.102540613389"/>
    <n v="20659.102540613389"/>
    <n v="0"/>
    <n v="20749.599845623819"/>
    <n v="20749.599845623819"/>
    <n v="0"/>
    <n v="20821.997689632164"/>
    <n v="20821.997689632164"/>
    <n v="0"/>
    <n v="237640.99767250498"/>
    <n v="237640.99767250498"/>
    <n v="0"/>
  </r>
  <r>
    <x v="1"/>
    <x v="5"/>
    <x v="0"/>
    <x v="30"/>
    <n v="0"/>
    <n v="0"/>
    <n v="0"/>
    <n v="0"/>
    <n v="0"/>
    <n v="0"/>
    <n v="0"/>
    <n v="0"/>
    <n v="0"/>
    <n v="0"/>
    <n v="0"/>
    <n v="0"/>
    <n v="59081743.90363241"/>
    <n v="59081743.90363241"/>
    <n v="0"/>
    <n v="658351.09636756801"/>
    <n v="658351.096367568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740094.999999978"/>
    <n v="59740094.999999978"/>
    <n v="0"/>
  </r>
  <r>
    <x v="1"/>
    <x v="5"/>
    <x v="0"/>
    <x v="31"/>
    <n v="0"/>
    <n v="0"/>
    <n v="0"/>
    <n v="0"/>
    <n v="0"/>
    <n v="0"/>
    <n v="0"/>
    <n v="0"/>
    <n v="0"/>
    <n v="0"/>
    <n v="0"/>
    <n v="0"/>
    <n v="8259905"/>
    <n v="82599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59905"/>
    <n v="8259905"/>
    <n v="0"/>
  </r>
  <r>
    <x v="2"/>
    <x v="0"/>
    <x v="0"/>
    <x v="0"/>
    <n v="390560.24056149425"/>
    <n v="390560.2405614942"/>
    <n v="0"/>
    <n v="390560.24056149425"/>
    <n v="390560.2405614942"/>
    <n v="0"/>
    <n v="712448.19244919531"/>
    <n v="712448.19244919531"/>
    <n v="0"/>
    <n v="249958.5539593563"/>
    <n v="249958.55395935633"/>
    <n v="0"/>
    <n v="199966.84316748509"/>
    <n v="199966.84316748509"/>
    <n v="0"/>
    <n v="159973.47453398802"/>
    <n v="159973.47453398808"/>
    <n v="0"/>
    <n v="127978.77962719042"/>
    <n v="127978.77962719042"/>
    <n v="0"/>
    <n v="102383.02370175235"/>
    <n v="102383.02370175235"/>
    <n v="0"/>
    <n v="81906.418961401869"/>
    <n v="81906.418961401883"/>
    <n v="0"/>
    <n v="65525.135169121495"/>
    <n v="65525.135169121502"/>
    <n v="0"/>
    <n v="52420.108135297203"/>
    <n v="52420.108135297196"/>
    <n v="0"/>
    <n v="41936.086508237764"/>
    <n v="41936.086508237764"/>
    <n v="0"/>
    <n v="31452.064881178321"/>
    <n v="31452.064881178321"/>
    <n v="0"/>
    <n v="15726.032440589161"/>
    <n v="15726.032440589161"/>
    <n v="0"/>
    <n v="15726.032440589161"/>
    <n v="15726.032440589161"/>
    <n v="0"/>
  </r>
  <r>
    <x v="2"/>
    <x v="0"/>
    <x v="0"/>
    <x v="1"/>
    <n v="65996.598335546238"/>
    <n v="65996.598335546238"/>
    <n v="0"/>
    <n v="65996.598335546238"/>
    <n v="65996.598335546238"/>
    <n v="0"/>
    <n v="56797.278668436993"/>
    <n v="56797.278668436993"/>
    <n v="0"/>
    <n v="49437.822934749594"/>
    <n v="49437.822934749594"/>
    <n v="0"/>
    <n v="43550.258347799674"/>
    <n v="43550.258347799674"/>
    <n v="0"/>
    <n v="38840.206678239745"/>
    <n v="38840.206678239745"/>
    <n v="0"/>
    <n v="35072.16534259179"/>
    <n v="35072.16534259179"/>
    <n v="0"/>
    <n v="32057.732274073438"/>
    <n v="32057.732274073438"/>
    <n v="0"/>
    <n v="29646.185819258746"/>
    <n v="29646.185819258746"/>
    <n v="0"/>
    <n v="27716.948655406995"/>
    <n v="27716.948655406995"/>
    <n v="0"/>
    <n v="26173.558924325596"/>
    <n v="26173.558924325596"/>
    <n v="0"/>
    <n v="24938.847139460479"/>
    <n v="24938.847139460479"/>
    <n v="0"/>
    <n v="22454.135354595361"/>
    <n v="22454.135354595361"/>
    <n v="0"/>
    <n v="13727.06767729768"/>
    <n v="13727.06767729768"/>
    <n v="0"/>
    <n v="13727.06767729768"/>
    <n v="13727.06767729768"/>
    <n v="0"/>
  </r>
  <r>
    <x v="2"/>
    <x v="1"/>
    <x v="0"/>
    <x v="32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  <n v="678.61"/>
    <n v="678.61"/>
    <n v="0"/>
  </r>
  <r>
    <x v="2"/>
    <x v="2"/>
    <x v="0"/>
    <x v="4"/>
    <n v="0"/>
    <n v="0"/>
    <n v="0"/>
    <n v="0"/>
    <n v="0"/>
    <n v="0"/>
    <n v="25000"/>
    <n v="2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4"/>
    <x v="0"/>
    <x v="15"/>
    <n v="8578.847949043673"/>
    <n v="8578.847949043673"/>
    <n v="0"/>
    <n v="8578.847949043673"/>
    <n v="8578.847949043673"/>
    <n v="0"/>
    <n v="8790.1516176198693"/>
    <n v="8790.1516176198675"/>
    <n v="0"/>
    <n v="8970.8953462905993"/>
    <n v="8970.8953462906011"/>
    <n v="0"/>
    <n v="8927.9618312222956"/>
    <n v="8927.9618312222974"/>
    <n v="0"/>
    <n v="8913.0247508429748"/>
    <n v="8913.0247508429729"/>
    <n v="0"/>
    <n v="8808.1835527778203"/>
    <n v="8808.1835527778185"/>
    <n v="0"/>
    <n v="8768.9410636675457"/>
    <n v="8768.9410636675457"/>
    <n v="0"/>
    <n v="8678.6117793119247"/>
    <n v="8678.6117793119229"/>
    <n v="0"/>
    <n v="8757.8016392409481"/>
    <n v="8757.8016392409463"/>
    <n v="0"/>
    <n v="8906.2712911331055"/>
    <n v="8906.2712911331055"/>
    <n v="0"/>
    <n v="9378.5205031217592"/>
    <n v="9378.5205031217556"/>
    <n v="0"/>
    <n v="9398.7462337119723"/>
    <n v="9398.7462337119705"/>
    <n v="0"/>
    <n v="9247.4270958862926"/>
    <n v="9247.4270958862926"/>
    <n v="0"/>
    <n v="9247.4270958862926"/>
    <n v="9247.4270958862926"/>
    <n v="0"/>
  </r>
  <r>
    <x v="2"/>
    <x v="4"/>
    <x v="0"/>
    <x v="16"/>
    <n v="3650707.0020515188"/>
    <n v="3650707.0020515174"/>
    <n v="0"/>
    <n v="3650707.0020515188"/>
    <n v="3650707.0020515174"/>
    <n v="0"/>
    <n v="3740626.7426754641"/>
    <n v="3740626.7426754641"/>
    <n v="0"/>
    <n v="3817541.7783252923"/>
    <n v="3817541.7783252927"/>
    <n v="0"/>
    <n v="3799271.5298008369"/>
    <n v="3799271.5298008369"/>
    <n v="0"/>
    <n v="3792915.0931027043"/>
    <n v="3792915.0931027047"/>
    <n v="0"/>
    <n v="3748300.1869808864"/>
    <n v="3748300.186980885"/>
    <n v="0"/>
    <n v="3731600.6451981491"/>
    <n v="3731600.6451981491"/>
    <n v="0"/>
    <n v="3693161.2471756986"/>
    <n v="3693161.2471756991"/>
    <n v="0"/>
    <n v="3726860.2913657292"/>
    <n v="3726860.2913657282"/>
    <n v="0"/>
    <n v="3790041.175439477"/>
    <n v="3790041.175439477"/>
    <n v="0"/>
    <n v="3991005.6307090772"/>
    <n v="3991005.6307090786"/>
    <n v="0"/>
    <n v="3999612.6391006336"/>
    <n v="3999612.639100634"/>
    <n v="0"/>
    <n v="3935219.1635097545"/>
    <n v="3935219.1635097545"/>
    <n v="0"/>
    <n v="3935219.1635097545"/>
    <n v="3935219.1635097545"/>
    <n v="0"/>
  </r>
  <r>
    <x v="2"/>
    <x v="4"/>
    <x v="0"/>
    <x v="17"/>
    <n v="2799668.3373980699"/>
    <n v="2799668.3373980699"/>
    <n v="0"/>
    <n v="2799668.3373980699"/>
    <n v="2799668.3373980699"/>
    <n v="0"/>
    <n v="2868626.3366542254"/>
    <n v="2868626.3366542249"/>
    <n v="0"/>
    <n v="2927611.2373481607"/>
    <n v="2927611.2373481612"/>
    <n v="0"/>
    <n v="2913600.0783366142"/>
    <n v="2913600.0783366142"/>
    <n v="0"/>
    <n v="2908725.4295213469"/>
    <n v="2908725.4295213469"/>
    <n v="0"/>
    <n v="2874510.9773686407"/>
    <n v="2874510.9773686407"/>
    <n v="0"/>
    <n v="2861704.3680318985"/>
    <n v="2861704.368031898"/>
    <n v="0"/>
    <n v="2832225.8134692833"/>
    <n v="2832225.8134692837"/>
    <n v="0"/>
    <n v="2858069.0671093008"/>
    <n v="2858069.0671093003"/>
    <n v="0"/>
    <n v="2906521.4684032667"/>
    <n v="2906521.4684032672"/>
    <n v="0"/>
    <n v="3060637.8688825658"/>
    <n v="3060637.8688825644"/>
    <n v="0"/>
    <n v="3067238.4448422394"/>
    <n v="3067238.4448422394"/>
    <n v="0"/>
    <n v="3017856.126665106"/>
    <n v="3017856.126665107"/>
    <n v="0"/>
    <n v="3017856.126665106"/>
    <n v="3017856.126665107"/>
    <n v="0"/>
  </r>
  <r>
    <x v="2"/>
    <x v="4"/>
    <x v="0"/>
    <x v="18"/>
    <n v="113833.01533071684"/>
    <n v="113833.01533071684"/>
    <n v="0"/>
    <n v="113833.01533071684"/>
    <n v="113833.01533071684"/>
    <n v="0"/>
    <n v="116636.81065234297"/>
    <n v="116636.81065234297"/>
    <n v="0"/>
    <n v="119035.10512718563"/>
    <n v="119035.10512718561"/>
    <n v="0"/>
    <n v="118465.41890497944"/>
    <n v="118465.41890497944"/>
    <n v="0"/>
    <n v="118267.21829460435"/>
    <n v="118267.21829460432"/>
    <n v="0"/>
    <n v="116876.07699247039"/>
    <n v="116876.07699247038"/>
    <n v="0"/>
    <n v="116355.36711498586"/>
    <n v="116355.36711498586"/>
    <n v="0"/>
    <n v="115156.78487271494"/>
    <n v="115156.78487271494"/>
    <n v="0"/>
    <n v="116207.55772623577"/>
    <n v="116207.55772623575"/>
    <n v="0"/>
    <n v="118177.6064158002"/>
    <n v="118177.6064158002"/>
    <n v="0"/>
    <n v="124443.89672745165"/>
    <n v="124443.89672745166"/>
    <n v="0"/>
    <n v="124712.27261125634"/>
    <n v="124712.27261125633"/>
    <n v="0"/>
    <n v="122704.41399920789"/>
    <n v="122704.41399920789"/>
    <n v="0"/>
    <n v="122704.41399920789"/>
    <n v="122704.41399920789"/>
    <n v="0"/>
  </r>
  <r>
    <x v="2"/>
    <x v="4"/>
    <x v="0"/>
    <x v="19"/>
    <n v="847450.63772873394"/>
    <n v="847450.63772873394"/>
    <n v="0"/>
    <n v="847450.63772873394"/>
    <n v="847450.63772873394"/>
    <n v="0"/>
    <n v="868324.00321474602"/>
    <n v="868324.00321474625"/>
    <n v="0"/>
    <n v="886178.54371217475"/>
    <n v="886178.54371217487"/>
    <n v="0"/>
    <n v="881937.41076044459"/>
    <n v="881937.41076044482"/>
    <n v="0"/>
    <n v="880461.87017871963"/>
    <n v="880461.87017871975"/>
    <n v="0"/>
    <n v="870105.26510910003"/>
    <n v="870105.2651090998"/>
    <n v="0"/>
    <n v="866228.74548547505"/>
    <n v="866228.74548547505"/>
    <n v="0"/>
    <n v="857305.68144617288"/>
    <n v="857305.68144617288"/>
    <n v="0"/>
    <n v="865128.35154093581"/>
    <n v="865128.35154093558"/>
    <n v="0"/>
    <n v="879794.73820808681"/>
    <n v="879794.73820808681"/>
    <n v="0"/>
    <n v="926445.27896178898"/>
    <n v="926445.27896178921"/>
    <n v="0"/>
    <n v="928443.25216157234"/>
    <n v="928443.25216157222"/>
    <n v="0"/>
    <n v="913495.38263263076"/>
    <n v="913495.38263263088"/>
    <n v="0"/>
    <n v="913495.38263263076"/>
    <n v="913495.38263263088"/>
    <n v="0"/>
  </r>
  <r>
    <x v="2"/>
    <x v="4"/>
    <x v="0"/>
    <x v="20"/>
    <n v="82215.785238011173"/>
    <n v="82215.785238011187"/>
    <n v="0"/>
    <n v="82215.785238011173"/>
    <n v="82215.785238011187"/>
    <n v="0"/>
    <n v="84240.823697586718"/>
    <n v="84240.823697586762"/>
    <n v="0"/>
    <n v="85972.989562720977"/>
    <n v="85972.989562720963"/>
    <n v="0"/>
    <n v="85561.534239659537"/>
    <n v="85561.534239659566"/>
    <n v="0"/>
    <n v="85418.384040490171"/>
    <n v="85418.384040490186"/>
    <n v="0"/>
    <n v="84413.633580356225"/>
    <n v="84413.633580356225"/>
    <n v="0"/>
    <n v="84037.551374906412"/>
    <n v="84037.551374906412"/>
    <n v="0"/>
    <n v="83171.876509540278"/>
    <n v="83171.876509540263"/>
    <n v="0"/>
    <n v="83930.796186823805"/>
    <n v="83930.796186823805"/>
    <n v="0"/>
    <n v="85353.661947684916"/>
    <n v="85353.661947684916"/>
    <n v="0"/>
    <n v="89879.484065328026"/>
    <n v="89879.484065328026"/>
    <n v="0"/>
    <n v="90073.318287867485"/>
    <n v="90073.318287867485"/>
    <n v="0"/>
    <n v="88623.144347057125"/>
    <n v="88623.144347057168"/>
    <n v="0"/>
    <n v="88623.144347057125"/>
    <n v="88623.144347057168"/>
    <n v="0"/>
  </r>
  <r>
    <x v="2"/>
    <x v="4"/>
    <x v="0"/>
    <x v="21"/>
    <n v="2381800.2695269142"/>
    <n v="2381800.2695269156"/>
    <n v="0"/>
    <n v="2381800.2695269142"/>
    <n v="2381800.2695269156"/>
    <n v="0"/>
    <n v="2440465.8546679723"/>
    <n v="2440465.8546679718"/>
    <n v="0"/>
    <n v="2490646.8887905367"/>
    <n v="2490646.8887905367"/>
    <n v="0"/>
    <n v="2478726.9831844671"/>
    <n v="2478726.9831844666"/>
    <n v="0"/>
    <n v="2474579.9062943356"/>
    <n v="2474579.9062943365"/>
    <n v="0"/>
    <n v="2445472.1758283889"/>
    <n v="2445472.1758283884"/>
    <n v="0"/>
    <n v="2434577.0332993534"/>
    <n v="2434577.0332993539"/>
    <n v="0"/>
    <n v="2409498.3379894104"/>
    <n v="2409498.3379894104"/>
    <n v="0"/>
    <n v="2431484.3238517405"/>
    <n v="2431484.3238517405"/>
    <n v="0"/>
    <n v="2472704.9002034552"/>
    <n v="2472704.9002034543"/>
    <n v="0"/>
    <n v="2603818.460798014"/>
    <n v="2603818.4607980144"/>
    <n v="0"/>
    <n v="2609433.8593756887"/>
    <n v="2609433.8593756892"/>
    <n v="0"/>
    <n v="2567422.1620710455"/>
    <n v="2567422.162071045"/>
    <n v="0"/>
    <n v="2567422.1620710455"/>
    <n v="2567422.162071045"/>
    <n v="0"/>
  </r>
  <r>
    <x v="2"/>
    <x v="4"/>
    <x v="0"/>
    <x v="22"/>
    <n v="892735.59198363288"/>
    <n v="892735.59198363277"/>
    <n v="0"/>
    <n v="892735.59198363288"/>
    <n v="892735.59198363277"/>
    <n v="0"/>
    <n v="914724.36096230568"/>
    <n v="914724.3609623058"/>
    <n v="0"/>
    <n v="933532.98894716031"/>
    <n v="933532.98894716031"/>
    <n v="0"/>
    <n v="929065.22390247125"/>
    <n v="929065.22390247136"/>
    <n v="0"/>
    <n v="927510.83532090986"/>
    <n v="927510.83532090997"/>
    <n v="0"/>
    <n v="916600.80759050767"/>
    <n v="916600.80759050767"/>
    <n v="0"/>
    <n v="912517.1396021184"/>
    <n v="912517.1396021184"/>
    <n v="0"/>
    <n v="903117.2565849981"/>
    <n v="903117.2565849981"/>
    <n v="0"/>
    <n v="911357.94425107562"/>
    <n v="911357.94425107562"/>
    <n v="0"/>
    <n v="926808.05402814946"/>
    <n v="926808.05402814934"/>
    <n v="0"/>
    <n v="975951.44511430222"/>
    <n v="975951.44511430198"/>
    <n v="0"/>
    <n v="978056.18338207481"/>
    <n v="978056.18338207481"/>
    <n v="0"/>
    <n v="962309.54923170293"/>
    <n v="962309.54923170269"/>
    <n v="0"/>
    <n v="962309.54923170293"/>
    <n v="962309.54923170269"/>
    <n v="0"/>
  </r>
  <r>
    <x v="2"/>
    <x v="4"/>
    <x v="0"/>
    <x v="24"/>
    <n v="130812.69195666909"/>
    <n v="130812.69195666911"/>
    <n v="0"/>
    <n v="130812.69195666909"/>
    <n v="130812.69195666911"/>
    <n v="0"/>
    <n v="134034.70986291405"/>
    <n v="134034.70986291411"/>
    <n v="0"/>
    <n v="136790.7411904468"/>
    <n v="136790.74119044683"/>
    <n v="0"/>
    <n v="136136.07884946512"/>
    <n v="136136.07884946509"/>
    <n v="0"/>
    <n v="135908.31403698697"/>
    <n v="135908.31403698694"/>
    <n v="0"/>
    <n v="134309.66589351514"/>
    <n v="134309.66589351514"/>
    <n v="0"/>
    <n v="133711.2853568643"/>
    <n v="133711.28535686433"/>
    <n v="0"/>
    <n v="132333.91896463258"/>
    <n v="132333.91896463264"/>
    <n v="0"/>
    <n v="133541.42827293577"/>
    <n v="133541.42827293577"/>
    <n v="0"/>
    <n v="135805.33537948926"/>
    <n v="135805.33537948932"/>
    <n v="0"/>
    <n v="143006.32449383044"/>
    <n v="143006.32449383044"/>
    <n v="0"/>
    <n v="143314.73213562707"/>
    <n v="143314.7321356271"/>
    <n v="0"/>
    <n v="141007.3752642716"/>
    <n v="141007.37526427163"/>
    <n v="0"/>
    <n v="141007.3752642716"/>
    <n v="141007.37526427163"/>
    <n v="0"/>
  </r>
  <r>
    <x v="2"/>
    <x v="4"/>
    <x v="0"/>
    <x v="26"/>
    <n v="230082.80042702821"/>
    <n v="230082.80042702821"/>
    <n v="0"/>
    <n v="230082.80042702821"/>
    <n v="230082.80042702821"/>
    <n v="0"/>
    <n v="235749.91798119061"/>
    <n v="235749.91798119058"/>
    <n v="0"/>
    <n v="240597.42472092956"/>
    <n v="240597.42472092953"/>
    <n v="0"/>
    <n v="239445.95736333492"/>
    <n v="239445.95736333498"/>
    <n v="0"/>
    <n v="239045.34817847796"/>
    <n v="239045.34817847796"/>
    <n v="0"/>
    <n v="236233.5304852124"/>
    <n v="236233.53048521245"/>
    <n v="0"/>
    <n v="235181.05562566849"/>
    <n v="235181.05562566852"/>
    <n v="0"/>
    <n v="232758.44424141763"/>
    <n v="232758.44424141763"/>
    <n v="0"/>
    <n v="234882.2987316846"/>
    <n v="234882.29873168454"/>
    <n v="0"/>
    <n v="238864.22188601451"/>
    <n v="238864.22188601454"/>
    <n v="0"/>
    <n v="251529.84107395224"/>
    <n v="251529.84107395221"/>
    <n v="0"/>
    <n v="252072.290685196"/>
    <n v="252072.290685196"/>
    <n v="0"/>
    <n v="248013.94494973891"/>
    <n v="248013.94494973897"/>
    <n v="0"/>
    <n v="248013.94494973891"/>
    <n v="248013.94494973897"/>
    <n v="0"/>
  </r>
  <r>
    <x v="2"/>
    <x v="4"/>
    <x v="0"/>
    <x v="27"/>
    <n v="80562.187075282622"/>
    <n v="80562.187075282607"/>
    <n v="0"/>
    <n v="80562.187075282622"/>
    <n v="80562.187075282607"/>
    <n v="0"/>
    <n v="82546.496131538413"/>
    <n v="82546.496131538428"/>
    <n v="0"/>
    <n v="84243.823111611433"/>
    <n v="84243.823111611404"/>
    <n v="0"/>
    <n v="83840.64334979764"/>
    <n v="83840.643349797625"/>
    <n v="0"/>
    <n v="83700.372316784182"/>
    <n v="83700.372316784167"/>
    <n v="0"/>
    <n v="82715.830305794982"/>
    <n v="82715.830305794982"/>
    <n v="0"/>
    <n v="82347.312205488313"/>
    <n v="82347.312205488313"/>
    <n v="0"/>
    <n v="81499.04857523652"/>
    <n v="81499.04857523652"/>
    <n v="0"/>
    <n v="82242.704174212209"/>
    <n v="82242.704174212224"/>
    <n v="0"/>
    <n v="83636.951973192176"/>
    <n v="83636.95197319219"/>
    <n v="0"/>
    <n v="88071.746666881299"/>
    <n v="88071.746666881299"/>
    <n v="0"/>
    <n v="88261.682320388776"/>
    <n v="88261.682320388791"/>
    <n v="0"/>
    <n v="86840.675588250378"/>
    <n v="86840.675588250378"/>
    <n v="0"/>
    <n v="86840.675588250378"/>
    <n v="86840.675588250378"/>
    <n v="0"/>
  </r>
  <r>
    <x v="2"/>
    <x v="4"/>
    <x v="0"/>
    <x v="28"/>
    <n v="71568.663556195403"/>
    <n v="71568.663556195403"/>
    <n v="0"/>
    <n v="71568.663556195403"/>
    <n v="71568.663556195403"/>
    <n v="0"/>
    <n v="73331.455163453735"/>
    <n v="73331.455163453735"/>
    <n v="0"/>
    <n v="74839.301809525816"/>
    <n v="74839.30180952583"/>
    <n v="0"/>
    <n v="74481.130839080914"/>
    <n v="74481.130839080928"/>
    <n v="0"/>
    <n v="74356.518899747171"/>
    <n v="74356.518899747171"/>
    <n v="0"/>
    <n v="73481.885793329871"/>
    <n v="73481.885793329857"/>
    <n v="0"/>
    <n v="73154.507045399747"/>
    <n v="73154.507045399776"/>
    <n v="0"/>
    <n v="72400.938943981208"/>
    <n v="72400.938943981208"/>
    <n v="0"/>
    <n v="73061.576884644848"/>
    <n v="73061.576884644834"/>
    <n v="0"/>
    <n v="74300.178457686998"/>
    <n v="74300.178457687012"/>
    <n v="0"/>
    <n v="78239.896840417161"/>
    <n v="78239.896840417161"/>
    <n v="0"/>
    <n v="78408.629112674156"/>
    <n v="78408.629112674156"/>
    <n v="0"/>
    <n v="77146.255827941146"/>
    <n v="77146.255827941117"/>
    <n v="0"/>
    <n v="77146.255827941146"/>
    <n v="77146.255827941117"/>
    <n v="0"/>
  </r>
  <r>
    <x v="2"/>
    <x v="4"/>
    <x v="0"/>
    <x v="29"/>
    <n v="84588.727411405911"/>
    <n v="84588.727411405911"/>
    <n v="0"/>
    <n v="84588.727411405911"/>
    <n v="84588.727411405911"/>
    <n v="0"/>
    <n v="86672.213274354901"/>
    <n v="86672.213274354945"/>
    <n v="0"/>
    <n v="88454.373546533941"/>
    <n v="88454.373546533912"/>
    <n v="0"/>
    <n v="88031.042648900824"/>
    <n v="88031.042648900839"/>
    <n v="0"/>
    <n v="87883.760796135306"/>
    <n v="87883.760796135321"/>
    <n v="0"/>
    <n v="86850.010859396134"/>
    <n v="86850.010859396178"/>
    <n v="0"/>
    <n v="86463.07403127999"/>
    <n v="86463.07403127999"/>
    <n v="0"/>
    <n v="85572.413740176824"/>
    <n v="85572.413740176853"/>
    <n v="0"/>
    <n v="86353.237635771176"/>
    <n v="86353.237635771133"/>
    <n v="0"/>
    <n v="87817.17067052926"/>
    <n v="87817.170670529289"/>
    <n v="0"/>
    <n v="92473.618727475259"/>
    <n v="92473.618727475245"/>
    <n v="0"/>
    <n v="92673.047464498479"/>
    <n v="92673.047464498493"/>
    <n v="0"/>
    <n v="91181.018071077153"/>
    <n v="91181.018071077153"/>
    <n v="0"/>
    <n v="91181.018071077153"/>
    <n v="91181.018071077153"/>
    <n v="0"/>
  </r>
  <r>
    <x v="2"/>
    <x v="4"/>
    <x v="1"/>
    <x v="16"/>
    <n v="84552.595144221821"/>
    <n v="84552.595144221821"/>
    <n v="0"/>
    <n v="84552.595144221821"/>
    <n v="84552.595144221821"/>
    <n v="0"/>
    <n v="88769.956160774382"/>
    <n v="88769.956160774382"/>
    <n v="0"/>
    <n v="92143.844974016436"/>
    <n v="92143.844974016436"/>
    <n v="0"/>
    <n v="94842.956024610088"/>
    <n v="94842.956024610088"/>
    <n v="0"/>
    <n v="97002.244865084998"/>
    <n v="97002.244865084998"/>
    <n v="0"/>
    <n v="98729.675937464926"/>
    <n v="98729.675937464926"/>
    <n v="0"/>
    <n v="100111.62079536886"/>
    <n v="100111.62079536886"/>
    <n v="0"/>
    <n v="101217.17668169201"/>
    <n v="101217.17668169201"/>
    <n v="0"/>
    <n v="102101.62139075053"/>
    <n v="102101.62139075053"/>
    <n v="0"/>
    <n v="102809.17715799736"/>
    <n v="102809.17715799736"/>
    <n v="0"/>
    <n v="103375.22177179482"/>
    <n v="103375.22177179482"/>
    <n v="0"/>
    <n v="103828.0574628328"/>
    <n v="103828.0574628328"/>
    <n v="0"/>
    <n v="104190.32601566317"/>
    <n v="104190.32601566317"/>
    <n v="0"/>
    <n v="104190.32601566317"/>
    <n v="104190.32601566317"/>
    <n v="0"/>
  </r>
  <r>
    <x v="2"/>
    <x v="4"/>
    <x v="1"/>
    <x v="17"/>
    <n v="2347035.6446747323"/>
    <n v="2347035.6446747323"/>
    <n v="0"/>
    <n v="2347035.6446747323"/>
    <n v="2347035.6446747323"/>
    <n v="0"/>
    <n v="2464102.3842044529"/>
    <n v="2464102.3842044529"/>
    <n v="0"/>
    <n v="2557755.7758282297"/>
    <n v="2557755.7758282297"/>
    <n v="0"/>
    <n v="2632678.4891272509"/>
    <n v="2632678.4891272509"/>
    <n v="0"/>
    <n v="2692616.6597664678"/>
    <n v="2692616.6597664678"/>
    <n v="0"/>
    <n v="2740567.196277841"/>
    <n v="2740567.196277841"/>
    <n v="0"/>
    <n v="2778927.6254869397"/>
    <n v="2778927.6254869397"/>
    <n v="0"/>
    <n v="2809615.9688542187"/>
    <n v="2809615.9688542187"/>
    <n v="0"/>
    <n v="2834166.643548042"/>
    <n v="2834166.643548042"/>
    <n v="0"/>
    <n v="2853807.183303101"/>
    <n v="2853807.183303101"/>
    <n v="0"/>
    <n v="2869519.615107148"/>
    <n v="2869519.615107148"/>
    <n v="0"/>
    <n v="2882089.5605503856"/>
    <n v="2882089.5605503856"/>
    <n v="0"/>
    <n v="2892145.5169049758"/>
    <n v="2892145.5169049758"/>
    <n v="0"/>
    <n v="2892145.5169049758"/>
    <n v="2892145.5169049758"/>
    <n v="0"/>
  </r>
  <r>
    <x v="2"/>
    <x v="4"/>
    <x v="1"/>
    <x v="21"/>
    <n v="534767.20232453861"/>
    <n v="534767.20232453861"/>
    <n v="0"/>
    <n v="534767.20232453861"/>
    <n v="534767.20232453861"/>
    <n v="0"/>
    <n v="561440.61605202383"/>
    <n v="561440.61605202383"/>
    <n v="0"/>
    <n v="582779.34703401197"/>
    <n v="582779.34703401197"/>
    <n v="0"/>
    <n v="599850.33181960264"/>
    <n v="599850.33181960264"/>
    <n v="0"/>
    <n v="613507.11964807496"/>
    <n v="613507.11964807496"/>
    <n v="0"/>
    <n v="624432.54991085292"/>
    <n v="624432.54991085292"/>
    <n v="0"/>
    <n v="633172.89412107528"/>
    <n v="633172.89412107528"/>
    <n v="0"/>
    <n v="640165.16948925308"/>
    <n v="640165.16948925308"/>
    <n v="0"/>
    <n v="645758.98978379543"/>
    <n v="645758.98978379543"/>
    <n v="0"/>
    <n v="650234.04601942934"/>
    <n v="650234.04601942934"/>
    <n v="0"/>
    <n v="653814.0910079364"/>
    <n v="653814.0910079364"/>
    <n v="0"/>
    <n v="656678.12699874211"/>
    <n v="656678.12699874211"/>
    <n v="0"/>
    <n v="658969.35579138668"/>
    <n v="658969.35579138668"/>
    <n v="0"/>
    <n v="658969.35579138668"/>
    <n v="658969.35579138668"/>
    <n v="0"/>
  </r>
  <r>
    <x v="2"/>
    <x v="4"/>
    <x v="1"/>
    <x v="22"/>
    <n v="34211.779984343411"/>
    <n v="34211.779984343411"/>
    <n v="0"/>
    <n v="34211.779984343411"/>
    <n v="34211.779984343411"/>
    <n v="0"/>
    <n v="35918.214032485143"/>
    <n v="35918.214032485143"/>
    <n v="0"/>
    <n v="37283.361270998532"/>
    <n v="37283.361270998532"/>
    <n v="0"/>
    <n v="38375.479061809237"/>
    <n v="38375.479061809237"/>
    <n v="0"/>
    <n v="39249.173294457803"/>
    <n v="39249.173294457803"/>
    <n v="0"/>
    <n v="39948.128680576658"/>
    <n v="39948.128680576658"/>
    <n v="0"/>
    <n v="40507.292989471731"/>
    <n v="40507.292989471731"/>
    <n v="0"/>
    <n v="40954.624436587794"/>
    <n v="40954.624436587794"/>
    <n v="0"/>
    <n v="41312.489594280654"/>
    <n v="41312.489594280654"/>
    <n v="0"/>
    <n v="41598.781720434934"/>
    <n v="41598.781720434934"/>
    <n v="0"/>
    <n v="41827.815421358362"/>
    <n v="41827.815421358362"/>
    <n v="0"/>
    <n v="42011.042382097105"/>
    <n v="42011.042382097105"/>
    <n v="0"/>
    <n v="42157.623950688103"/>
    <n v="42157.623950688103"/>
    <n v="0"/>
    <n v="42157.623950688103"/>
    <n v="42157.623950688103"/>
    <n v="0"/>
  </r>
  <r>
    <x v="2"/>
    <x v="4"/>
    <x v="1"/>
    <x v="24"/>
    <n v="67589.919643047178"/>
    <n v="67589.919643047178"/>
    <n v="0"/>
    <n v="67589.919643047178"/>
    <n v="67589.919643047178"/>
    <n v="0"/>
    <n v="70961.20696697016"/>
    <n v="70961.20696697016"/>
    <n v="0"/>
    <n v="73658.236826108565"/>
    <n v="73658.236826108565"/>
    <n v="0"/>
    <n v="75815.860713419286"/>
    <n v="75815.860713419286"/>
    <n v="0"/>
    <n v="77541.95982326784"/>
    <n v="77541.95982326784"/>
    <n v="0"/>
    <n v="78922.839111146706"/>
    <n v="78922.839111146706"/>
    <n v="0"/>
    <n v="80027.542541449788"/>
    <n v="80027.542541449788"/>
    <n v="0"/>
    <n v="80911.305285692244"/>
    <n v="80911.305285692244"/>
    <n v="0"/>
    <n v="81618.315481086218"/>
    <n v="81618.315481086218"/>
    <n v="0"/>
    <n v="82183.9236374014"/>
    <n v="82183.9236374014"/>
    <n v="0"/>
    <n v="82636.410162453554"/>
    <n v="82636.410162453554"/>
    <n v="0"/>
    <n v="82998.399382495278"/>
    <n v="82998.399382495278"/>
    <n v="0"/>
    <n v="83287.990758528656"/>
    <n v="83287.990758528656"/>
    <n v="0"/>
    <n v="83287.990758528656"/>
    <n v="83287.990758528656"/>
    <n v="0"/>
  </r>
  <r>
    <x v="2"/>
    <x v="5"/>
    <x v="0"/>
    <x v="30"/>
    <n v="56612394.027865976"/>
    <n v="56612394.027865976"/>
    <n v="0"/>
    <n v="56612394.027865976"/>
    <n v="56612394.027865976"/>
    <n v="0"/>
    <n v="58291722.587991334"/>
    <n v="58291722.587991334"/>
    <n v="0"/>
    <n v="58686733.245811872"/>
    <n v="58686733.2458118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"/>
    <x v="0"/>
    <x v="31"/>
    <n v="8259905"/>
    <n v="8259905"/>
    <n v="0"/>
    <n v="8259905"/>
    <n v="8259905"/>
    <n v="0"/>
    <n v="8259905"/>
    <n v="8259905"/>
    <n v="0"/>
    <n v="8259905"/>
    <n v="82599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0"/>
    <x v="0"/>
    <x v="33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  <n v="241489.91941360515"/>
    <n v="241489.91941360515"/>
    <n v="0"/>
  </r>
  <r>
    <x v="3"/>
    <x v="0"/>
    <x v="0"/>
    <x v="0"/>
    <n v="11395601.524162294"/>
    <n v="11395601.524162292"/>
    <n v="0"/>
    <n v="11395601.524162294"/>
    <n v="11395601.524162292"/>
    <n v="0"/>
    <n v="11473713.57227459"/>
    <n v="11473713.572274588"/>
    <n v="0"/>
    <n v="12336203.21076443"/>
    <n v="12336203.210764432"/>
    <n v="0"/>
    <n v="12386194.9215563"/>
    <n v="12386194.921556301"/>
    <n v="0"/>
    <n v="12426188.290189795"/>
    <n v="12426188.290189795"/>
    <n v="0"/>
    <n v="12458182.985096598"/>
    <n v="12458182.985096596"/>
    <n v="0"/>
    <n v="12483778.741022034"/>
    <n v="12483778.741022034"/>
    <n v="0"/>
    <n v="12504255.345762385"/>
    <n v="12504255.345762385"/>
    <n v="0"/>
    <n v="12520636.629554663"/>
    <n v="12520636.629554667"/>
    <n v="0"/>
    <n v="12533741.656588489"/>
    <n v="12533741.656588489"/>
    <n v="0"/>
    <n v="12544225.678215547"/>
    <n v="12544225.678215548"/>
    <n v="0"/>
    <n v="12554709.699842606"/>
    <n v="12554709.699842608"/>
    <n v="0"/>
    <n v="12570435.732283195"/>
    <n v="12570435.732283197"/>
    <n v="0"/>
    <n v="12570435.732283195"/>
    <n v="12570435.732283197"/>
    <n v="0"/>
  </r>
  <r>
    <x v="3"/>
    <x v="0"/>
    <x v="0"/>
    <x v="1"/>
    <n v="5969168.0975270635"/>
    <n v="5969168.0975270635"/>
    <n v="0"/>
    <n v="5969168.0975270635"/>
    <n v="5969168.0975270635"/>
    <n v="0"/>
    <n v="5983367.4171941727"/>
    <n v="5983367.4171941727"/>
    <n v="0"/>
    <n v="5995726.8729278604"/>
    <n v="5995726.8729278604"/>
    <n v="0"/>
    <n v="6006614.4375148108"/>
    <n v="6006614.4375148108"/>
    <n v="0"/>
    <n v="6016324.4891843703"/>
    <n v="6016324.4891843703"/>
    <n v="0"/>
    <n v="6025092.5305200191"/>
    <n v="6025092.5305200191"/>
    <n v="0"/>
    <n v="6033106.9635885358"/>
    <n v="6033106.9635885376"/>
    <n v="0"/>
    <n v="6040518.510043351"/>
    <n v="6040518.510043351"/>
    <n v="0"/>
    <n v="6047447.7472072029"/>
    <n v="6047447.7472072029"/>
    <n v="0"/>
    <n v="6053991.1369382842"/>
    <n v="6053991.1369382842"/>
    <n v="0"/>
    <n v="6060225.8487231499"/>
    <n v="6060225.8487231499"/>
    <n v="0"/>
    <n v="6067710.5605080146"/>
    <n v="6067710.5605080146"/>
    <n v="0"/>
    <n v="6081437.6281853123"/>
    <n v="6081437.6281853123"/>
    <n v="0"/>
    <n v="6081437.6281853123"/>
    <n v="6081437.6281853123"/>
    <n v="0"/>
  </r>
  <r>
    <x v="3"/>
    <x v="1"/>
    <x v="0"/>
    <x v="32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  <n v="2225560.7200000002"/>
    <n v="2225560.7200000002"/>
    <n v="0"/>
  </r>
  <r>
    <x v="3"/>
    <x v="1"/>
    <x v="0"/>
    <x v="34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  <n v="255845.75"/>
    <n v="255845.75"/>
    <n v="0"/>
  </r>
  <r>
    <x v="3"/>
    <x v="1"/>
    <x v="0"/>
    <x v="2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  <n v="9127408.4600000009"/>
    <n v="9127408.4600000009"/>
    <n v="0"/>
  </r>
  <r>
    <x v="3"/>
    <x v="1"/>
    <x v="1"/>
    <x v="34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  <n v="-159337.82999999999"/>
    <n v="-159337.82999999999"/>
    <n v="0"/>
  </r>
  <r>
    <x v="3"/>
    <x v="2"/>
    <x v="0"/>
    <x v="3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  <n v="761398.32"/>
    <n v="761398.32"/>
    <n v="0"/>
  </r>
  <r>
    <x v="3"/>
    <x v="2"/>
    <x v="0"/>
    <x v="4"/>
    <n v="258582.04"/>
    <n v="258582.04"/>
    <n v="0"/>
    <n v="258582.04"/>
    <n v="258582.04"/>
    <n v="0"/>
    <n v="272811.37"/>
    <n v="272811.37"/>
    <n v="0"/>
    <n v="337040.69999999995"/>
    <n v="337040.69999999995"/>
    <n v="0"/>
    <n v="351270.02999999997"/>
    <n v="351270.02999999997"/>
    <n v="0"/>
    <n v="365499.36"/>
    <n v="365499.36"/>
    <n v="0"/>
    <n v="379728.68999999994"/>
    <n v="379728.68999999994"/>
    <n v="0"/>
    <n v="393958.0199999999"/>
    <n v="393958.0199999999"/>
    <n v="0"/>
    <n v="408187.34999999992"/>
    <n v="408187.34999999992"/>
    <n v="0"/>
    <n v="422416.67999999993"/>
    <n v="422416.67999999993"/>
    <n v="0"/>
    <n v="436646.00999999995"/>
    <n v="436646.00999999995"/>
    <n v="0"/>
    <n v="450875.33999999997"/>
    <n v="450875.33999999997"/>
    <n v="0"/>
    <n v="465104.67"/>
    <n v="465104.67"/>
    <n v="0"/>
    <n v="479334.67"/>
    <n v="479334.67"/>
    <n v="0"/>
    <n v="479334.67"/>
    <n v="479334.67"/>
    <n v="0"/>
  </r>
  <r>
    <x v="3"/>
    <x v="2"/>
    <x v="0"/>
    <x v="5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  <n v="813347.74"/>
    <n v="813347.74"/>
    <n v="0"/>
  </r>
  <r>
    <x v="3"/>
    <x v="2"/>
    <x v="0"/>
    <x v="6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  <n v="992183.1100000001"/>
    <n v="992183.1100000001"/>
    <n v="0"/>
  </r>
  <r>
    <x v="3"/>
    <x v="2"/>
    <x v="0"/>
    <x v="7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  <n v="1564203.37"/>
    <n v="1564203.37"/>
    <n v="0"/>
  </r>
  <r>
    <x v="3"/>
    <x v="2"/>
    <x v="0"/>
    <x v="8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  <n v="702382.32"/>
    <n v="702382.32"/>
    <n v="0"/>
  </r>
  <r>
    <x v="3"/>
    <x v="2"/>
    <x v="0"/>
    <x v="9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  <n v="224541.67"/>
    <n v="224541.67"/>
    <n v="0"/>
  </r>
  <r>
    <x v="3"/>
    <x v="3"/>
    <x v="0"/>
    <x v="1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  <n v="303331.77"/>
    <n v="303331.77"/>
    <n v="0"/>
  </r>
  <r>
    <x v="3"/>
    <x v="3"/>
    <x v="0"/>
    <x v="11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  <n v="1723037.49"/>
    <n v="1723037.49"/>
    <n v="0"/>
  </r>
  <r>
    <x v="3"/>
    <x v="3"/>
    <x v="0"/>
    <x v="12"/>
    <n v="5236068.5600000005"/>
    <n v="5236068.5600000005"/>
    <n v="0"/>
    <n v="5236068.5600000005"/>
    <n v="5236068.5600000005"/>
    <n v="0"/>
    <n v="5309284.5600000005"/>
    <n v="5309284.5600000005"/>
    <n v="0"/>
    <n v="5382500.5600000005"/>
    <n v="5382500.5600000005"/>
    <n v="0"/>
    <n v="5455716.5600000005"/>
    <n v="5455716.5600000005"/>
    <n v="0"/>
    <n v="5528932.5600000005"/>
    <n v="5528932.5600000005"/>
    <n v="0"/>
    <n v="5602148.5600000005"/>
    <n v="5602148.5600000005"/>
    <n v="0"/>
    <n v="5675364.5600000005"/>
    <n v="5675364.5600000005"/>
    <n v="0"/>
    <n v="5748580.5600000005"/>
    <n v="5748580.5600000005"/>
    <n v="0"/>
    <n v="5821796.5600000005"/>
    <n v="5821796.5600000005"/>
    <n v="0"/>
    <n v="5895012.5600000005"/>
    <n v="5895012.5600000005"/>
    <n v="0"/>
    <n v="5968228.5600000005"/>
    <n v="5968228.5600000005"/>
    <n v="0"/>
    <n v="6041444.5600000005"/>
    <n v="6041444.5600000005"/>
    <n v="0"/>
    <n v="6114660.5600000005"/>
    <n v="6114660.5600000005"/>
    <n v="0"/>
    <n v="6114660.5600000005"/>
    <n v="6114660.5600000005"/>
    <n v="0"/>
  </r>
  <r>
    <x v="3"/>
    <x v="3"/>
    <x v="0"/>
    <x v="13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  <n v="776644"/>
    <n v="776644"/>
    <n v="0"/>
  </r>
  <r>
    <x v="3"/>
    <x v="3"/>
    <x v="0"/>
    <x v="14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  <n v="269769.53000000003"/>
    <n v="269769.53000000003"/>
    <n v="0"/>
  </r>
  <r>
    <x v="3"/>
    <x v="4"/>
    <x v="0"/>
    <x v="35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  <n v="1277712.2449841215"/>
    <n v="1277712.2449841215"/>
    <n v="0"/>
  </r>
  <r>
    <x v="3"/>
    <x v="4"/>
    <x v="0"/>
    <x v="36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  <n v="72440.815563407261"/>
    <n v="72440.815563407261"/>
    <n v="0"/>
  </r>
  <r>
    <x v="3"/>
    <x v="4"/>
    <x v="0"/>
    <x v="37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  <n v="11132.224079070875"/>
    <n v="11132.224079070875"/>
    <n v="0"/>
  </r>
  <r>
    <x v="3"/>
    <x v="4"/>
    <x v="0"/>
    <x v="15"/>
    <n v="209542.11906164829"/>
    <n v="209542.11906164829"/>
    <n v="0"/>
    <n v="209542.11906164829"/>
    <n v="209542.11906164829"/>
    <n v="0"/>
    <n v="211739.65696605327"/>
    <n v="211739.65696605327"/>
    <n v="0"/>
    <n v="213982.38080262588"/>
    <n v="213982.38080262591"/>
    <n v="0"/>
    <n v="216214.37126043142"/>
    <n v="216214.37126043145"/>
    <n v="0"/>
    <n v="218442.62744814219"/>
    <n v="218442.62744814224"/>
    <n v="0"/>
    <n v="220644.67333633665"/>
    <n v="220644.67333633665"/>
    <n v="0"/>
    <n v="222836.90860225356"/>
    <n v="222836.90860225353"/>
    <n v="0"/>
    <n v="225006.56154708151"/>
    <n v="225006.56154708148"/>
    <n v="0"/>
    <n v="227196.01195689177"/>
    <n v="227196.0119568918"/>
    <n v="0"/>
    <n v="229422.57977967503"/>
    <n v="229422.57977967503"/>
    <n v="0"/>
    <n v="231767.2099054555"/>
    <n v="231767.2099054555"/>
    <n v="0"/>
    <n v="234116.89646388349"/>
    <n v="234116.89646388355"/>
    <n v="0"/>
    <n v="236428.75323785507"/>
    <n v="236428.75323785513"/>
    <n v="0"/>
    <n v="236428.75323785507"/>
    <n v="236428.75323785513"/>
    <n v="0"/>
  </r>
  <r>
    <x v="3"/>
    <x v="4"/>
    <x v="0"/>
    <x v="16"/>
    <n v="148478777.28064752"/>
    <n v="148478777.28064755"/>
    <n v="0"/>
    <n v="148478777.28064752"/>
    <n v="148478777.28064755"/>
    <n v="0"/>
    <n v="149377591.58698305"/>
    <n v="149377591.58698305"/>
    <n v="0"/>
    <n v="150295634.65223098"/>
    <n v="150295634.65223098"/>
    <n v="0"/>
    <n v="151209110.15534794"/>
    <n v="151209110.15534794"/>
    <n v="0"/>
    <n v="152120996.54929027"/>
    <n v="152120996.54929027"/>
    <n v="0"/>
    <n v="153021729.21670225"/>
    <n v="153021729.21670225"/>
    <n v="0"/>
    <n v="153918286.99866837"/>
    <n v="153918286.9986684"/>
    <n v="0"/>
    <n v="154805234.93112889"/>
    <n v="154805234.93112889"/>
    <n v="0"/>
    <n v="155700607.62463701"/>
    <n v="155700607.62463704"/>
    <n v="0"/>
    <n v="156611775.53916359"/>
    <n v="156611775.53916365"/>
    <n v="0"/>
    <n v="157573184.56750757"/>
    <n v="157573184.56750759"/>
    <n v="0"/>
    <n v="158536745.34794936"/>
    <n v="158536745.34794939"/>
    <n v="0"/>
    <n v="159484207.75949353"/>
    <n v="159484207.75949356"/>
    <n v="0"/>
    <n v="159484207.75949353"/>
    <n v="159484207.75949356"/>
    <n v="0"/>
  </r>
  <r>
    <x v="3"/>
    <x v="4"/>
    <x v="0"/>
    <x v="17"/>
    <n v="159922743.53927571"/>
    <n v="159922743.53927571"/>
    <n v="0"/>
    <n v="159922743.53927571"/>
    <n v="159922743.53927571"/>
    <n v="0"/>
    <n v="160617200.15710601"/>
    <n v="160617200.15710601"/>
    <n v="0"/>
    <n v="161326403.0001097"/>
    <n v="161326403.00010967"/>
    <n v="0"/>
    <n v="162032103.05336049"/>
    <n v="162032103.05336049"/>
    <n v="0"/>
    <n v="162736584.44440758"/>
    <n v="162736584.44440755"/>
    <n v="0"/>
    <n v="163432512.22241628"/>
    <n v="163432512.22241628"/>
    <n v="0"/>
    <n v="164125238.34809083"/>
    <n v="164125238.34809083"/>
    <n v="0"/>
    <n v="164810594.83512488"/>
    <n v="164810594.83512491"/>
    <n v="0"/>
    <n v="165502412.13556898"/>
    <n v="165502412.13556898"/>
    <n v="0"/>
    <n v="166206342.53633645"/>
    <n v="166206342.53633648"/>
    <n v="0"/>
    <n v="166948802.0372237"/>
    <n v="166948802.0372237"/>
    <n v="0"/>
    <n v="167692911.68210098"/>
    <n v="167692911.68210098"/>
    <n v="0"/>
    <n v="168424675.74743396"/>
    <n v="168424675.74743396"/>
    <n v="0"/>
    <n v="168424675.74743396"/>
    <n v="168424675.74743396"/>
    <n v="0"/>
  </r>
  <r>
    <x v="3"/>
    <x v="4"/>
    <x v="0"/>
    <x v="18"/>
    <n v="2714821.9067616435"/>
    <n v="2714821.9067616435"/>
    <n v="0"/>
    <n v="2714821.9067616435"/>
    <n v="2714821.9067616435"/>
    <n v="0"/>
    <n v="2743981.1094247275"/>
    <n v="2743981.109424727"/>
    <n v="0"/>
    <n v="2773739.8857065239"/>
    <n v="2773739.8857065239"/>
    <n v="0"/>
    <n v="2803356.24043277"/>
    <n v="2803356.2404327695"/>
    <n v="0"/>
    <n v="2832923.0450064205"/>
    <n v="2832923.0450064209"/>
    <n v="0"/>
    <n v="2862142.0642545382"/>
    <n v="2862142.0642545377"/>
    <n v="0"/>
    <n v="2891230.9060332831"/>
    <n v="2891230.9060332836"/>
    <n v="0"/>
    <n v="2920020.1022514626"/>
    <n v="2920020.1022514636"/>
    <n v="0"/>
    <n v="2949071.9916830235"/>
    <n v="2949071.9916830235"/>
    <n v="0"/>
    <n v="2978616.3932869718"/>
    <n v="2978616.3932869723"/>
    <n v="0"/>
    <n v="3009727.3674688349"/>
    <n v="3009727.3674688358"/>
    <n v="0"/>
    <n v="3040905.4356216486"/>
    <n v="3040905.4356216495"/>
    <n v="0"/>
    <n v="3071581.5391214513"/>
    <n v="3071581.5391214509"/>
    <n v="0"/>
    <n v="3071581.5391214513"/>
    <n v="3071581.5391214509"/>
    <n v="0"/>
  </r>
  <r>
    <x v="3"/>
    <x v="4"/>
    <x v="0"/>
    <x v="19"/>
    <n v="19598156.940665741"/>
    <n v="19598156.940665737"/>
    <n v="0"/>
    <n v="19598156.940665741"/>
    <n v="19598156.940665737"/>
    <n v="0"/>
    <n v="19812293.894469425"/>
    <n v="19812293.894469433"/>
    <n v="0"/>
    <n v="20030894.483397476"/>
    <n v="20030894.483397473"/>
    <n v="0"/>
    <n v="20248434.789087586"/>
    <n v="20248434.78908759"/>
    <n v="0"/>
    <n v="20465606.209632259"/>
    <n v="20465606.209632263"/>
    <n v="0"/>
    <n v="20680188.478909545"/>
    <n v="20680188.478909545"/>
    <n v="0"/>
    <n v="20893801.618280917"/>
    <n v="20893801.618280917"/>
    <n v="0"/>
    <n v="21105183.99164246"/>
    <n v="21105183.991642453"/>
    <n v="0"/>
    <n v="21318522.032527693"/>
    <n v="21318522.032527693"/>
    <n v="0"/>
    <n v="21535526.670079716"/>
    <n v="21535526.670079719"/>
    <n v="0"/>
    <n v="21764193.942820165"/>
    <n v="21764193.942820165"/>
    <n v="0"/>
    <n v="21993360.708860561"/>
    <n v="21993360.708860565"/>
    <n v="0"/>
    <n v="22218790.50751872"/>
    <n v="22218790.507518716"/>
    <n v="0"/>
    <n v="22218790.50751872"/>
    <n v="22218790.507518716"/>
    <n v="0"/>
  </r>
  <r>
    <x v="3"/>
    <x v="4"/>
    <x v="0"/>
    <x v="20"/>
    <n v="15576084.252900146"/>
    <n v="15576084.252900144"/>
    <n v="0"/>
    <n v="15576084.252900146"/>
    <n v="15576084.252900144"/>
    <n v="0"/>
    <n v="15592329.013657881"/>
    <n v="15592329.013657881"/>
    <n v="0"/>
    <n v="15609006.815881897"/>
    <n v="15609006.815881897"/>
    <n v="0"/>
    <n v="15625581.754275139"/>
    <n v="15625581.754275139"/>
    <n v="0"/>
    <n v="15642120.905118603"/>
    <n v="15642120.905118603"/>
    <n v="0"/>
    <n v="15658408.868347021"/>
    <n v="15658408.868347021"/>
    <n v="0"/>
    <n v="15674602.811024081"/>
    <n v="15674602.811024081"/>
    <n v="0"/>
    <n v="15690580.3349848"/>
    <n v="15690580.3349848"/>
    <n v="0"/>
    <n v="15706747.588864844"/>
    <n v="15706747.588864844"/>
    <n v="0"/>
    <n v="15723270.559185095"/>
    <n v="15723270.559185097"/>
    <n v="0"/>
    <n v="15740924.985034762"/>
    <n v="15740924.985034762"/>
    <n v="0"/>
    <n v="15758627.869440062"/>
    <n v="15758627.869440064"/>
    <n v="0"/>
    <n v="15775968.210360166"/>
    <n v="15775968.210360166"/>
    <n v="0"/>
    <n v="15775968.210360166"/>
    <n v="15775968.210360166"/>
    <n v="0"/>
  </r>
  <r>
    <x v="3"/>
    <x v="4"/>
    <x v="0"/>
    <x v="21"/>
    <n v="94246521.022592887"/>
    <n v="94246521.022592887"/>
    <n v="0"/>
    <n v="94246521.022592887"/>
    <n v="94246521.022592887"/>
    <n v="0"/>
    <n v="94843569.354093239"/>
    <n v="94843569.354093239"/>
    <n v="0"/>
    <n v="95453162.944124162"/>
    <n v="95453162.944124177"/>
    <n v="0"/>
    <n v="96059776.557753637"/>
    <n v="96059776.557753637"/>
    <n v="0"/>
    <n v="96665353.40216054"/>
    <n v="96665353.402160555"/>
    <n v="0"/>
    <n v="97263653.313950986"/>
    <n v="97263653.313950986"/>
    <n v="0"/>
    <n v="97859229.440109193"/>
    <n v="97859229.440109193"/>
    <n v="0"/>
    <n v="98448535.892439842"/>
    <n v="98448535.892439842"/>
    <n v="0"/>
    <n v="99043338.8412361"/>
    <n v="99043338.841236115"/>
    <n v="0"/>
    <n v="99648446.934120283"/>
    <n v="99648446.934120283"/>
    <n v="0"/>
    <n v="100286333.41715312"/>
    <n v="100286333.41715312"/>
    <n v="0"/>
    <n v="100925623.74983038"/>
    <n v="100925623.74983038"/>
    <n v="0"/>
    <n v="101554411.15818147"/>
    <n v="101554411.15818147"/>
    <n v="0"/>
    <n v="101554411.15818147"/>
    <n v="101554411.15818147"/>
    <n v="0"/>
  </r>
  <r>
    <x v="3"/>
    <x v="4"/>
    <x v="0"/>
    <x v="22"/>
    <n v="21366190.321325071"/>
    <n v="21366190.321325075"/>
    <n v="0"/>
    <n v="21366190.321325071"/>
    <n v="21366190.321325075"/>
    <n v="0"/>
    <n v="21573771.124815639"/>
    <n v="21573771.124815643"/>
    <n v="0"/>
    <n v="21786054.085302435"/>
    <n v="21786054.085302439"/>
    <n v="0"/>
    <n v="22146325.104528051"/>
    <n v="22146325.104528051"/>
    <n v="0"/>
    <n v="22506207.526608281"/>
    <n v="22506207.526608277"/>
    <n v="0"/>
    <n v="22863362.441755913"/>
    <n v="22863362.441755909"/>
    <n v="0"/>
    <n v="23219496.439906437"/>
    <n v="23219496.439906441"/>
    <n v="0"/>
    <n v="23573280.467302691"/>
    <n v="23573280.467302691"/>
    <n v="0"/>
    <n v="23929124.666615456"/>
    <n v="23929124.66661546"/>
    <n v="0"/>
    <n v="24288831.393372502"/>
    <n v="24288831.393372502"/>
    <n v="0"/>
    <n v="24660823.967901077"/>
    <n v="24660823.967901077"/>
    <n v="0"/>
    <n v="25033342.726996601"/>
    <n v="25033342.726996604"/>
    <n v="0"/>
    <n v="25401924.827554513"/>
    <n v="25401924.827554516"/>
    <n v="0"/>
    <n v="25401924.827554513"/>
    <n v="25401924.827554516"/>
    <n v="0"/>
  </r>
  <r>
    <x v="3"/>
    <x v="4"/>
    <x v="0"/>
    <x v="23"/>
    <n v="1791699.7930708996"/>
    <n v="1791699.7930708996"/>
    <n v="0"/>
    <n v="1791699.7930708996"/>
    <n v="1791699.7930708996"/>
    <n v="0"/>
    <n v="1775064.7489042329"/>
    <n v="1775064.7489042329"/>
    <n v="0"/>
    <n v="1758429.7047375662"/>
    <n v="1758429.7047375662"/>
    <n v="0"/>
    <n v="1741794.6605708995"/>
    <n v="1741794.6605708995"/>
    <n v="0"/>
    <n v="1725159.6164042328"/>
    <n v="1725159.6164042328"/>
    <n v="0"/>
    <n v="1708524.5722375661"/>
    <n v="1708524.5722375661"/>
    <n v="0"/>
    <n v="1691889.5280708994"/>
    <n v="1691889.5280708994"/>
    <n v="0"/>
    <n v="1675254.4839042327"/>
    <n v="1675254.4839042327"/>
    <n v="0"/>
    <n v="1658619.439737566"/>
    <n v="1658619.439737566"/>
    <n v="0"/>
    <n v="1641984.3955708994"/>
    <n v="1641984.3955708994"/>
    <n v="0"/>
    <n v="1625349.3514042327"/>
    <n v="1625349.3514042327"/>
    <n v="0"/>
    <n v="1608714.307237566"/>
    <n v="1608714.307237566"/>
    <n v="0"/>
    <n v="1592079.2630708993"/>
    <n v="1592079.2630708993"/>
    <n v="0"/>
    <n v="1592079.2630708993"/>
    <n v="1592079.2630708993"/>
    <n v="0"/>
  </r>
  <r>
    <x v="3"/>
    <x v="4"/>
    <x v="0"/>
    <x v="24"/>
    <n v="5102778.7560105417"/>
    <n v="5102778.7560105426"/>
    <n v="0"/>
    <n v="5102778.7560105417"/>
    <n v="5102778.7560105426"/>
    <n v="0"/>
    <n v="5118979.7309762696"/>
    <n v="5118979.7309762686"/>
    <n v="0"/>
    <n v="5135869.7137738802"/>
    <n v="5135869.7137738792"/>
    <n v="0"/>
    <n v="5152596.0309862476"/>
    <n v="5152596.0309862485"/>
    <n v="0"/>
    <n v="5169265.4069954967"/>
    <n v="5169265.4069954958"/>
    <n v="0"/>
    <n v="5185535.1209688736"/>
    <n v="5185535.1209688727"/>
    <n v="0"/>
    <n v="5201655.23980809"/>
    <n v="5201655.2398080891"/>
    <n v="0"/>
    <n v="5217431.0170492511"/>
    <n v="5217431.0170492511"/>
    <n v="0"/>
    <n v="5233508.6716174856"/>
    <n v="5233508.6716174837"/>
    <n v="0"/>
    <n v="5250152.3029623544"/>
    <n v="5250152.3029623544"/>
    <n v="0"/>
    <n v="5268596.1815858111"/>
    <n v="5268596.1815858129"/>
    <n v="0"/>
    <n v="5287117.162119722"/>
    <n v="5287117.162119722"/>
    <n v="0"/>
    <n v="5305061.3034357885"/>
    <n v="5305061.3034357885"/>
    <n v="0"/>
    <n v="5305061.3034357885"/>
    <n v="5305061.3034357885"/>
    <n v="0"/>
  </r>
  <r>
    <x v="3"/>
    <x v="4"/>
    <x v="0"/>
    <x v="25"/>
    <n v="533911.32609693275"/>
    <n v="533911.32609693275"/>
    <n v="0"/>
    <n v="533911.32609693275"/>
    <n v="533911.32609693275"/>
    <n v="0"/>
    <n v="530053.82093026605"/>
    <n v="530053.82093026605"/>
    <n v="0"/>
    <n v="526196.31576359936"/>
    <n v="526196.31576359936"/>
    <n v="0"/>
    <n v="522338.81059693266"/>
    <n v="522338.81059693266"/>
    <n v="0"/>
    <n v="518481.30543026596"/>
    <n v="518481.30543026596"/>
    <n v="0"/>
    <n v="514623.80026359926"/>
    <n v="514623.80026359926"/>
    <n v="0"/>
    <n v="510766.29509693256"/>
    <n v="510766.29509693256"/>
    <n v="0"/>
    <n v="506908.78993026586"/>
    <n v="506908.78993026586"/>
    <n v="0"/>
    <n v="503051.28476359916"/>
    <n v="503051.28476359916"/>
    <n v="0"/>
    <n v="499193.77959693247"/>
    <n v="499193.77959693247"/>
    <n v="0"/>
    <n v="495336.27443026577"/>
    <n v="495336.27443026577"/>
    <n v="0"/>
    <n v="491478.76926359907"/>
    <n v="491478.76926359907"/>
    <n v="0"/>
    <n v="487621.26409693237"/>
    <n v="487621.26409693237"/>
    <n v="0"/>
    <n v="487621.26409693237"/>
    <n v="487621.26409693237"/>
    <n v="0"/>
  </r>
  <r>
    <x v="3"/>
    <x v="4"/>
    <x v="0"/>
    <x v="26"/>
    <n v="7563363.6464292742"/>
    <n v="7563363.6464292752"/>
    <n v="0"/>
    <n v="7563363.6464292742"/>
    <n v="7563363.6464292752"/>
    <n v="0"/>
    <n v="7621680.5397579037"/>
    <n v="7621680.5397579046"/>
    <n v="0"/>
    <n v="7681209.3097714707"/>
    <n v="7681209.3097714707"/>
    <n v="0"/>
    <n v="7740450.2129456373"/>
    <n v="7740450.2129456354"/>
    <n v="0"/>
    <n v="7799590.9638235867"/>
    <n v="7799590.9638235867"/>
    <n v="0"/>
    <n v="7858028.7602782249"/>
    <n v="7858028.7602782268"/>
    <n v="0"/>
    <n v="7916203.4380179737"/>
    <n v="7916203.4380179727"/>
    <n v="0"/>
    <n v="7973772.4629116626"/>
    <n v="7973772.4629116626"/>
    <n v="0"/>
    <n v="8031872.4514279161"/>
    <n v="8031872.451427917"/>
    <n v="0"/>
    <n v="8090967.9207327552"/>
    <n v="8090967.9207327552"/>
    <n v="0"/>
    <n v="8153229.7948345756"/>
    <n v="8153229.7948345765"/>
    <n v="0"/>
    <n v="8215627.2813392077"/>
    <n v="8215627.2813392086"/>
    <n v="0"/>
    <n v="8277010.1814099783"/>
    <n v="8277010.1814099774"/>
    <n v="0"/>
    <n v="8277010.1814099783"/>
    <n v="8277010.1814099774"/>
    <n v="0"/>
  </r>
  <r>
    <x v="3"/>
    <x v="4"/>
    <x v="0"/>
    <x v="27"/>
    <n v="2121491.4380339156"/>
    <n v="2121491.4380339165"/>
    <n v="0"/>
    <n v="2121491.4380339156"/>
    <n v="2121491.4380339165"/>
    <n v="0"/>
    <n v="2142128.0620668014"/>
    <n v="2142128.0620668009"/>
    <n v="0"/>
    <n v="2163189.0178447049"/>
    <n v="2163189.0178447044"/>
    <n v="0"/>
    <n v="2184149.1786821536"/>
    <n v="2184149.178682154"/>
    <n v="0"/>
    <n v="2205074.2717613489"/>
    <n v="2205074.2717613499"/>
    <n v="0"/>
    <n v="2225753.229337798"/>
    <n v="2225753.2293377984"/>
    <n v="0"/>
    <n v="2246340.0573891695"/>
    <n v="2246340.0573891695"/>
    <n v="0"/>
    <n v="2266714.8195329802"/>
    <n v="2266714.8195329793"/>
    <n v="0"/>
    <n v="2287275.4955765316"/>
    <n v="2287275.4955765321"/>
    <n v="0"/>
    <n v="2308184.7335698297"/>
    <n v="2308184.7335698307"/>
    <n v="0"/>
    <n v="2330202.6702365507"/>
    <n v="2330202.6702365507"/>
    <n v="0"/>
    <n v="2352268.0908166473"/>
    <n v="2352268.0908166477"/>
    <n v="0"/>
    <n v="2373978.2597137108"/>
    <n v="2373978.2597137103"/>
    <n v="0"/>
    <n v="2373978.2597137108"/>
    <n v="2373978.2597137103"/>
    <n v="0"/>
  </r>
  <r>
    <x v="3"/>
    <x v="4"/>
    <x v="0"/>
    <x v="28"/>
    <n v="3724860.9475113424"/>
    <n v="3724860.9475113419"/>
    <n v="0"/>
    <n v="3724860.9475113424"/>
    <n v="3724860.9475113419"/>
    <n v="0"/>
    <n v="3743153.0744688711"/>
    <n v="3743153.0744688711"/>
    <n v="0"/>
    <n v="3761822.1630879189"/>
    <n v="3761822.1630879194"/>
    <n v="0"/>
    <n v="3780401.7089643558"/>
    <n v="3780401.7089643558"/>
    <n v="0"/>
    <n v="3798950.1018559593"/>
    <n v="3798950.1018559597"/>
    <n v="0"/>
    <n v="3817279.8364709588"/>
    <n v="3817279.8364709592"/>
    <n v="0"/>
    <n v="3835527.7263989756"/>
    <n v="3835527.7263989742"/>
    <n v="0"/>
    <n v="3853587.2243016362"/>
    <n v="3853587.2243016367"/>
    <n v="0"/>
    <n v="3871811.8816894637"/>
    <n v="3871811.8816894647"/>
    <n v="0"/>
    <n v="3890346.1894705528"/>
    <n v="3890346.1894705538"/>
    <n v="0"/>
    <n v="3909865.4268473228"/>
    <n v="3909865.4268473219"/>
    <n v="0"/>
    <n v="3929426.8472921583"/>
    <n v="3929426.8472921583"/>
    <n v="0"/>
    <n v="3948672.6744158096"/>
    <n v="3948672.6744158091"/>
    <n v="0"/>
    <n v="3948672.6744158096"/>
    <n v="3948672.6744158091"/>
    <n v="0"/>
  </r>
  <r>
    <x v="3"/>
    <x v="4"/>
    <x v="0"/>
    <x v="29"/>
    <n v="1960680.2126446408"/>
    <n v="1960680.2126446408"/>
    <n v="0"/>
    <n v="1960680.2126446408"/>
    <n v="1960680.2126446408"/>
    <n v="0"/>
    <n v="1979488.3972965637"/>
    <n v="1979488.397296564"/>
    <n v="0"/>
    <n v="1998742.1220165293"/>
    <n v="1998742.1220165298"/>
    <n v="0"/>
    <n v="2017890.0140120888"/>
    <n v="2017890.0140120885"/>
    <n v="0"/>
    <n v="2037001.085544456"/>
    <n v="2037001.0855444565"/>
    <n v="0"/>
    <n v="2055853.7195926388"/>
    <n v="2055853.7195926388"/>
    <n v="0"/>
    <n v="2074609.6194337925"/>
    <n v="2074609.6194337925"/>
    <n v="0"/>
    <n v="2093142.8542021697"/>
    <n v="2093142.8542021692"/>
    <n v="0"/>
    <n v="2111871.2949444456"/>
    <n v="2111871.2949444465"/>
    <n v="0"/>
    <n v="2130965.7189454115"/>
    <n v="2130965.7189454115"/>
    <n v="0"/>
    <n v="2151224.2549606143"/>
    <n v="2151224.2549606143"/>
    <n v="0"/>
    <n v="2171532.648160073"/>
    <n v="2171532.6481600725"/>
    <n v="0"/>
    <n v="2191468.0340111749"/>
    <n v="2191468.0340111745"/>
    <n v="0"/>
    <n v="2191468.0340111749"/>
    <n v="2191468.0340111745"/>
    <n v="0"/>
  </r>
  <r>
    <x v="3"/>
    <x v="4"/>
    <x v="0"/>
    <x v="38"/>
    <n v="4694.4099106098683"/>
    <n v="4694.4099106098683"/>
    <n v="0"/>
    <n v="4694.4099106098683"/>
    <n v="4694.4099106098683"/>
    <n v="0"/>
    <n v="4432.7899106098685"/>
    <n v="4432.7899106098685"/>
    <n v="0"/>
    <n v="4171.1699106098686"/>
    <n v="4171.1699106098686"/>
    <n v="0"/>
    <n v="3909.5499106098687"/>
    <n v="3909.5499106098687"/>
    <n v="0"/>
    <n v="3647.9299106098688"/>
    <n v="3647.9299106098688"/>
    <n v="0"/>
    <n v="3386.3099106098689"/>
    <n v="3386.3099106098689"/>
    <n v="0"/>
    <n v="3124.689910609869"/>
    <n v="3124.689910609869"/>
    <n v="0"/>
    <n v="2863.0699106098691"/>
    <n v="2863.0699106098691"/>
    <n v="0"/>
    <n v="2601.4499106098692"/>
    <n v="2601.4499106098692"/>
    <n v="0"/>
    <n v="2339.8299106098693"/>
    <n v="2339.8299106098693"/>
    <n v="0"/>
    <n v="2078.2099106098694"/>
    <n v="2078.2099106098694"/>
    <n v="0"/>
    <n v="1816.5899106098695"/>
    <n v="1816.5899106098695"/>
    <n v="0"/>
    <n v="1554.9699106098697"/>
    <n v="1554.9699106098697"/>
    <n v="0"/>
    <n v="1554.9699106098697"/>
    <n v="1554.9699106098697"/>
    <n v="0"/>
  </r>
  <r>
    <x v="3"/>
    <x v="4"/>
    <x v="1"/>
    <x v="16"/>
    <n v="870261.36422241537"/>
    <n v="870261.36422241537"/>
    <n v="0"/>
    <n v="870261.36422241537"/>
    <n v="870261.36422241537"/>
    <n v="0"/>
    <n v="892453.85326260887"/>
    <n v="892453.85326260887"/>
    <n v="0"/>
    <n v="915489.81450611306"/>
    <n v="915489.81450611306"/>
    <n v="0"/>
    <n v="939200.55351226556"/>
    <n v="939200.55351226556"/>
    <n v="0"/>
    <n v="963451.11472853681"/>
    <n v="963451.11472853681"/>
    <n v="0"/>
    <n v="988133.53371290304"/>
    <n v="988133.53371290304"/>
    <n v="0"/>
    <n v="1013161.4389117453"/>
    <n v="1013161.4389117453"/>
    <n v="0"/>
    <n v="1038465.7330821683"/>
    <n v="1038465.7330821683"/>
    <n v="0"/>
    <n v="1063991.1384298559"/>
    <n v="1063991.1384298559"/>
    <n v="0"/>
    <n v="1089693.4327193552"/>
    <n v="1089693.4327193552"/>
    <n v="0"/>
    <n v="1115537.238162304"/>
    <n v="1115537.238162304"/>
    <n v="0"/>
    <n v="1141494.2525280123"/>
    <n v="1141494.2525280123"/>
    <n v="0"/>
    <n v="1167541.8340319279"/>
    <n v="1167541.8340319279"/>
    <n v="0"/>
    <n v="1167541.8340319279"/>
    <n v="1167541.8340319279"/>
    <n v="0"/>
  </r>
  <r>
    <x v="3"/>
    <x v="4"/>
    <x v="1"/>
    <x v="17"/>
    <n v="32664478.161251578"/>
    <n v="32664478.161251578"/>
    <n v="0"/>
    <n v="32664478.161251578"/>
    <n v="32664478.161251578"/>
    <n v="0"/>
    <n v="33280503.757302694"/>
    <n v="33280503.757302694"/>
    <n v="0"/>
    <n v="33919942.701259747"/>
    <n v="33919942.701259747"/>
    <n v="0"/>
    <n v="34578112.323541567"/>
    <n v="34578112.323541567"/>
    <n v="0"/>
    <n v="35251266.488483176"/>
    <n v="35251266.488483176"/>
    <n v="0"/>
    <n v="35936408.28755264"/>
    <n v="35936408.28755264"/>
    <n v="0"/>
    <n v="36631140.193924375"/>
    <n v="36631140.193924375"/>
    <n v="0"/>
    <n v="37333544.18613793"/>
    <n v="37333544.18613793"/>
    <n v="0"/>
    <n v="38042085.84702494"/>
    <n v="38042085.84702494"/>
    <n v="0"/>
    <n v="38755537.642850712"/>
    <n v="38755537.642850712"/>
    <n v="0"/>
    <n v="39472917.546627507"/>
    <n v="39472917.546627507"/>
    <n v="0"/>
    <n v="40193439.936765097"/>
    <n v="40193439.936765097"/>
    <n v="0"/>
    <n v="40916476.315991342"/>
    <n v="40916476.315991342"/>
    <n v="0"/>
    <n v="40916476.315991342"/>
    <n v="40916476.315991342"/>
    <n v="0"/>
  </r>
  <r>
    <x v="3"/>
    <x v="4"/>
    <x v="1"/>
    <x v="2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  <n v="690.09"/>
    <n v="690.09"/>
    <n v="0"/>
  </r>
  <r>
    <x v="3"/>
    <x v="4"/>
    <x v="1"/>
    <x v="21"/>
    <n v="9520732.5613658484"/>
    <n v="9520732.5613658484"/>
    <n v="0"/>
    <n v="9520732.5613658484"/>
    <n v="9520732.5613658484"/>
    <n v="0"/>
    <n v="9661092.7153788544"/>
    <n v="9661092.7153788544"/>
    <n v="0"/>
    <n v="9806787.5521373563"/>
    <n v="9806787.5521373563"/>
    <n v="0"/>
    <n v="9956750.1350922566"/>
    <n v="9956750.1350922566"/>
    <n v="0"/>
    <n v="10110126.915004276"/>
    <n v="10110126.915004276"/>
    <n v="0"/>
    <n v="10266235.05248199"/>
    <n v="10266235.05248199"/>
    <n v="0"/>
    <n v="10424528.276012259"/>
    <n v="10424528.276012259"/>
    <n v="0"/>
    <n v="10584569.568384571"/>
    <n v="10584569.568384571"/>
    <n v="0"/>
    <n v="10746009.315830521"/>
    <n v="10746009.315830521"/>
    <n v="0"/>
    <n v="10908567.827335378"/>
    <n v="10908567.827335378"/>
    <n v="0"/>
    <n v="11072021.350087361"/>
    <n v="11072021.350087361"/>
    <n v="0"/>
    <n v="11236190.881837048"/>
    <n v="11236190.881837048"/>
    <n v="0"/>
    <n v="11400933.220784895"/>
    <n v="11400933.220784895"/>
    <n v="0"/>
    <n v="11400933.220784895"/>
    <n v="11400933.220784895"/>
    <n v="0"/>
  </r>
  <r>
    <x v="3"/>
    <x v="4"/>
    <x v="1"/>
    <x v="22"/>
    <n v="532384.89738582855"/>
    <n v="532384.89738582855"/>
    <n v="0"/>
    <n v="532384.89738582855"/>
    <n v="532384.89738582855"/>
    <n v="0"/>
    <n v="541364.45089394983"/>
    <n v="541364.45089394983"/>
    <n v="0"/>
    <n v="550685.29121169948"/>
    <n v="550685.29121169948"/>
    <n v="0"/>
    <n v="560279.16097715183"/>
    <n v="560279.16097715183"/>
    <n v="0"/>
    <n v="570091.45430076623"/>
    <n v="570091.45430076623"/>
    <n v="0"/>
    <n v="580078.48647091049"/>
    <n v="580078.48647091049"/>
    <n v="0"/>
    <n v="590205.30971827835"/>
    <n v="590205.30971827835"/>
    <n v="0"/>
    <n v="600443.96582742524"/>
    <n v="600443.96582742524"/>
    <n v="0"/>
    <n v="610772.08822599542"/>
    <n v="610772.08822599542"/>
    <n v="0"/>
    <n v="621171.78365610423"/>
    <n v="621171.78365610423"/>
    <n v="0"/>
    <n v="631628.73751144379"/>
    <n v="631628.73751144379"/>
    <n v="0"/>
    <n v="642131.49810696801"/>
    <n v="642131.49810696801"/>
    <n v="0"/>
    <n v="652670.90409464005"/>
    <n v="652670.90409464005"/>
    <n v="0"/>
    <n v="652670.90409464005"/>
    <n v="652670.90409464005"/>
    <n v="0"/>
  </r>
  <r>
    <x v="3"/>
    <x v="4"/>
    <x v="1"/>
    <x v="24"/>
    <n v="714519.65400344646"/>
    <n v="714519.65400344646"/>
    <n v="0"/>
    <n v="714519.65400344646"/>
    <n v="714519.65400344646"/>
    <n v="0"/>
    <n v="732259.95574518899"/>
    <n v="732259.95574518899"/>
    <n v="0"/>
    <n v="750674.51495171618"/>
    <n v="750674.51495171618"/>
    <n v="0"/>
    <n v="769628.48013007094"/>
    <n v="769628.48013007094"/>
    <n v="0"/>
    <n v="789013.97008588794"/>
    <n v="789013.97008588794"/>
    <n v="0"/>
    <n v="808744.67986367457"/>
    <n v="808744.67986367457"/>
    <n v="0"/>
    <n v="828751.56549903704"/>
    <n v="828751.56549903704"/>
    <n v="0"/>
    <n v="848979.39182046009"/>
    <n v="848979.39182046009"/>
    <n v="0"/>
    <n v="869383.97069073166"/>
    <n v="869383.97069073166"/>
    <n v="0"/>
    <n v="889929.95160008199"/>
    <n v="889929.95160008199"/>
    <n v="0"/>
    <n v="910589.05414069537"/>
    <n v="910589.05414069537"/>
    <n v="0"/>
    <n v="931338.6539863192"/>
    <n v="931338.6539863192"/>
    <n v="0"/>
    <n v="952160.65167595143"/>
    <n v="952160.65167595143"/>
    <n v="0"/>
    <n v="952160.65167595143"/>
    <n v="952160.65167595143"/>
    <n v="0"/>
  </r>
  <r>
    <x v="3"/>
    <x v="5"/>
    <x v="0"/>
    <x v="30"/>
    <n v="0"/>
    <n v="0"/>
    <n v="0"/>
    <n v="0"/>
    <n v="0"/>
    <n v="0"/>
    <n v="0"/>
    <n v="0"/>
    <n v="0"/>
    <n v="0"/>
    <n v="0"/>
    <n v="0"/>
    <n v="59081743.90363241"/>
    <n v="59081743.90363241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  <n v="59740094.999999978"/>
    <n v="59740094.999999978"/>
    <n v="0"/>
  </r>
  <r>
    <x v="3"/>
    <x v="5"/>
    <x v="0"/>
    <x v="31"/>
    <n v="0"/>
    <n v="0"/>
    <n v="0"/>
    <n v="0"/>
    <n v="0"/>
    <n v="0"/>
    <n v="0"/>
    <n v="0"/>
    <n v="0"/>
    <n v="0"/>
    <n v="0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  <n v="8259905"/>
    <n v="8259905"/>
    <n v="0"/>
  </r>
  <r>
    <x v="4"/>
    <x v="0"/>
    <x v="0"/>
    <x v="33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  <n v="97976"/>
    <n v="97976"/>
    <n v="0"/>
  </r>
  <r>
    <x v="4"/>
    <x v="0"/>
    <x v="0"/>
    <x v="39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  <n v="-115.99"/>
    <n v="-115.99"/>
    <n v="0"/>
  </r>
  <r>
    <x v="4"/>
    <x v="0"/>
    <x v="0"/>
    <x v="0"/>
    <n v="1730743.7175470279"/>
    <n v="1730743.7175470276"/>
    <n v="0"/>
    <n v="1730743.7175470279"/>
    <n v="1730743.7175470276"/>
    <n v="0"/>
    <n v="1810127.019140797"/>
    <n v="1810127.0191407967"/>
    <n v="0"/>
    <n v="1892763.2349007316"/>
    <n v="1892763.2349007316"/>
    <n v="0"/>
    <n v="1978555.1153269322"/>
    <n v="1978555.1153269319"/>
    <n v="0"/>
    <n v="2064658.1941528125"/>
    <n v="2064658.1941528122"/>
    <n v="0"/>
    <n v="2151010.2316984353"/>
    <n v="2151010.2316984357"/>
    <n v="0"/>
    <n v="2237561.4362198543"/>
    <n v="2237561.4362198543"/>
    <n v="0"/>
    <n v="2324271.9743219088"/>
    <n v="2324271.9743219083"/>
    <n v="0"/>
    <n v="2411109.9792884714"/>
    <n v="2411109.9792884714"/>
    <n v="0"/>
    <n v="2498049.9577466417"/>
    <n v="2498049.9577466417"/>
    <n v="0"/>
    <n v="2585071.514998097"/>
    <n v="2585071.5149980974"/>
    <n v="0"/>
    <n v="2672165.5867324723"/>
    <n v="2672165.5867324723"/>
    <n v="0"/>
    <n v="2759350.3015704993"/>
    <n v="2759350.3015704989"/>
    <n v="0"/>
    <n v="2759350.3015704993"/>
    <n v="2759350.3015704989"/>
    <n v="0"/>
  </r>
  <r>
    <x v="4"/>
    <x v="0"/>
    <x v="0"/>
    <x v="1"/>
    <n v="728745.74213796388"/>
    <n v="728745.74213796388"/>
    <n v="0"/>
    <n v="728745.74213796388"/>
    <n v="728745.74213796388"/>
    <n v="0"/>
    <n v="753575.08113611676"/>
    <n v="753575.08113611676"/>
    <n v="0"/>
    <n v="778459.75091635482"/>
    <n v="778459.75091635482"/>
    <n v="0"/>
    <n v="803392.85198892734"/>
    <n v="803392.85198892734"/>
    <n v="0"/>
    <n v="828368.86476203438"/>
    <n v="828368.86476203438"/>
    <n v="0"/>
    <n v="853383.37356223562"/>
    <n v="853383.37356223562"/>
    <n v="0"/>
    <n v="878432.84585077886"/>
    <n v="878432.84585077886"/>
    <n v="0"/>
    <n v="903514.45559666224"/>
    <n v="903514.45559666224"/>
    <n v="0"/>
    <n v="928625.94197508448"/>
    <n v="928625.94197508448"/>
    <n v="0"/>
    <n v="953765.49632620474"/>
    <n v="953765.49632620474"/>
    <n v="0"/>
    <n v="978931.67172214971"/>
    <n v="978931.67172214971"/>
    <n v="0"/>
    <n v="1004126.4292505317"/>
    <n v="1004126.4292505317"/>
    <n v="0"/>
    <n v="1029365.3779861265"/>
    <n v="1029365.3779861265"/>
    <n v="0"/>
    <n v="1029365.3779861265"/>
    <n v="1029365.3779861265"/>
    <n v="0"/>
  </r>
  <r>
    <x v="4"/>
    <x v="1"/>
    <x v="0"/>
    <x v="2"/>
    <n v="1667745.6314999992"/>
    <n v="1667745.6314999992"/>
    <n v="0"/>
    <n v="1667745.6314999992"/>
    <n v="1667745.6314999992"/>
    <n v="0"/>
    <n v="1698474.5733153326"/>
    <n v="1686761.0657916658"/>
    <n v="11713.507523666834"/>
    <n v="1729203.5151306661"/>
    <n v="1705776.5000833324"/>
    <n v="23427.015047333669"/>
    <n v="1759932.4569459995"/>
    <n v="1724791.934374999"/>
    <n v="35140.522571000503"/>
    <n v="1790661.398761333"/>
    <n v="1743807.3686666656"/>
    <n v="46854.030094667338"/>
    <n v="1821390.3405766664"/>
    <n v="1762822.8029583322"/>
    <n v="58567.537618334172"/>
    <n v="1852119.2823919998"/>
    <n v="1781838.2372499988"/>
    <n v="70281.045142001007"/>
    <n v="1882848.2242073333"/>
    <n v="1800853.6715416654"/>
    <n v="81994.552665667841"/>
    <n v="1913577.1660226667"/>
    <n v="1819869.1058333321"/>
    <n v="93708.060189334676"/>
    <n v="1944306.1078380002"/>
    <n v="1838884.5401249987"/>
    <n v="105421.56771300151"/>
    <n v="1975035.0496533336"/>
    <n v="1857899.9744166653"/>
    <n v="117135.07523666834"/>
    <n v="2005763.9914686671"/>
    <n v="1876915.4087083319"/>
    <n v="128848.58276033518"/>
    <n v="2036492.9332840005"/>
    <n v="1895930.8429999985"/>
    <n v="140562.09028400201"/>
    <n v="2036492.9332840005"/>
    <n v="1895930.8429999985"/>
    <n v="140562.09028400201"/>
  </r>
  <r>
    <x v="4"/>
    <x v="2"/>
    <x v="0"/>
    <x v="3"/>
    <n v="295149.99744000012"/>
    <n v="295149.99744000012"/>
    <n v="0"/>
    <n v="295149.99744000012"/>
    <n v="295149.99744000012"/>
    <n v="0"/>
    <n v="299401.13806000014"/>
    <n v="299401.13806000014"/>
    <n v="0"/>
    <n v="303652.27868000016"/>
    <n v="303652.27868000016"/>
    <n v="0"/>
    <n v="307903.41930000018"/>
    <n v="307903.41930000018"/>
    <n v="0"/>
    <n v="312154.5599200002"/>
    <n v="312154.5599200002"/>
    <n v="0"/>
    <n v="316405.70054000022"/>
    <n v="316405.70054000022"/>
    <n v="0"/>
    <n v="320656.84116000024"/>
    <n v="320656.84116000024"/>
    <n v="0"/>
    <n v="324907.98178000026"/>
    <n v="324907.98178000026"/>
    <n v="0"/>
    <n v="329159.12240000028"/>
    <n v="329159.12240000028"/>
    <n v="0"/>
    <n v="333410.2630200003"/>
    <n v="333410.2630200003"/>
    <n v="0"/>
    <n v="337661.40364000032"/>
    <n v="337661.40364000032"/>
    <n v="0"/>
    <n v="341912.54426000034"/>
    <n v="341912.54426000034"/>
    <n v="0"/>
    <n v="346163.68488000036"/>
    <n v="346163.68488000036"/>
    <n v="0"/>
    <n v="346163.68488000036"/>
    <n v="346163.68488000036"/>
    <n v="0"/>
  </r>
  <r>
    <x v="4"/>
    <x v="2"/>
    <x v="0"/>
    <x v="4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  <n v="-260.47000000000003"/>
    <n v="-260.47000000000003"/>
    <n v="0"/>
  </r>
  <r>
    <x v="4"/>
    <x v="2"/>
    <x v="0"/>
    <x v="4"/>
    <n v="140799.32358333332"/>
    <n v="140799.32358333332"/>
    <n v="0"/>
    <n v="140799.32358333332"/>
    <n v="140799.32358333332"/>
    <n v="0"/>
    <n v="145227.60199999996"/>
    <n v="145227.60199999996"/>
    <n v="0"/>
    <n v="150309.7025833333"/>
    <n v="150309.7025833333"/>
    <n v="0"/>
    <n v="156045.6253333333"/>
    <n v="156045.6253333333"/>
    <n v="0"/>
    <n v="162018.70358333329"/>
    <n v="162018.70358333329"/>
    <n v="0"/>
    <n v="168228.93733333328"/>
    <n v="168228.93733333328"/>
    <n v="0"/>
    <n v="174676.32658333328"/>
    <n v="174676.32658333328"/>
    <n v="0"/>
    <n v="181360.87133333331"/>
    <n v="181360.87133333331"/>
    <n v="0"/>
    <n v="188282.57158333328"/>
    <n v="188282.57158333328"/>
    <n v="0"/>
    <n v="195441.4273333333"/>
    <n v="195441.4273333333"/>
    <n v="0"/>
    <n v="202837.43858333328"/>
    <n v="202837.43858333328"/>
    <n v="0"/>
    <n v="210470.60533333325"/>
    <n v="210470.60533333325"/>
    <n v="0"/>
    <n v="218340.9331666666"/>
    <n v="218340.9331666666"/>
    <n v="0"/>
    <n v="218340.9331666666"/>
    <n v="218340.9331666666"/>
    <n v="0"/>
  </r>
  <r>
    <x v="4"/>
    <x v="2"/>
    <x v="0"/>
    <x v="5"/>
    <n v="447431.44699999975"/>
    <n v="447431.44699999975"/>
    <n v="0"/>
    <n v="447431.44699999975"/>
    <n v="447431.44699999975"/>
    <n v="0"/>
    <n v="460987.2426666664"/>
    <n v="460987.2426666664"/>
    <n v="0"/>
    <n v="474543.03833333304"/>
    <n v="474543.03833333304"/>
    <n v="0"/>
    <n v="488098.83399999968"/>
    <n v="488098.83399999968"/>
    <n v="0"/>
    <n v="501654.62966666633"/>
    <n v="501654.62966666633"/>
    <n v="0"/>
    <n v="515210.42533333297"/>
    <n v="515210.42533333297"/>
    <n v="0"/>
    <n v="528766.22099999967"/>
    <n v="528766.22099999967"/>
    <n v="0"/>
    <n v="542322.01666666637"/>
    <n v="542322.01666666637"/>
    <n v="0"/>
    <n v="555877.81233333307"/>
    <n v="555877.81233333307"/>
    <n v="0"/>
    <n v="569433.60799999977"/>
    <n v="569433.60799999977"/>
    <n v="0"/>
    <n v="582989.40366666648"/>
    <n v="582989.40366666648"/>
    <n v="0"/>
    <n v="596545.19933333318"/>
    <n v="596545.19933333318"/>
    <n v="0"/>
    <n v="610100.99499999988"/>
    <n v="610100.99499999988"/>
    <n v="0"/>
    <n v="610100.99499999988"/>
    <n v="610100.99499999988"/>
    <n v="0"/>
  </r>
  <r>
    <x v="4"/>
    <x v="2"/>
    <x v="0"/>
    <x v="6"/>
    <n v="210024.45837000001"/>
    <n v="210024.45837000001"/>
    <n v="0"/>
    <n v="210024.45837000001"/>
    <n v="210024.45837000001"/>
    <n v="0"/>
    <n v="215564.14740083335"/>
    <n v="215564.14740083335"/>
    <n v="0"/>
    <n v="221103.83643166666"/>
    <n v="221103.83643166666"/>
    <n v="0"/>
    <n v="226643.52546250002"/>
    <n v="226643.52546250002"/>
    <n v="0"/>
    <n v="232183.21449333333"/>
    <n v="232183.21449333333"/>
    <n v="0"/>
    <n v="237722.90352416667"/>
    <n v="237722.90352416667"/>
    <n v="0"/>
    <n v="243262.59255499998"/>
    <n v="243262.59255499998"/>
    <n v="0"/>
    <n v="248802.28158583332"/>
    <n v="248802.28158583332"/>
    <n v="0"/>
    <n v="254341.97061666666"/>
    <n v="254341.97061666666"/>
    <n v="0"/>
    <n v="259881.6596475"/>
    <n v="259881.6596475"/>
    <n v="0"/>
    <n v="265421.34867833334"/>
    <n v="265421.34867833334"/>
    <n v="0"/>
    <n v="270961.03770916665"/>
    <n v="270961.03770916665"/>
    <n v="0"/>
    <n v="276500.72673999995"/>
    <n v="276500.72673999995"/>
    <n v="0"/>
    <n v="276500.72673999995"/>
    <n v="276500.72673999995"/>
    <n v="0"/>
  </r>
  <r>
    <x v="4"/>
    <x v="2"/>
    <x v="0"/>
    <x v="7"/>
    <n v="941297.76839000033"/>
    <n v="941297.76839000033"/>
    <n v="0"/>
    <n v="941297.76839000033"/>
    <n v="941297.76839000033"/>
    <n v="0"/>
    <n v="945143.10167458362"/>
    <n v="947424.23158916703"/>
    <n v="-2281.1299145834055"/>
    <n v="948988.43495916692"/>
    <n v="953550.69478833373"/>
    <n v="-4562.259829166811"/>
    <n v="952833.76824375021"/>
    <n v="959677.15798750042"/>
    <n v="-6843.3897437502164"/>
    <n v="956679.1015283335"/>
    <n v="965803.62118666712"/>
    <n v="-9124.5196583336219"/>
    <n v="960524.43481291679"/>
    <n v="971930.08438583382"/>
    <n v="-11405.649572917027"/>
    <n v="964369.76809750008"/>
    <n v="978056.54758500052"/>
    <n v="-13686.779487500433"/>
    <n v="968215.10138208338"/>
    <n v="984183.01078416721"/>
    <n v="-15967.909402083838"/>
    <n v="972060.43466666667"/>
    <n v="990309.47398333391"/>
    <n v="-18249.039316667244"/>
    <n v="975905.76795124996"/>
    <n v="996435.93718250061"/>
    <n v="-20530.169231250649"/>
    <n v="979751.10123583325"/>
    <n v="1002562.4003816673"/>
    <n v="-22811.299145834055"/>
    <n v="983596.43452041654"/>
    <n v="1008688.863580834"/>
    <n v="-25092.42906041746"/>
    <n v="987441.76780499984"/>
    <n v="1014815.3267800007"/>
    <n v="-27373.558975000866"/>
    <n v="987441.76780499984"/>
    <n v="1014815.3267800007"/>
    <n v="-27373.558975000866"/>
  </r>
  <r>
    <x v="4"/>
    <x v="2"/>
    <x v="0"/>
    <x v="8"/>
    <n v="272388.74256000016"/>
    <n v="272388.74256000016"/>
    <n v="0"/>
    <n v="272388.74256000016"/>
    <n v="272388.74256000016"/>
    <n v="0"/>
    <n v="277246.88694000017"/>
    <n v="277246.88694000017"/>
    <n v="0"/>
    <n v="282105.03132000018"/>
    <n v="282105.03132000018"/>
    <n v="0"/>
    <n v="286963.1757000002"/>
    <n v="286963.1757000002"/>
    <n v="0"/>
    <n v="291821.32008000021"/>
    <n v="291821.32008000021"/>
    <n v="0"/>
    <n v="296679.46446000022"/>
    <n v="296679.46446000022"/>
    <n v="0"/>
    <n v="301537.60884000023"/>
    <n v="301537.60884000023"/>
    <n v="0"/>
    <n v="306395.75322000025"/>
    <n v="306395.75322000025"/>
    <n v="0"/>
    <n v="311253.89760000026"/>
    <n v="311253.89760000026"/>
    <n v="0"/>
    <n v="316112.04198000027"/>
    <n v="316112.04198000027"/>
    <n v="0"/>
    <n v="320970.18636000028"/>
    <n v="320970.18636000028"/>
    <n v="0"/>
    <n v="325828.3307400003"/>
    <n v="325828.3307400003"/>
    <n v="0"/>
    <n v="330686.47512000031"/>
    <n v="330686.47512000031"/>
    <n v="0"/>
    <n v="330686.47512000031"/>
    <n v="330686.47512000031"/>
    <n v="0"/>
  </r>
  <r>
    <x v="4"/>
    <x v="2"/>
    <x v="0"/>
    <x v="9"/>
    <n v="-170169.74649999995"/>
    <n v="-170169.74649999995"/>
    <n v="0"/>
    <n v="-170169.74649999995"/>
    <n v="-170169.74649999995"/>
    <n v="0"/>
    <n v="-169234.15620833327"/>
    <n v="-169234.15620833327"/>
    <n v="0"/>
    <n v="-168298.56591666659"/>
    <n v="-168298.56591666659"/>
    <n v="0"/>
    <n v="-167362.97562499993"/>
    <n v="-167362.97562499993"/>
    <n v="0"/>
    <n v="-166427.38533333325"/>
    <n v="-166427.38533333325"/>
    <n v="0"/>
    <n v="-165491.79504166657"/>
    <n v="-165491.79504166657"/>
    <n v="0"/>
    <n v="-164556.20474999992"/>
    <n v="-164556.20474999992"/>
    <n v="0"/>
    <n v="-163620.61445833324"/>
    <n v="-163620.61445833324"/>
    <n v="0"/>
    <n v="-162685.02416666655"/>
    <n v="-162685.02416666655"/>
    <n v="0"/>
    <n v="-161749.43387499987"/>
    <n v="-161749.43387499987"/>
    <n v="0"/>
    <n v="-160813.84358333319"/>
    <n v="-160813.84358333319"/>
    <n v="0"/>
    <n v="-159878.25329166654"/>
    <n v="-159878.25329166654"/>
    <n v="0"/>
    <n v="-158942.66299999985"/>
    <n v="-158942.66299999985"/>
    <n v="0"/>
    <n v="-158942.66299999985"/>
    <n v="-158942.66299999985"/>
    <n v="0"/>
  </r>
  <r>
    <x v="4"/>
    <x v="3"/>
    <x v="0"/>
    <x v="10"/>
    <n v="102171.57868000002"/>
    <n v="102171.57868000002"/>
    <n v="0"/>
    <n v="102171.57868000002"/>
    <n v="102171.57868000002"/>
    <n v="0"/>
    <n v="105551.20015075002"/>
    <n v="104294.90107000002"/>
    <n v="1256.2990807500028"/>
    <n v="108930.82162150003"/>
    <n v="106418.22346000002"/>
    <n v="2512.5981615000055"/>
    <n v="112310.44309225003"/>
    <n v="108541.54585000002"/>
    <n v="3768.8972422500083"/>
    <n v="115690.06456300004"/>
    <n v="110664.86824000003"/>
    <n v="5025.196323000011"/>
    <n v="119069.68603375004"/>
    <n v="112788.19063000003"/>
    <n v="6281.4954037500138"/>
    <n v="122449.30750450004"/>
    <n v="114911.51302000003"/>
    <n v="7537.7944845000166"/>
    <n v="125828.92897525005"/>
    <n v="117034.83541000003"/>
    <n v="8794.0935652500193"/>
    <n v="129208.55044600005"/>
    <n v="119158.15780000003"/>
    <n v="10050.392646000022"/>
    <n v="132588.17191675006"/>
    <n v="121281.48019000003"/>
    <n v="11306.691726750025"/>
    <n v="135967.79338750005"/>
    <n v="123404.80258000003"/>
    <n v="12562.990807500013"/>
    <n v="139347.41485825003"/>
    <n v="125528.12497000003"/>
    <n v="13819.289888250001"/>
    <n v="142727.03632900002"/>
    <n v="127651.44736000003"/>
    <n v="15075.588968999989"/>
    <n v="142727.03632900002"/>
    <n v="127651.44736000003"/>
    <n v="15075.588968999989"/>
  </r>
  <r>
    <x v="4"/>
    <x v="3"/>
    <x v="0"/>
    <x v="11"/>
    <n v="1098400.5339000002"/>
    <n v="1098400.5339000002"/>
    <n v="0"/>
    <n v="1098400.5339000002"/>
    <n v="1098400.5339000002"/>
    <n v="0"/>
    <n v="1107058.7972872502"/>
    <n v="1114195.0442250001"/>
    <n v="-7136.2469377499074"/>
    <n v="1115717.0606745002"/>
    <n v="1129989.55455"/>
    <n v="-14272.493875499815"/>
    <n v="1124375.3240617502"/>
    <n v="1145784.0648749999"/>
    <n v="-21408.740813249722"/>
    <n v="1133033.5874490002"/>
    <n v="1161578.5751999998"/>
    <n v="-28544.987750999629"/>
    <n v="1141691.8508362502"/>
    <n v="1177373.0855249998"/>
    <n v="-35681.234688749537"/>
    <n v="1150350.1142235002"/>
    <n v="1193167.5958499997"/>
    <n v="-42817.481626499444"/>
    <n v="1159008.3776107503"/>
    <n v="1208962.1061749996"/>
    <n v="-49953.728564249352"/>
    <n v="1167666.6409980003"/>
    <n v="1224756.6164999995"/>
    <n v="-57089.975501999259"/>
    <n v="1176324.9043852503"/>
    <n v="1240551.1268249995"/>
    <n v="-64226.222439749166"/>
    <n v="1184983.1677725003"/>
    <n v="1256345.6371499994"/>
    <n v="-71362.469377499074"/>
    <n v="1193641.4311597503"/>
    <n v="1272140.1474749993"/>
    <n v="-78498.716315248981"/>
    <n v="1202299.6945470003"/>
    <n v="1287934.6577999992"/>
    <n v="-85634.963252998888"/>
    <n v="1202299.6945470003"/>
    <n v="1287934.6577999992"/>
    <n v="-85634.963252998888"/>
  </r>
  <r>
    <x v="4"/>
    <x v="3"/>
    <x v="0"/>
    <x v="12"/>
    <n v="2572618.762972875"/>
    <n v="2572618.762972875"/>
    <n v="0"/>
    <n v="2572618.762972875"/>
    <n v="2572618.762972875"/>
    <n v="0"/>
    <n v="2601574.5450815419"/>
    <n v="2623314.1766672921"/>
    <n v="-21739.631585750263"/>
    <n v="2630932.4050568752"/>
    <n v="2674564.2015617085"/>
    <n v="-43631.79650483327"/>
    <n v="2660692.342898875"/>
    <n v="2726368.8376561254"/>
    <n v="-65676.494757250417"/>
    <n v="2690854.3586075418"/>
    <n v="2778728.0849505421"/>
    <n v="-87873.726343000308"/>
    <n v="2721418.452182875"/>
    <n v="2831641.9434449589"/>
    <n v="-110223.49126208387"/>
    <n v="2752384.6236248747"/>
    <n v="2885110.4131393754"/>
    <n v="-132725.78951450065"/>
    <n v="2783752.8729335414"/>
    <n v="2939133.4940337921"/>
    <n v="-155380.62110025063"/>
    <n v="2815523.2001088746"/>
    <n v="2993711.1861282089"/>
    <n v="-178187.98601933429"/>
    <n v="2847695.6051508747"/>
    <n v="3048843.4894226259"/>
    <n v="-201147.88427175116"/>
    <n v="2880270.0880595413"/>
    <n v="3104530.4039170425"/>
    <n v="-224260.31585750123"/>
    <n v="2913246.6488348744"/>
    <n v="3160771.9296114594"/>
    <n v="-247525.28077658499"/>
    <n v="2946625.2874768744"/>
    <n v="3217568.0665058759"/>
    <n v="-270942.77902900148"/>
    <n v="2946625.2874768744"/>
    <n v="3217568.0665058759"/>
    <n v="-270942.77902900148"/>
  </r>
  <r>
    <x v="4"/>
    <x v="3"/>
    <x v="0"/>
    <x v="13"/>
    <n v="355716.07600000035"/>
    <n v="355716.07600000035"/>
    <n v="0"/>
    <n v="355716.07600000035"/>
    <n v="355716.07600000035"/>
    <n v="0"/>
    <n v="360693.06963333371"/>
    <n v="358887.37233333371"/>
    <n v="1805.6972999999998"/>
    <n v="365670.06326666707"/>
    <n v="362058.66866666707"/>
    <n v="3611.3945999999996"/>
    <n v="370647.05690000043"/>
    <n v="365229.96500000043"/>
    <n v="5417.0918999999994"/>
    <n v="375624.05053333379"/>
    <n v="368401.26133333379"/>
    <n v="7222.7891999999993"/>
    <n v="380601.04416666715"/>
    <n v="371572.55766666715"/>
    <n v="9028.4864999999991"/>
    <n v="385578.03780000051"/>
    <n v="374743.85400000052"/>
    <n v="10834.183799999999"/>
    <n v="390555.03143333388"/>
    <n v="377915.15033333388"/>
    <n v="12639.881099999999"/>
    <n v="395532.02506666724"/>
    <n v="381086.44666666724"/>
    <n v="14445.578399999999"/>
    <n v="400509.0187000006"/>
    <n v="384257.7430000006"/>
    <n v="16251.275699999998"/>
    <n v="405486.01233333396"/>
    <n v="387429.03933333396"/>
    <n v="18056.972999999998"/>
    <n v="410463.00596666732"/>
    <n v="390600.33566666732"/>
    <n v="19862.670299999998"/>
    <n v="415439.99960000068"/>
    <n v="393771.63200000068"/>
    <n v="21668.367599999998"/>
    <n v="415439.99960000068"/>
    <n v="393771.63200000068"/>
    <n v="21668.367599999998"/>
  </r>
  <r>
    <x v="4"/>
    <x v="3"/>
    <x v="0"/>
    <x v="14"/>
    <n v="93191.159450000079"/>
    <n v="93191.159450000079"/>
    <n v="0"/>
    <n v="93191.159450000079"/>
    <n v="93191.159450000079"/>
    <n v="0"/>
    <n v="94652.411070833419"/>
    <n v="94652.411070833419"/>
    <n v="0"/>
    <n v="96113.662691666759"/>
    <n v="96113.662691666759"/>
    <n v="0"/>
    <n v="97574.914312500099"/>
    <n v="97574.914312500099"/>
    <n v="0"/>
    <n v="99036.165933333439"/>
    <n v="99036.165933333439"/>
    <n v="0"/>
    <n v="100497.41755416678"/>
    <n v="100497.41755416678"/>
    <n v="0"/>
    <n v="101958.66917500012"/>
    <n v="101958.66917500012"/>
    <n v="0"/>
    <n v="103419.92079583346"/>
    <n v="103419.92079583346"/>
    <n v="0"/>
    <n v="104881.1724166668"/>
    <n v="104881.1724166668"/>
    <n v="0"/>
    <n v="106342.42403750014"/>
    <n v="106342.42403750014"/>
    <n v="0"/>
    <n v="107803.67565833348"/>
    <n v="107803.67565833348"/>
    <n v="0"/>
    <n v="109264.92727916682"/>
    <n v="109264.92727916682"/>
    <n v="0"/>
    <n v="110726.17890000016"/>
    <n v="110726.17890000016"/>
    <n v="0"/>
    <n v="110726.17890000016"/>
    <n v="110726.17890000016"/>
    <n v="0"/>
  </r>
  <r>
    <x v="4"/>
    <x v="4"/>
    <x v="0"/>
    <x v="35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  <n v="13416.05"/>
    <n v="13416.05"/>
    <n v="0"/>
  </r>
  <r>
    <x v="4"/>
    <x v="4"/>
    <x v="0"/>
    <x v="15"/>
    <n v="-34418.251339777918"/>
    <n v="-34418.251339777933"/>
    <n v="0"/>
    <n v="-34418.251339777918"/>
    <n v="-34418.251339777933"/>
    <n v="0"/>
    <n v="-33852.519554881401"/>
    <n v="-33968.372043288997"/>
    <n v="115.85248840759596"/>
    <n v="-33279.831359923999"/>
    <n v="-33512.757408717989"/>
    <n v="232.92604879399005"/>
    <n v="-32700.132779238756"/>
    <n v="-33051.362934850105"/>
    <n v="351.23015561134889"/>
    <n v="-32113.446478808863"/>
    <n v="-32584.207309065056"/>
    <n v="470.760830256193"/>
    <n v="-31519.819371793379"/>
    <n v="-32111.329209765318"/>
    <n v="591.5098379719384"/>
    <n v="-30919.307890969791"/>
    <n v="-31632.775163974839"/>
    <n v="713.4672730050479"/>
    <n v="-30311.962785282692"/>
    <n v="-31148.587012578824"/>
    <n v="836.62422729613172"/>
    <n v="-29697.78841767335"/>
    <n v="-30658.768352683059"/>
    <n v="960.97993500970915"/>
    <n v="-29076.695621499595"/>
    <n v="-30163.245669236858"/>
    <n v="1086.5500477372625"/>
    <n v="-28448.441281873103"/>
    <n v="-29661.818521773766"/>
    <n v="1213.377239900663"/>
    <n v="-27812.832512774665"/>
    <n v="-29154.327881926925"/>
    <n v="1341.4953691522605"/>
    <n v="-27169.920659122148"/>
    <n v="-28640.816081942379"/>
    <n v="1470.895422820231"/>
    <n v="-27169.920659122148"/>
    <n v="-28640.816081942379"/>
    <n v="1470.895422820231"/>
  </r>
  <r>
    <x v="4"/>
    <x v="4"/>
    <x v="0"/>
    <x v="16"/>
    <n v="76767690.958115622"/>
    <n v="76767690.958115622"/>
    <n v="0"/>
    <n v="76767690.958115622"/>
    <n v="76767690.958115622"/>
    <n v="0"/>
    <n v="76934478.893023461"/>
    <n v="77001496.576018706"/>
    <n v="-67017.682995244861"/>
    <n v="77102750.594784781"/>
    <n v="77237194.753683776"/>
    <n v="-134444.15889899433"/>
    <n v="77272518.036710247"/>
    <n v="77474800.76319091"/>
    <n v="-202282.72648066282"/>
    <n v="77443776.190851644"/>
    <n v="77714308.191340879"/>
    <n v="-270532.00048923492"/>
    <n v="77616514.650559798"/>
    <n v="77955703.764346421"/>
    <n v="-339189.11378662288"/>
    <n v="77790720.897468284"/>
    <n v="78198971.514903396"/>
    <n v="-408250.6174351126"/>
    <n v="77966383.674043581"/>
    <n v="78444097.083912849"/>
    <n v="-477713.40986926854"/>
    <n v="78143502.012463376"/>
    <n v="78691079.236907765"/>
    <n v="-547577.22444438934"/>
    <n v="78322095.692379788"/>
    <n v="78939943.203035951"/>
    <n v="-617847.5106561631"/>
    <n v="78502218.64346619"/>
    <n v="79190757.770146325"/>
    <n v="-688539.12668013573"/>
    <n v="78683913.653229654"/>
    <n v="79443577.514140859"/>
    <n v="-759663.86091120541"/>
    <n v="78867169.331933379"/>
    <n v="79698387.907293782"/>
    <n v="-831218.57536040246"/>
    <n v="78867169.331933379"/>
    <n v="79698387.907293782"/>
    <n v="-831218.57536040246"/>
  </r>
  <r>
    <x v="4"/>
    <x v="4"/>
    <x v="0"/>
    <x v="17"/>
    <n v="52988012.786062829"/>
    <n v="52988012.786062829"/>
    <n v="0"/>
    <n v="52988012.786062829"/>
    <n v="52988012.786062829"/>
    <n v="0"/>
    <n v="53145568.293934964"/>
    <n v="53268441.939018562"/>
    <n v="-122873.64508359879"/>
    <n v="53304047.877618819"/>
    <n v="53550333.237246029"/>
    <n v="-246285.3596272096"/>
    <n v="53463458.939042687"/>
    <n v="53833698.392657049"/>
    <n v="-370239.45361436158"/>
    <n v="53623798.369917393"/>
    <n v="54118532.487072594"/>
    <n v="-494734.11715520173"/>
    <n v="53785059.736828424"/>
    <n v="54404825.341039225"/>
    <n v="-619765.60421080142"/>
    <n v="53947235.300892673"/>
    <n v="54692564.709488839"/>
    <n v="-745329.40859616548"/>
    <n v="54110318.102676965"/>
    <n v="54981739.580660053"/>
    <n v="-871421.4779830873"/>
    <n v="54274307.543871358"/>
    <n v="55272349.007859863"/>
    <n v="-998041.4639885053"/>
    <n v="54439215.852302402"/>
    <n v="55564412.338915125"/>
    <n v="-1125196.4866127223"/>
    <n v="54605076.367418684"/>
    <n v="55857982.326117903"/>
    <n v="-1252905.9586992189"/>
    <n v="54771915.540555894"/>
    <n v="56153100.822847575"/>
    <n v="-1381185.2822916806"/>
    <n v="54939726.330552377"/>
    <n v="56449756.688025348"/>
    <n v="-1510030.3574729711"/>
    <n v="54939726.330552377"/>
    <n v="56449756.688025348"/>
    <n v="-1510030.3574729711"/>
  </r>
  <r>
    <x v="4"/>
    <x v="4"/>
    <x v="0"/>
    <x v="18"/>
    <n v="370387.23622272152"/>
    <n v="370387.23622272152"/>
    <n v="0"/>
    <n v="370387.23622272152"/>
    <n v="370387.23622272152"/>
    <n v="0"/>
    <n v="375095.47378308885"/>
    <n v="377097.03488902387"/>
    <n v="-2001.5611059350194"/>
    <n v="379868.03013713786"/>
    <n v="383892.75560795434"/>
    <n v="-4024.7254708164837"/>
    <n v="384705.40434253711"/>
    <n v="390775.06505960453"/>
    <n v="-6069.6607170674251"/>
    <n v="389607.38683017209"/>
    <n v="397743.68328523403"/>
    <n v="-8136.2964550619363"/>
    <n v="394573.543842146"/>
    <n v="404798.03083726997"/>
    <n v="-10224.486995123967"/>
    <n v="399603.35360240744"/>
    <n v="411937.41068663693"/>
    <n v="-12334.057084229484"/>
    <n v="404696.34688748233"/>
    <n v="419161.19600808294"/>
    <n v="-14464.849120600615"/>
    <n v="409852.48335772473"/>
    <n v="426469.33291276812"/>
    <n v="-16616.849555043387"/>
    <n v="415072.58744568081"/>
    <n v="433862.92274187988"/>
    <n v="-18790.335296199075"/>
    <n v="420358.90698553645"/>
    <n v="441344.96832734585"/>
    <n v="-20986.0613418094"/>
    <n v="425713.22539660771"/>
    <n v="448917.85209955019"/>
    <n v="-23204.626702942478"/>
    <n v="431135.06794506614"/>
    <n v="456580.9398720811"/>
    <n v="-25445.87192701496"/>
    <n v="431135.06794506614"/>
    <n v="456580.9398720811"/>
    <n v="-25445.87192701496"/>
  </r>
  <r>
    <x v="4"/>
    <x v="4"/>
    <x v="0"/>
    <x v="19"/>
    <n v="5622337.4540681029"/>
    <n v="5622337.4540681019"/>
    <n v="0"/>
    <n v="5622337.4540681029"/>
    <n v="5622337.4540681019"/>
    <n v="0"/>
    <n v="5642922.4813956451"/>
    <n v="5654417.1962225605"/>
    <n v="-11494.714826915413"/>
    <n v="5663868.1233421341"/>
    <n v="5686983.7681125933"/>
    <n v="-23115.644770459272"/>
    <n v="5685177.2160341348"/>
    <n v="5720040.9985090727"/>
    <n v="-34863.782474937849"/>
    <n v="5706848.5684980024"/>
    <n v="5753587.2795975646"/>
    <n v="-46738.711099562235"/>
    <n v="5728879.7157033859"/>
    <n v="5787619.2835871056"/>
    <n v="-58739.56788371969"/>
    <n v="5751267.692415976"/>
    <n v="5822133.0074113784"/>
    <n v="-70865.31499540247"/>
    <n v="5774009.8320558444"/>
    <n v="5857124.8511874713"/>
    <n v="-83115.019131626934"/>
    <n v="5797105.9053742504"/>
    <n v="5892594.5054295966"/>
    <n v="-95488.600055346265"/>
    <n v="5820560.5975913554"/>
    <n v="5928548.2951849587"/>
    <n v="-107987.69759360328"/>
    <n v="5844386.6830670349"/>
    <n v="5965003.4658394037"/>
    <n v="-120616.78277236875"/>
    <n v="5868594.2969083693"/>
    <n v="6001973.6997874752"/>
    <n v="-133379.40287910588"/>
    <n v="5893180.7412202824"/>
    <n v="6039455.3548708344"/>
    <n v="-146274.613650552"/>
    <n v="5893180.7412202824"/>
    <n v="6039455.3548708344"/>
    <n v="-146274.613650552"/>
  </r>
  <r>
    <x v="4"/>
    <x v="4"/>
    <x v="0"/>
    <x v="20"/>
    <n v="22548439.796626881"/>
    <n v="22548439.796626884"/>
    <n v="0"/>
    <n v="22548439.796626881"/>
    <n v="22548439.796626884"/>
    <n v="0"/>
    <n v="22575187.94704498"/>
    <n v="22577785.314817201"/>
    <n v="-2597.3677722215652"/>
    <n v="22601970.391799524"/>
    <n v="22607167.870890871"/>
    <n v="-5197.4790913462639"/>
    <n v="22628787.474825568"/>
    <n v="22636587.836297743"/>
    <n v="-7800.3614721745253"/>
    <n v="22655639.051694531"/>
    <n v="22666045.055055"/>
    <n v="-10406.003360468894"/>
    <n v="22682524.823474009"/>
    <n v="22695539.204315588"/>
    <n v="-13014.380841579288"/>
    <n v="22709444.430572122"/>
    <n v="22725069.895720314"/>
    <n v="-15625.465148191899"/>
    <n v="22736397.549614642"/>
    <n v="22754636.780025024"/>
    <n v="-18239.230410382152"/>
    <n v="22763384.152800769"/>
    <n v="22784239.82720479"/>
    <n v="-20855.674404021353"/>
    <n v="22790404.808303777"/>
    <n v="22813879.650886793"/>
    <n v="-23474.842583015561"/>
    <n v="22817461.065261107"/>
    <n v="22843557.924139481"/>
    <n v="-26096.8588783741"/>
    <n v="22844554.152749952"/>
    <n v="22873275.97436621"/>
    <n v="-28721.821616258472"/>
    <n v="22871683.743598521"/>
    <n v="22903033.448221415"/>
    <n v="-31349.704622894526"/>
    <n v="22871683.743598521"/>
    <n v="22903033.448221415"/>
    <n v="-31349.704622894526"/>
  </r>
  <r>
    <x v="4"/>
    <x v="4"/>
    <x v="0"/>
    <x v="21"/>
    <n v="26290180.272069655"/>
    <n v="26290180.272069655"/>
    <n v="0"/>
    <n v="26290180.272069655"/>
    <n v="26290180.272069655"/>
    <n v="0"/>
    <n v="26492027.466123577"/>
    <n v="26451057.946541954"/>
    <n v="40969.519581623375"/>
    <n v="26695413.128627434"/>
    <n v="26613212.650381207"/>
    <n v="82200.478246226907"/>
    <n v="26900349.455315981"/>
    <n v="26776654.50684436"/>
    <n v="123694.94847162068"/>
    <n v="27106831.324838527"/>
    <n v="26941379.26487555"/>
    <n v="165452.05996297672"/>
    <n v="27314848.137225192"/>
    <n v="27107378.125807066"/>
    <n v="207470.01141812652"/>
    <n v="27524387.141560253"/>
    <n v="27274640.505545441"/>
    <n v="249746.63601481169"/>
    <n v="27735436.871182904"/>
    <n v="27443156.886012696"/>
    <n v="292279.98517020792"/>
    <n v="27947996.340291973"/>
    <n v="27612926.448929481"/>
    <n v="335069.891362492"/>
    <n v="28162085.6959792"/>
    <n v="27783965.917698704"/>
    <n v="378119.7782804966"/>
    <n v="28377759.869750701"/>
    <n v="27956320.889060777"/>
    <n v="421438.98068992421"/>
    <n v="28595062.443962257"/>
    <n v="28130027.539219473"/>
    <n v="465034.9047427848"/>
    <n v="28813981.817293607"/>
    <n v="28305076.238320764"/>
    <n v="508905.57897284254"/>
    <n v="28813981.817293607"/>
    <n v="28305076.238320764"/>
    <n v="508905.57897284254"/>
  </r>
  <r>
    <x v="4"/>
    <x v="4"/>
    <x v="0"/>
    <x v="22"/>
    <n v="2281116.5225493824"/>
    <n v="2281116.5225493824"/>
    <n v="0"/>
    <n v="2281116.5225493824"/>
    <n v="2281116.5225493824"/>
    <n v="0"/>
    <n v="2374373.6687905747"/>
    <n v="2359344.682284425"/>
    <n v="15028.986506149638"/>
    <n v="2468844.9210825986"/>
    <n v="2438639.9957529088"/>
    <n v="30204.925329689868"/>
    <n v="2459031.8086326253"/>
    <n v="2413450.5505864946"/>
    <n v="45581.25804613065"/>
    <n v="2451301.1398837632"/>
    <n v="2390091.495416732"/>
    <n v="61209.644467031118"/>
    <n v="2445643.9041017178"/>
    <n v="2368554.9101457587"/>
    <n v="77088.9939559591"/>
    <n v="2442049.262093957"/>
    <n v="2348831.2675294159"/>
    <n v="93217.99456454115"/>
    <n v="2440507.4663767368"/>
    <n v="2330911.9998946753"/>
    <n v="109595.46648206143"/>
    <n v="2441017.6789484168"/>
    <n v="2314796.3706694837"/>
    <n v="126221.30827893317"/>
    <n v="2443597.0262813154"/>
    <n v="2300499.433381387"/>
    <n v="143097.59289992834"/>
    <n v="2448292.2040937655"/>
    <n v="2288062.2318173898"/>
    <n v="160229.97227637563"/>
    <n v="2455140.2605126132"/>
    <n v="2277517.3298930223"/>
    <n v="177622.93061959092"/>
    <n v="2464131.3335839561"/>
    <n v="2268856.0593202733"/>
    <n v="195275.27426368278"/>
    <n v="2464131.3335839561"/>
    <n v="2268856.0593202733"/>
    <n v="195275.27426368278"/>
  </r>
  <r>
    <x v="4"/>
    <x v="4"/>
    <x v="0"/>
    <x v="23"/>
    <n v="-767207.81645767542"/>
    <n v="-767207.81645767542"/>
    <n v="0"/>
    <n v="-767207.81645767542"/>
    <n v="-767207.81645767542"/>
    <n v="0"/>
    <n v="-769427.18726719264"/>
    <n v="-774777.33408015536"/>
    <n v="5350.1468129627174"/>
    <n v="-771781.02468372369"/>
    <n v="-782431.41317714914"/>
    <n v="10650.388493425446"/>
    <n v="-774269.32870726869"/>
    <n v="-790170.05374865676"/>
    <n v="15900.725041388068"/>
    <n v="-776892.09933782753"/>
    <n v="-797993.25579467835"/>
    <n v="21101.156456850818"/>
    <n v="-779649.33657540032"/>
    <n v="-805901.01931521366"/>
    <n v="26251.682739813346"/>
    <n v="-782541.04041998694"/>
    <n v="-813893.34431026306"/>
    <n v="31352.303890276118"/>
    <n v="-785567.21087158751"/>
    <n v="-821970.23077982618"/>
    <n v="36403.019908238668"/>
    <n v="-788727.84793020191"/>
    <n v="-830131.67872390337"/>
    <n v="41403.830793701462"/>
    <n v="-792022.95159583027"/>
    <n v="-838377.68814249441"/>
    <n v="46354.73654666415"/>
    <n v="-795452.52186847245"/>
    <n v="-846708.2590355993"/>
    <n v="51255.737167126848"/>
    <n v="-799016.55874812859"/>
    <n v="-855123.39140321815"/>
    <n v="56106.832655089558"/>
    <n v="-802715.06223479856"/>
    <n v="-863623.08524535073"/>
    <n v="60908.023010552162"/>
    <n v="-802715.06223479856"/>
    <n v="-863623.08524535073"/>
    <n v="60908.023010552162"/>
  </r>
  <r>
    <x v="4"/>
    <x v="4"/>
    <x v="0"/>
    <x v="24"/>
    <n v="-87217.026397564579"/>
    <n v="-87217.026397564579"/>
    <n v="0"/>
    <n v="-87217.026397564579"/>
    <n v="-87217.026397564579"/>
    <n v="0"/>
    <n v="-90629.643237419295"/>
    <n v="-90757.415218506561"/>
    <n v="127.77198108726589"/>
    <n v="-93992.623640629012"/>
    <n v="-94248.581239775653"/>
    <n v="255.95759914664086"/>
    <n v="-97305.179593823676"/>
    <n v="-97689.7430147798"/>
    <n v="384.5634209561249"/>
    <n v="-100567.64200718586"/>
    <n v="-101081.22869611673"/>
    <n v="513.58668893086724"/>
    <n v="-103780.69578557409"/>
    <n v="-104423.71748110474"/>
    <n v="643.02169553065323"/>
    <n v="-106945.16481474364"/>
    <n v="-107718.0263897838"/>
    <n v="772.86157504016592"/>
    <n v="-110061.78999979253"/>
    <n v="-110964.89015304345"/>
    <n v="903.10015325092536"/>
    <n v="-113130.63503712755"/>
    <n v="-114164.37193648671"/>
    <n v="1033.7368993591663"/>
    <n v="-116150.39814559261"/>
    <n v="-117315.18080713395"/>
    <n v="1164.782661541336"/>
    <n v="-119117.52998910515"/>
    <n v="-120413.79700670356"/>
    <n v="1296.2670175984094"/>
    <n v="-122029.21454388183"/>
    <n v="-123457.42797827649"/>
    <n v="1428.2134343946673"/>
    <n v="-124886.20141588352"/>
    <n v="-126446.81708109764"/>
    <n v="1560.6156652141217"/>
    <n v="-124886.20141588352"/>
    <n v="-126446.81708109764"/>
    <n v="1560.6156652141217"/>
  </r>
  <r>
    <x v="4"/>
    <x v="4"/>
    <x v="0"/>
    <x v="25"/>
    <n v="-1328400.3649299943"/>
    <n v="-1328400.3649299943"/>
    <n v="0"/>
    <n v="-1328400.3649299943"/>
    <n v="-1328400.3649299943"/>
    <n v="0"/>
    <n v="-1327687.2531525567"/>
    <n v="-1330883.5817817508"/>
    <n v="3196.3286291940603"/>
    <n v="-1327007.283773676"/>
    <n v="-1333376.7638551877"/>
    <n v="6369.4800815116614"/>
    <n v="-1326360.4567933523"/>
    <n v="-1335879.9111503053"/>
    <n v="9519.454356953036"/>
    <n v="-1325746.7722115854"/>
    <n v="-1338393.0236671034"/>
    <n v="12646.251455517951"/>
    <n v="-1325166.2300283755"/>
    <n v="-1340916.1014055822"/>
    <n v="15749.87137720664"/>
    <n v="-1324618.8302437225"/>
    <n v="-1343449.1443657414"/>
    <n v="18830.31412201887"/>
    <n v="-1324104.5728576265"/>
    <n v="-1345992.1525475811"/>
    <n v="21887.57968995464"/>
    <n v="-1323623.4578700874"/>
    <n v="-1348545.1259511015"/>
    <n v="24921.668081014184"/>
    <n v="-1323175.4852811052"/>
    <n v="-1351108.0645763024"/>
    <n v="27932.579295197269"/>
    <n v="-1322760.6550906801"/>
    <n v="-1353680.9684231838"/>
    <n v="30920.313332503662"/>
    <n v="-1322378.9672988118"/>
    <n v="-1356263.8374917458"/>
    <n v="33884.87019293406"/>
    <n v="-1322030.4219055006"/>
    <n v="-1358856.6717819883"/>
    <n v="36826.249876487767"/>
    <n v="-1322030.4219055006"/>
    <n v="-1358856.6717819883"/>
    <n v="36826.249876487767"/>
  </r>
  <r>
    <x v="4"/>
    <x v="4"/>
    <x v="0"/>
    <x v="26"/>
    <n v="1885245.7955834661"/>
    <n v="1885245.7955834658"/>
    <n v="0"/>
    <n v="1885245.7955834661"/>
    <n v="1885245.7955834658"/>
    <n v="0"/>
    <n v="1896459.2600790875"/>
    <n v="1901078.0443523861"/>
    <n v="-4618.7842732986901"/>
    <n v="1907784.1869312867"/>
    <n v="1917057.600200484"/>
    <n v="-9273.4132691973355"/>
    <n v="1919221.4500993751"/>
    <n v="1933185.6181400658"/>
    <n v="-13964.168040690711"/>
    <n v="1930770.682581922"/>
    <n v="1949461.6131472124"/>
    <n v="-18690.930565290386"/>
    <n v="1942431.1247738213"/>
    <n v="1965884.5813385262"/>
    <n v="-23453.456564704888"/>
    <n v="1954201.8629308958"/>
    <n v="1982453.3151225825"/>
    <n v="-28251.452191686723"/>
    <n v="1966082.0753400435"/>
    <n v="1999166.7285349309"/>
    <n v="-33084.653194887331"/>
    <n v="1978071.6913577092"/>
    <n v="2016024.7282140406"/>
    <n v="-37953.036856331397"/>
    <n v="1990172.1547458975"/>
    <n v="2033029.2222154271"/>
    <n v="-42857.067469529575"/>
    <n v="2002387.4019547238"/>
    <n v="2050185.4128960716"/>
    <n v="-47798.010941347806"/>
    <n v="2014720.5561421241"/>
    <n v="2067497.4277774754"/>
    <n v="-52776.87163535133"/>
    <n v="2027170.7859451601"/>
    <n v="2084964.1681420978"/>
    <n v="-57793.382196937688"/>
    <n v="2027170.7859451601"/>
    <n v="2084964.1681420978"/>
    <n v="-57793.382196937688"/>
  </r>
  <r>
    <x v="4"/>
    <x v="4"/>
    <x v="0"/>
    <x v="27"/>
    <n v="109438.15213084433"/>
    <n v="109438.15213084432"/>
    <n v="0"/>
    <n v="109438.15213084433"/>
    <n v="109438.15213084432"/>
    <n v="0"/>
    <n v="114646.24547178122"/>
    <n v="114237.64860302153"/>
    <n v="408.59686875969055"/>
    <n v="119913.93160386439"/>
    <n v="119092.74184827981"/>
    <n v="821.18975558457896"/>
    <n v="125241.67291511022"/>
    <n v="124003.86324902525"/>
    <n v="1237.8096660849696"/>
    <n v="130629.27523507871"/>
    <n v="128970.83165499286"/>
    <n v="1658.4435800858482"/>
    <n v="136076.33667744245"/>
    <n v="133993.2721285013"/>
    <n v="2083.0645489411545"/>
    <n v="141582.3738050994"/>
    <n v="139070.7336495136"/>
    <n v="2511.6401555858029"/>
    <n v="147146.9518720769"/>
    <n v="144202.81062411933"/>
    <n v="2944.1412479575665"/>
    <n v="152770.03350279728"/>
    <n v="149389.46818297499"/>
    <n v="3380.5653198222863"/>
    <n v="158452.38255232843"/>
    <n v="154631.41896054646"/>
    <n v="3820.9635917819687"/>
    <n v="164196.08168897798"/>
    <n v="159930.6059709978"/>
    <n v="4265.4757179801818"/>
    <n v="170002.78329035951"/>
    <n v="165288.57079111179"/>
    <n v="4714.2124992477184"/>
    <n v="175872.04750503533"/>
    <n v="170704.90306386189"/>
    <n v="5167.144441173441"/>
    <n v="175872.04750503533"/>
    <n v="170704.90306386189"/>
    <n v="5167.144441173441"/>
  </r>
  <r>
    <x v="4"/>
    <x v="4"/>
    <x v="0"/>
    <x v="28"/>
    <n v="2269521.3979012324"/>
    <n v="2269521.3979012324"/>
    <n v="0"/>
    <n v="2269521.3979012324"/>
    <n v="2269521.3979012324"/>
    <n v="0"/>
    <n v="2275882.1283997498"/>
    <n v="2273299.4402171485"/>
    <n v="2582.6881826012395"/>
    <n v="2282278.4340682593"/>
    <n v="2277100.2752826703"/>
    <n v="5178.1587855890393"/>
    <n v="2288710.5915474719"/>
    <n v="2280924.0803394644"/>
    <n v="7786.5112080075778"/>
    <n v="2295178.4846677473"/>
    <n v="2284770.7809584988"/>
    <n v="10407.703709248453"/>
    <n v="2301681.8729857495"/>
    <n v="2288640.2230894947"/>
    <n v="13041.649896254763"/>
    <n v="2308220.4672673736"/>
    <n v="2292532.2214222932"/>
    <n v="15688.245845080353"/>
    <n v="2314794.007409784"/>
    <n v="2296446.6093109194"/>
    <n v="18347.398098864593"/>
    <n v="2321402.4710516608"/>
    <n v="2300383.3724286426"/>
    <n v="21019.098623018246"/>
    <n v="2328046.3151975158"/>
    <n v="2304342.8035748871"/>
    <n v="23703.511622628663"/>
    <n v="2334726.7858805829"/>
    <n v="2308325.7010739762"/>
    <n v="26401.084806606639"/>
    <n v="2341444.8716968023"/>
    <n v="2312332.6983120572"/>
    <n v="29112.17338474514"/>
    <n v="2348200.3094888073"/>
    <n v="2316363.626686139"/>
    <n v="31836.682802668307"/>
    <n v="2348200.3094888073"/>
    <n v="2316363.626686139"/>
    <n v="31836.682802668307"/>
  </r>
  <r>
    <x v="4"/>
    <x v="4"/>
    <x v="0"/>
    <x v="29"/>
    <n v="398874.52217243612"/>
    <n v="398874.52217243612"/>
    <n v="0"/>
    <n v="398874.52217243612"/>
    <n v="398874.52217243612"/>
    <n v="0"/>
    <n v="402325.13456473284"/>
    <n v="400010.28550639236"/>
    <n v="2314.8490583404782"/>
    <n v="405845.68571550056"/>
    <n v="401193.62622706336"/>
    <n v="4652.0594884371967"/>
    <n v="409436.7998369828"/>
    <n v="402424.96896862914"/>
    <n v="7011.8308683536598"/>
    <n v="413098.21480394778"/>
    <n v="403704.13541460445"/>
    <n v="9394.0793893433292"/>
    <n v="416829.38807991677"/>
    <n v="405030.75649255572"/>
    <n v="11798.631587361044"/>
    <n v="420629.66703690769"/>
    <n v="406404.38823786855"/>
    <n v="14225.278799039137"/>
    <n v="424498.46477874339"/>
    <n v="407824.63140144304"/>
    <n v="16673.833377300354"/>
    <n v="428435.7308493302"/>
    <n v="409291.45165940613"/>
    <n v="19144.279189924069"/>
    <n v="432442.49643388257"/>
    <n v="410805.55049829825"/>
    <n v="21636.945935584314"/>
    <n v="436521.57308246469"/>
    <n v="412368.84053721064"/>
    <n v="24152.732545254054"/>
    <n v="440675.19146347872"/>
    <n v="413982.83923764125"/>
    <n v="26692.352225837472"/>
    <n v="444902.75778849819"/>
    <n v="415647.14266188513"/>
    <n v="29255.615126613062"/>
    <n v="444902.75778849819"/>
    <n v="415647.14266188513"/>
    <n v="29255.615126613062"/>
  </r>
  <r>
    <x v="4"/>
    <x v="4"/>
    <x v="0"/>
    <x v="38"/>
    <n v="-3139.4399999999991"/>
    <n v="-3139.4399999999991"/>
    <n v="0"/>
    <n v="-3139.4399999999991"/>
    <n v="-3139.4399999999991"/>
    <n v="0"/>
    <n v="-3401.059999999999"/>
    <n v="-3401.059999999999"/>
    <n v="0"/>
    <n v="-3662.6799999999989"/>
    <n v="-3662.6799999999989"/>
    <n v="0"/>
    <n v="-3924.2999999999988"/>
    <n v="-3924.2999999999988"/>
    <n v="0"/>
    <n v="-4185.9199999999992"/>
    <n v="-4185.9199999999992"/>
    <n v="0"/>
    <n v="-4447.5399999999991"/>
    <n v="-4447.5399999999991"/>
    <n v="0"/>
    <n v="-4709.1599999999989"/>
    <n v="-4709.1599999999989"/>
    <n v="0"/>
    <n v="-4970.7799999999988"/>
    <n v="-4970.7799999999988"/>
    <n v="0"/>
    <n v="-5232.3999999999987"/>
    <n v="-5232.3999999999987"/>
    <n v="0"/>
    <n v="-5494.0199999999986"/>
    <n v="-5494.0199999999986"/>
    <n v="0"/>
    <n v="-5755.6399999999985"/>
    <n v="-5755.6399999999985"/>
    <n v="0"/>
    <n v="-6017.2599999999984"/>
    <n v="-6017.2599999999984"/>
    <n v="0"/>
    <n v="-6278.8799999999983"/>
    <n v="-6278.8799999999983"/>
    <n v="0"/>
    <n v="-6278.8799999999983"/>
    <n v="-6278.8799999999983"/>
    <n v="0"/>
  </r>
  <r>
    <x v="4"/>
    <x v="4"/>
    <x v="1"/>
    <x v="16"/>
    <n v="43298.391587260383"/>
    <n v="43298.391587260383"/>
    <n v="0"/>
    <n v="43298.391587260383"/>
    <n v="43298.391587260383"/>
    <n v="0"/>
    <n v="44737.942348206489"/>
    <n v="45134.55327214062"/>
    <n v="-396.61092393413128"/>
    <n v="46214.429676884283"/>
    <n v="47017.827926066377"/>
    <n v="-803.39824918209342"/>
    <n v="47729.093477432616"/>
    <n v="48949.797059418845"/>
    <n v="-1220.7035819862285"/>
    <n v="49282.925673162608"/>
    <n v="50931.725880503014"/>
    <n v="-1648.8002073404059"/>
    <n v="50876.719802723121"/>
    <n v="52964.626555962852"/>
    <n v="-2087.9067532397312"/>
    <n v="52511.110697033255"/>
    <n v="55049.308819113532"/>
    <n v="-2538.1981220802772"/>
    <n v="54186.606220828289"/>
    <n v="57186.420456607193"/>
    <n v="-2999.8142357789038"/>
    <n v="55903.612665896435"/>
    <n v="59376.479697765557"/>
    <n v="-3472.867031869122"/>
    <n v="57662.455065668284"/>
    <n v="61619.901126045988"/>
    <n v="-3957.4460603777043"/>
    <n v="59463.393446888309"/>
    <n v="63917.016408214382"/>
    <n v="-4453.622961326073"/>
    <n v="61306.635830952058"/>
    <n v="66268.090877683469"/>
    <n v="-4961.4550467314111"/>
    <n v="63192.348634976013"/>
    <n v="68673.33680118341"/>
    <n v="-5480.9881662073967"/>
    <n v="63192.348634976013"/>
    <n v="68673.33680118341"/>
    <n v="-5480.9881662073967"/>
  </r>
  <r>
    <x v="4"/>
    <x v="4"/>
    <x v="1"/>
    <x v="17"/>
    <n v="1577714.7644548023"/>
    <n v="1577714.7644548023"/>
    <n v="0"/>
    <n v="1577714.7644548023"/>
    <n v="1577714.7644548023"/>
    <n v="0"/>
    <n v="1621128.5442178505"/>
    <n v="1646407.4539532964"/>
    <n v="-25278.909735445864"/>
    <n v="1665368.8381364041"/>
    <n v="1716407.9190142988"/>
    <n v="-51039.080877894768"/>
    <n v="1710463.3910277314"/>
    <n v="1787760.0596651337"/>
    <n v="-77296.668637402356"/>
    <n v="1756434.3987456474"/>
    <n v="1860498.9959276593"/>
    <n v="-104064.59718201193"/>
    <n v="1803299.6179732045"/>
    <n v="1934652.8238193635"/>
    <n v="-131353.20584615902"/>
    <n v="1851073.2540568435"/>
    <n v="2010244.0201542354"/>
    <n v="-159170.76609739196"/>
    <n v="1899766.6712737177"/>
    <n v="2087290.5663834671"/>
    <n v="-187523.8951097494"/>
    <n v="1949388.9610455497"/>
    <n v="2165806.8476680117"/>
    <n v="-216417.88662246196"/>
    <n v="1999947.3965097177"/>
    <n v="2245804.3721366324"/>
    <n v="-245856.97562691476"/>
    <n v="2051447.7961761241"/>
    <n v="2327292.3462923388"/>
    <n v="-275844.55011621467"/>
    <n v="2103894.8148526908"/>
    <n v="2410278.1353375395"/>
    <n v="-306383.32048484869"/>
    <n v="2157292.1763857552"/>
    <n v="2494767.6314341608"/>
    <n v="-337475.45504840557"/>
    <n v="2157292.1763857552"/>
    <n v="2494767.6314341608"/>
    <n v="-337475.45504840557"/>
  </r>
  <r>
    <x v="4"/>
    <x v="4"/>
    <x v="1"/>
    <x v="20"/>
    <n v="84.982429999999937"/>
    <n v="84.982429999999937"/>
    <n v="0"/>
    <n v="84.982429999999937"/>
    <n v="84.982429999999937"/>
    <n v="0"/>
    <n v="86.420117499999947"/>
    <n v="86.535132499999946"/>
    <n v="-0.11501499999999965"/>
    <n v="87.857804999999956"/>
    <n v="88.087834999999927"/>
    <n v="-0.23002999999997087"/>
    <n v="89.295492499999952"/>
    <n v="89.640537499999937"/>
    <n v="-0.34504499999998473"/>
    <n v="90.733179999999948"/>
    <n v="91.193239999999918"/>
    <n v="-0.46005999999997016"/>
    <n v="92.170867499999957"/>
    <n v="92.745942499999927"/>
    <n v="-0.5750749999999698"/>
    <n v="93.608554999999967"/>
    <n v="94.298644999999908"/>
    <n v="-0.69008999999994103"/>
    <n v="95.046242499999963"/>
    <n v="95.851347499999918"/>
    <n v="-0.80510499999995488"/>
    <n v="96.483929999999958"/>
    <n v="97.404049999999899"/>
    <n v="-0.92011999999994032"/>
    <n v="97.921617499999968"/>
    <n v="98.956752499999908"/>
    <n v="-1.03513499999994"/>
    <n v="99.359304999999978"/>
    <n v="100.50945499999989"/>
    <n v="-1.1501499999999112"/>
    <n v="100.79699249999997"/>
    <n v="102.0621574999999"/>
    <n v="-1.265164999999925"/>
    <n v="102.23467999999997"/>
    <n v="103.61485999999988"/>
    <n v="-1.3801799999999105"/>
    <n v="102.23467999999997"/>
    <n v="103.61485999999988"/>
    <n v="-1.3801799999999105"/>
  </r>
  <r>
    <x v="4"/>
    <x v="4"/>
    <x v="1"/>
    <x v="21"/>
    <n v="365328.01766522252"/>
    <n v="365328.01766522252"/>
    <n v="0"/>
    <n v="365328.01766522252"/>
    <n v="365328.01766522252"/>
    <n v="0"/>
    <n v="389784.84489307203"/>
    <n v="385628.78274977737"/>
    <n v="4156.0621432946646"/>
    <n v="414606.39223415527"/>
    <n v="406232.289366232"/>
    <n v="8374.1028679232695"/>
    <n v="439804.90278537298"/>
    <n v="427148.70008521673"/>
    <n v="12656.202700156253"/>
    <n v="465390.17102424608"/>
    <n v="448386.14496323554"/>
    <n v="17004.026061010547"/>
    <n v="491370.03253279103"/>
    <n v="469951.12804549182"/>
    <n v="21418.904487299209"/>
    <n v="517750.75577662123"/>
    <n v="491848.85256814829"/>
    <n v="25901.903208472941"/>
    <n v="544537.35552822729"/>
    <n v="514083.48112013494"/>
    <n v="30453.87440809235"/>
    <n v="571733.84360560146"/>
    <n v="536658.34377259586"/>
    <n v="35075.499833005597"/>
    <n v="599343.42946313799"/>
    <n v="559576.10458244639"/>
    <n v="39767.324880691594"/>
    <n v="627368.68066435202"/>
    <n v="582838.89479521883"/>
    <n v="44529.785869133193"/>
    <n v="655811.6512600556"/>
    <n v="606448.41940733895"/>
    <n v="49363.23185271665"/>
    <n v="684673.98449089855"/>
    <n v="630406.04241594707"/>
    <n v="54267.942074951483"/>
    <n v="684673.98449089855"/>
    <n v="630406.04241594707"/>
    <n v="54267.942074951483"/>
  </r>
  <r>
    <x v="4"/>
    <x v="4"/>
    <x v="1"/>
    <x v="22"/>
    <n v="70305.206029086286"/>
    <n v="70305.206029086286"/>
    <n v="0"/>
    <n v="70305.206029086286"/>
    <n v="70305.206029086286"/>
    <n v="0"/>
    <n v="73410.131227861973"/>
    <n v="73034.31895596406"/>
    <n v="375.81227189791389"/>
    <n v="76567.97506545081"/>
    <n v="75809.94538381591"/>
    <n v="758.02968163490004"/>
    <n v="79780.513939696903"/>
    <n v="78633.646699795921"/>
    <n v="1146.8672399009811"/>
    <n v="83049.168968875543"/>
    <n v="81506.672013627307"/>
    <n v="1542.4969552482362"/>
    <n v="86375.077047606974"/>
    <n v="84430.020613088651"/>
    <n v="1945.0564345183229"/>
    <n v="89759.147691587379"/>
    <n v="87404.491928402829"/>
    <n v="2354.6557631845499"/>
    <n v="93202.108513373707"/>
    <n v="90430.725503748166"/>
    <n v="2771.3830096255406"/>
    <n v="96704.541603011516"/>
    <n v="93509.23297446729"/>
    <n v="3195.3086285442259"/>
    <n v="100266.91263253725"/>
    <n v="96640.423648834287"/>
    <n v="3626.4889837029623"/>
    <n v="103889.59413958006"/>
    <n v="99824.624973468482"/>
    <n v="4064.9691661115794"/>
    <n v="107572.88415424331"/>
    <n v="103062.09890566529"/>
    <n v="4510.7852485780168"/>
    <n v="111317.02110060962"/>
    <n v="106353.05501126104"/>
    <n v="4963.9660893485852"/>
    <n v="111317.02110060962"/>
    <n v="106353.05501126104"/>
    <n v="4963.9660893485852"/>
  </r>
  <r>
    <x v="4"/>
    <x v="4"/>
    <x v="1"/>
    <x v="24"/>
    <n v="37851.270580414828"/>
    <n v="37851.270580414828"/>
    <n v="0"/>
    <n v="37851.270580414828"/>
    <n v="37851.270580414828"/>
    <n v="0"/>
    <n v="40021.439995037785"/>
    <n v="40003.355249915927"/>
    <n v="18.08474512185785"/>
    <n v="42245.84170108314"/>
    <n v="42209.220275077569"/>
    <n v="36.621426005571266"/>
    <n v="44526.296193705828"/>
    <n v="44470.670980261733"/>
    <n v="55.625213444094697"/>
    <n v="46864.25986902976"/>
    <n v="46789.151624957965"/>
    <n v="75.108244071794616"/>
    <n v="49260.89784395411"/>
    <n v="49165.817616757944"/>
    <n v="95.080227196165652"/>
    <n v="51717.14221199818"/>
    <n v="51601.593281734975"/>
    <n v="115.54893026320497"/>
    <n v="54233.738647977421"/>
    <n v="54097.21808074772"/>
    <n v="136.52056722970156"/>
    <n v="56811.283691744211"/>
    <n v="56653.283582483113"/>
    <n v="158.00010926109826"/>
    <n v="59450.254575180435"/>
    <n v="59270.263041890692"/>
    <n v="179.99153328974353"/>
    <n v="62151.033083791597"/>
    <n v="61948.535062930096"/>
    <n v="202.49802086150157"/>
    <n v="64913.924645982122"/>
    <n v="64688.402528769031"/>
    <n v="225.52211721309141"/>
    <n v="67739.173604475538"/>
    <n v="67490.107745941656"/>
    <n v="249.06585853388242"/>
    <n v="67739.173604475538"/>
    <n v="67490.107745941656"/>
    <n v="249.06585853388242"/>
  </r>
  <r>
    <x v="4"/>
    <x v="5"/>
    <x v="0"/>
    <x v="30"/>
    <n v="0"/>
    <n v="0"/>
    <n v="0"/>
    <n v="0"/>
    <n v="0"/>
    <n v="0"/>
    <n v="0"/>
    <n v="0"/>
    <n v="0"/>
    <n v="0"/>
    <n v="0"/>
    <n v="0"/>
    <n v="49234.786586360344"/>
    <n v="49234.786586360344"/>
    <n v="0"/>
    <n v="148252.98567272068"/>
    <n v="148252.98567272068"/>
    <n v="0"/>
    <n v="247819.81067272066"/>
    <n v="247819.81067272066"/>
    <n v="0"/>
    <n v="347386.63567272061"/>
    <n v="347386.63567272061"/>
    <n v="0"/>
    <n v="446953.46067272057"/>
    <n v="446953.46067272057"/>
    <n v="0"/>
    <n v="546520.28567272052"/>
    <n v="546520.28567272052"/>
    <n v="0"/>
    <n v="646087.11067272048"/>
    <n v="646087.11067272048"/>
    <n v="0"/>
    <n v="745653.93567272043"/>
    <n v="745653.93567272043"/>
    <n v="0"/>
    <n v="845220.76067272038"/>
    <n v="845220.76067272038"/>
    <n v="0"/>
    <n v="944787.58567272034"/>
    <n v="944787.58567272034"/>
    <n v="0"/>
    <n v="944787.58567272034"/>
    <n v="944787.5856727203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FAC5D3-42B7-4BFB-B0BE-9FDBCBBA0AAF}" name="PivotTable2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6:M14" firstHeaderRow="0" firstDataRow="1" firstDataCol="1" rowPageCount="2" colPageCount="1"/>
  <pivotFields count="49">
    <pivotField axis="axisPage" multipleItemSelectionAllowed="1" showAll="0">
      <items count="6">
        <item x="0"/>
        <item h="1" x="1"/>
        <item h="1" x="2"/>
        <item h="1" x="3"/>
        <item h="1" x="4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Page" multipleItemSelectionAllowed="1" showAll="0">
      <items count="3">
        <item h="1" x="0"/>
        <item x="1"/>
        <item t="default"/>
      </items>
    </pivotField>
    <pivotField axis="axisRow" showAll="0">
      <items count="42">
        <item x="33"/>
        <item x="39"/>
        <item x="0"/>
        <item x="1"/>
        <item x="30"/>
        <item x="31"/>
        <item x="35"/>
        <item x="36"/>
        <item x="37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8"/>
        <item x="32"/>
        <item x="34"/>
        <item x="2"/>
        <item x="3"/>
        <item x="40"/>
        <item x="4"/>
        <item x="5"/>
        <item x="10"/>
        <item x="11"/>
        <item x="12"/>
        <item x="13"/>
        <item x="6"/>
        <item x="7"/>
        <item x="14"/>
        <item x="8"/>
        <item x="9"/>
        <item t="default"/>
      </items>
    </pivotField>
    <pivotField numFmtId="171" showAll="0"/>
    <pivotField numFmtId="171" showAll="0"/>
    <pivotField numFmtId="171" showAll="0"/>
    <pivotField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numFmtId="171" showAll="0"/>
    <pivotField numFmtId="171" showAll="0"/>
    <pivotField numFmtId="171" showAll="0"/>
  </pivotFields>
  <rowFields count="2">
    <field x="1"/>
    <field x="3"/>
  </rowFields>
  <rowItems count="8">
    <i>
      <x v="4"/>
    </i>
    <i r="1">
      <x v="10"/>
    </i>
    <i r="1">
      <x v="11"/>
    </i>
    <i r="1">
      <x v="14"/>
    </i>
    <i r="1">
      <x v="15"/>
    </i>
    <i r="1">
      <x v="16"/>
    </i>
    <i r="1">
      <x v="18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2">
    <pageField fld="2" hier="-1"/>
    <pageField fld="0" hier="-1"/>
  </pageFields>
  <dataFields count="12">
    <dataField name="Sum of CDR: 2022 FCG Rate Case - RIM Depr Rates3" fld="10" baseField="0" baseItem="0"/>
    <dataField name="Sum of CDR: 2022 FCG Rate Case - RIM Depr Rates4" fld="13" baseField="0" baseItem="0"/>
    <dataField name="Sum of CDR: 2022 FCG Rate Case - RIM Depr Rates5" fld="16" baseField="0" baseItem="0"/>
    <dataField name="Sum of CDR: 2022 FCG Rate Case - RIM Depr Rates6" fld="19" baseField="0" baseItem="0"/>
    <dataField name="Sum of CDR: 2022 FCG Rate Case - RIM Depr Rates7" fld="22" baseField="0" baseItem="0"/>
    <dataField name="Sum of CDR: 2022 FCG Rate Case - RIM Depr Rates8" fld="25" baseField="0" baseItem="0"/>
    <dataField name="Sum of CDR: 2022 FCG Rate Case - RIM Depr Rates9" fld="28" baseField="0" baseItem="0"/>
    <dataField name="Sum of CDR: 2022 FCG Rate Case - RIM Depr Rates10" fld="31" baseField="0" baseItem="0"/>
    <dataField name="Sum of CDR: 2022 FCG Rate Case - RIM Depr Rates11" fld="34" baseField="0" baseItem="0"/>
    <dataField name="Sum of CDR: 2022 FCG Rate Case - RIM Depr Rates12" fld="37" baseField="0" baseItem="0"/>
    <dataField name="Sum of CDR: 2022 FCG Rate Case - RIM Depr Rates13" fld="40" baseField="0" baseItem="0"/>
    <dataField name="Sum of CDR: 2022 FCG Rate Case - RIM Depr Rates14" fld="43" baseField="0" baseItem="0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DE13DA-B887-498F-BCFF-E2C10595BCD0}" name="PivotTable3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3:M61" firstHeaderRow="0" firstDataRow="1" firstDataCol="1" rowPageCount="2" colPageCount="1"/>
  <pivotFields count="49">
    <pivotField axis="axisPage" multipleItemSelectionAllowed="1" showAll="0">
      <items count="6">
        <item x="0"/>
        <item h="1" x="1"/>
        <item h="1" x="2"/>
        <item h="1" x="3"/>
        <item h="1" x="4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Page" multipleItemSelectionAllowed="1" showAll="0">
      <items count="3">
        <item h="1" x="0"/>
        <item x="1"/>
        <item t="default"/>
      </items>
    </pivotField>
    <pivotField axis="axisRow" showAll="0">
      <items count="42">
        <item x="33"/>
        <item x="39"/>
        <item x="0"/>
        <item x="1"/>
        <item x="30"/>
        <item x="31"/>
        <item x="35"/>
        <item x="36"/>
        <item x="37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8"/>
        <item x="32"/>
        <item x="34"/>
        <item x="2"/>
        <item x="3"/>
        <item x="40"/>
        <item x="4"/>
        <item x="5"/>
        <item x="10"/>
        <item x="11"/>
        <item x="12"/>
        <item x="13"/>
        <item x="6"/>
        <item x="7"/>
        <item x="14"/>
        <item x="8"/>
        <item x="9"/>
        <item t="default"/>
      </items>
    </pivotField>
    <pivotField numFmtId="171" showAll="0"/>
    <pivotField numFmtId="171" showAll="0"/>
    <pivotField numFmtId="171" showAll="0"/>
    <pivotField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numFmtId="171" showAll="0"/>
    <pivotField numFmtId="171" showAll="0"/>
    <pivotField numFmtId="171" showAll="0"/>
  </pivotFields>
  <rowFields count="2">
    <field x="1"/>
    <field x="3"/>
  </rowFields>
  <rowItems count="8">
    <i>
      <x v="4"/>
    </i>
    <i r="1">
      <x v="10"/>
    </i>
    <i r="1">
      <x v="11"/>
    </i>
    <i r="1">
      <x v="14"/>
    </i>
    <i r="1">
      <x v="15"/>
    </i>
    <i r="1">
      <x v="16"/>
    </i>
    <i r="1">
      <x v="18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2">
    <pageField fld="2" hier="-1"/>
    <pageField fld="0" hier="-1"/>
  </pageFields>
  <dataFields count="12">
    <dataField name="Sum of CDR: 2022 FCG Rate Case - RIM Depr Rates3" fld="10" baseField="0" baseItem="0"/>
    <dataField name="Sum of CDR: 2022 FCG Rate Case - RIM Depr Rates4" fld="13" baseField="0" baseItem="0"/>
    <dataField name="Sum of CDR: 2022 FCG Rate Case - RIM Depr Rates5" fld="16" baseField="0" baseItem="0"/>
    <dataField name="Sum of CDR: 2022 FCG Rate Case - RIM Depr Rates6" fld="19" baseField="0" baseItem="0"/>
    <dataField name="Sum of CDR: 2022 FCG Rate Case - RIM Depr Rates7" fld="22" baseField="0" baseItem="0"/>
    <dataField name="Sum of CDR: 2022 FCG Rate Case - RIM Depr Rates8" fld="25" baseField="0" baseItem="0"/>
    <dataField name="Sum of CDR: 2022 FCG Rate Case - RIM Depr Rates9" fld="28" baseField="0" baseItem="0"/>
    <dataField name="Sum of CDR: 2022 FCG Rate Case - RIM Depr Rates10" fld="31" baseField="0" baseItem="0"/>
    <dataField name="Sum of CDR: 2022 FCG Rate Case - RIM Depr Rates11" fld="34" baseField="0" baseItem="0"/>
    <dataField name="Sum of CDR: 2022 FCG Rate Case - RIM Depr Rates12" fld="37" baseField="0" baseItem="0"/>
    <dataField name="Sum of CDR: 2022 FCG Rate Case - RIM Depr Rates13" fld="40" baseField="0" baseItem="0"/>
    <dataField name="Sum of CDR: 2022 FCG Rate Case - RIM Depr Rates14" fld="43" baseField="0" baseItem="0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E15B24-2393-42AC-AEB5-EA65D814E0F3}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6:M44" firstHeaderRow="0" firstDataRow="1" firstDataCol="1" rowPageCount="2" colPageCount="1"/>
  <pivotFields count="49">
    <pivotField axis="axisPage" multipleItemSelectionAllowed="1" showAll="0">
      <items count="6">
        <item x="0"/>
        <item h="1" x="1"/>
        <item h="1" x="2"/>
        <item h="1" x="3"/>
        <item h="1" x="4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Page" multipleItemSelectionAllowed="1" showAll="0">
      <items count="3">
        <item x="0"/>
        <item h="1" x="1"/>
        <item t="default"/>
      </items>
    </pivotField>
    <pivotField axis="axisRow" showAll="0">
      <items count="42">
        <item x="33"/>
        <item x="39"/>
        <item x="0"/>
        <item x="1"/>
        <item x="30"/>
        <item x="31"/>
        <item x="35"/>
        <item x="36"/>
        <item x="37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8"/>
        <item x="32"/>
        <item x="34"/>
        <item x="2"/>
        <item x="3"/>
        <item x="40"/>
        <item x="4"/>
        <item x="5"/>
        <item x="10"/>
        <item x="11"/>
        <item x="12"/>
        <item x="13"/>
        <item x="6"/>
        <item x="7"/>
        <item x="14"/>
        <item x="8"/>
        <item x="9"/>
        <item t="default"/>
      </items>
    </pivotField>
    <pivotField numFmtId="171" showAll="0"/>
    <pivotField numFmtId="171" showAll="0"/>
    <pivotField numFmtId="171" showAll="0"/>
    <pivotField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numFmtId="171" showAll="0"/>
    <pivotField numFmtId="171" showAll="0"/>
    <pivotField numFmtId="171" showAll="0"/>
  </pivotFields>
  <rowFields count="2">
    <field x="1"/>
    <field x="3"/>
  </rowFields>
  <rowItems count="38">
    <i>
      <x/>
    </i>
    <i r="1">
      <x v="2"/>
    </i>
    <i r="1">
      <x v="3"/>
    </i>
    <i>
      <x v="1"/>
    </i>
    <i r="1">
      <x v="27"/>
    </i>
    <i>
      <x v="2"/>
    </i>
    <i r="1">
      <x v="28"/>
    </i>
    <i r="1">
      <x v="30"/>
    </i>
    <i r="1">
      <x v="31"/>
    </i>
    <i r="1">
      <x v="36"/>
    </i>
    <i r="1">
      <x v="37"/>
    </i>
    <i r="1">
      <x v="39"/>
    </i>
    <i r="1">
      <x v="40"/>
    </i>
    <i>
      <x v="3"/>
    </i>
    <i r="1">
      <x v="32"/>
    </i>
    <i r="1">
      <x v="33"/>
    </i>
    <i r="1">
      <x v="34"/>
    </i>
    <i r="1">
      <x v="35"/>
    </i>
    <i r="1">
      <x v="38"/>
    </i>
    <i>
      <x v="4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5"/>
    </i>
    <i r="1">
      <x v="4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2">
    <pageField fld="2" hier="-1"/>
    <pageField fld="0" hier="-1"/>
  </pageFields>
  <dataFields count="12">
    <dataField name="Sum of CDR: 2022 FCG Rate Case - RIM Depr Rates3" fld="10" baseField="0" baseItem="0"/>
    <dataField name="Sum of CDR: 2022 FCG Rate Case - RIM Depr Rates4" fld="13" baseField="0" baseItem="0"/>
    <dataField name="Sum of CDR: 2022 FCG Rate Case - RIM Depr Rates5" fld="16" baseField="0" baseItem="0"/>
    <dataField name="Sum of CDR: 2022 FCG Rate Case - RIM Depr Rates6" fld="19" baseField="0" baseItem="0"/>
    <dataField name="Sum of CDR: 2022 FCG Rate Case - RIM Depr Rates7" fld="22" baseField="0" baseItem="0"/>
    <dataField name="Sum of CDR: 2022 FCG Rate Case - RIM Depr Rates8" fld="25" baseField="0" baseItem="0"/>
    <dataField name="Sum of CDR: 2022 FCG Rate Case - RIM Depr Rates9" fld="28" baseField="0" baseItem="0"/>
    <dataField name="Sum of CDR: 2022 FCG Rate Case - RIM Depr Rates10" fld="31" baseField="0" baseItem="0"/>
    <dataField name="Sum of CDR: 2022 FCG Rate Case - RIM Depr Rates11" fld="34" baseField="0" baseItem="0"/>
    <dataField name="Sum of CDR: 2022 FCG Rate Case - RIM Depr Rates12" fld="37" baseField="0" baseItem="0"/>
    <dataField name="Sum of CDR: 2022 FCG Rate Case - RIM Depr Rates13" fld="40" baseField="0" baseItem="0"/>
    <dataField name="Sum of CDR: 2022 FCG Rate Case - RIM Depr Rates14" fld="43" baseField="0" baseItem="0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7BF9DD-2A6D-4F3D-9337-19E48DD33F33}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6:N44" firstHeaderRow="0" firstDataRow="1" firstDataCol="1" rowPageCount="2" colPageCount="1"/>
  <pivotFields count="49">
    <pivotField axis="axisPage" multipleItemSelectionAllowed="1" showAll="0">
      <items count="6">
        <item x="0"/>
        <item h="1" x="1"/>
        <item h="1" x="2"/>
        <item h="1" x="3"/>
        <item h="1" x="4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Page" multipleItemSelectionAllowed="1" showAll="0">
      <items count="3">
        <item x="0"/>
        <item h="1" x="1"/>
        <item t="default"/>
      </items>
    </pivotField>
    <pivotField axis="axisRow" showAll="0">
      <items count="42">
        <item x="33"/>
        <item x="39"/>
        <item x="0"/>
        <item x="1"/>
        <item x="30"/>
        <item x="31"/>
        <item x="35"/>
        <item x="36"/>
        <item x="37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8"/>
        <item x="32"/>
        <item x="34"/>
        <item x="2"/>
        <item x="3"/>
        <item x="40"/>
        <item x="4"/>
        <item x="5"/>
        <item x="10"/>
        <item x="11"/>
        <item x="12"/>
        <item x="13"/>
        <item x="6"/>
        <item x="7"/>
        <item x="14"/>
        <item x="8"/>
        <item x="9"/>
        <item t="default"/>
      </items>
    </pivotField>
    <pivotField numFmtId="171" showAll="0"/>
    <pivotField numFmtId="171" showAll="0"/>
    <pivotField numFmtId="171" showAll="0"/>
    <pivotField numFmtId="171" showAll="0"/>
    <pivotField numFmtId="171" showAll="0"/>
    <pivotField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</pivotFields>
  <rowFields count="2">
    <field x="1"/>
    <field x="3"/>
  </rowFields>
  <rowItems count="38">
    <i>
      <x/>
    </i>
    <i r="1">
      <x v="2"/>
    </i>
    <i r="1">
      <x v="3"/>
    </i>
    <i>
      <x v="1"/>
    </i>
    <i r="1">
      <x v="27"/>
    </i>
    <i>
      <x v="2"/>
    </i>
    <i r="1">
      <x v="28"/>
    </i>
    <i r="1">
      <x v="30"/>
    </i>
    <i r="1">
      <x v="31"/>
    </i>
    <i r="1">
      <x v="36"/>
    </i>
    <i r="1">
      <x v="37"/>
    </i>
    <i r="1">
      <x v="39"/>
    </i>
    <i r="1">
      <x v="40"/>
    </i>
    <i>
      <x v="3"/>
    </i>
    <i r="1">
      <x v="32"/>
    </i>
    <i r="1">
      <x v="33"/>
    </i>
    <i r="1">
      <x v="34"/>
    </i>
    <i r="1">
      <x v="35"/>
    </i>
    <i r="1">
      <x v="38"/>
    </i>
    <i>
      <x v="4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5"/>
    </i>
    <i r="1">
      <x v="4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2">
    <pageField fld="2" hier="-1"/>
    <pageField fld="0" hier="-1"/>
  </pageFields>
  <dataFields count="13">
    <dataField name="Sum of Jan 2023 Change" fld="12" baseField="0" baseItem="0"/>
    <dataField name="Sum of Feb 2023 Change" fld="15" baseField="0" baseItem="0"/>
    <dataField name="Sum of Mar 2023 Change" fld="18" baseField="0" baseItem="0"/>
    <dataField name="Sum of Apr 2023 Change" fld="21" baseField="0" baseItem="0"/>
    <dataField name="Sum of May 2023 Change" fld="24" baseField="0" baseItem="0"/>
    <dataField name="Sum of June 2023 Change" fld="27" baseField="0" baseItem="0"/>
    <dataField name="Sum of July 2023 Change" fld="30" baseField="0" baseItem="0"/>
    <dataField name="Sum of Aug 2023 Change" fld="33" baseField="0" baseItem="0"/>
    <dataField name="Sum of Sep 2023 Change" fld="36" baseField="0" baseItem="0"/>
    <dataField name="Sum of Oct 2023 Change" fld="39" baseField="0" baseItem="0"/>
    <dataField name="Sum of Nov 2023 Change" fld="42" baseField="0" baseItem="0"/>
    <dataField name="Sum of Dec 2023 Change" fld="45" baseField="0" baseItem="0"/>
    <dataField name="Sum of 2023 Change" fld="48" baseField="0" baseItem="0"/>
  </dataFields>
  <formats count="3">
    <format dxfId="5">
      <pivotArea outline="0" collapsedLevelsAreSubtotals="1" fieldPosition="0"/>
    </format>
    <format dxfId="4">
      <pivotArea dataOnly="0" outline="0" fieldPosition="0">
        <references count="1">
          <reference field="4294967294" count="1">
            <x v="12"/>
          </reference>
        </references>
      </pivotArea>
    </format>
    <format dxfId="3">
      <pivotArea dataOnly="0" outline="0" fieldPosition="0">
        <references count="1">
          <reference field="4294967294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108252-82EB-4584-8A0F-8317C1E6ED58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6:N44" firstHeaderRow="0" firstDataRow="1" firstDataCol="1" rowPageCount="2" colPageCount="1"/>
  <pivotFields count="49">
    <pivotField axis="axisPage" multipleItemSelectionAllowed="1" showAll="0">
      <items count="6">
        <item x="0"/>
        <item h="1" x="1"/>
        <item h="1" x="2"/>
        <item h="1" x="3"/>
        <item h="1" x="4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showAll="0">
      <items count="42">
        <item x="33"/>
        <item x="39"/>
        <item x="0"/>
        <item x="1"/>
        <item x="30"/>
        <item x="31"/>
        <item x="35"/>
        <item x="36"/>
        <item x="37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8"/>
        <item x="32"/>
        <item x="34"/>
        <item x="2"/>
        <item x="3"/>
        <item x="40"/>
        <item x="4"/>
        <item x="5"/>
        <item x="10"/>
        <item x="11"/>
        <item x="12"/>
        <item x="13"/>
        <item x="6"/>
        <item x="7"/>
        <item x="14"/>
        <item x="8"/>
        <item x="9"/>
        <item t="default"/>
      </items>
    </pivotField>
    <pivotField numFmtId="171" showAll="0"/>
    <pivotField numFmtId="171" showAll="0"/>
    <pivotField numFmtId="171" showAll="0"/>
    <pivotField numFmtId="171" showAll="0"/>
    <pivotField numFmtId="171" showAll="0"/>
    <pivotField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  <pivotField numFmtId="171" showAll="0"/>
    <pivotField numFmtId="171" showAll="0"/>
    <pivotField dataField="1" numFmtId="171" showAll="0"/>
  </pivotFields>
  <rowFields count="2">
    <field x="1"/>
    <field x="3"/>
  </rowFields>
  <rowItems count="38">
    <i>
      <x/>
    </i>
    <i r="1">
      <x v="2"/>
    </i>
    <i r="1">
      <x v="3"/>
    </i>
    <i>
      <x v="1"/>
    </i>
    <i r="1">
      <x v="27"/>
    </i>
    <i>
      <x v="2"/>
    </i>
    <i r="1">
      <x v="28"/>
    </i>
    <i r="1">
      <x v="30"/>
    </i>
    <i r="1">
      <x v="31"/>
    </i>
    <i r="1">
      <x v="36"/>
    </i>
    <i r="1">
      <x v="37"/>
    </i>
    <i r="1">
      <x v="39"/>
    </i>
    <i r="1">
      <x v="40"/>
    </i>
    <i>
      <x v="3"/>
    </i>
    <i r="1">
      <x v="32"/>
    </i>
    <i r="1">
      <x v="33"/>
    </i>
    <i r="1">
      <x v="34"/>
    </i>
    <i r="1">
      <x v="35"/>
    </i>
    <i r="1">
      <x v="38"/>
    </i>
    <i>
      <x v="4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5"/>
    </i>
    <i r="1">
      <x v="4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2">
    <pageField fld="2" hier="-1"/>
    <pageField fld="0" hier="-1"/>
  </pageFields>
  <dataFields count="13">
    <dataField name="Sum of Jan 2023 Change" fld="12" baseField="0" baseItem="0"/>
    <dataField name="Sum of Feb 2023 Change" fld="15" baseField="0" baseItem="0"/>
    <dataField name="Sum of Mar 2023 Change" fld="18" baseField="0" baseItem="0"/>
    <dataField name="Sum of Apr 2023 Change" fld="21" baseField="0" baseItem="0"/>
    <dataField name="Sum of May 2023 Change" fld="24" baseField="0" baseItem="0"/>
    <dataField name="Sum of June 2023 Change" fld="27" baseField="0" baseItem="0"/>
    <dataField name="Sum of July 2023 Change" fld="30" baseField="0" baseItem="0"/>
    <dataField name="Sum of Aug 2023 Change" fld="33" baseField="0" baseItem="0"/>
    <dataField name="Sum of Sep 2023 Change" fld="36" baseField="0" baseItem="0"/>
    <dataField name="Sum of Oct 2023 Change" fld="39" baseField="0" baseItem="0"/>
    <dataField name="Sum of Nov 2023 Change" fld="42" baseField="0" baseItem="0"/>
    <dataField name="Sum of Dec 2023 Change" fld="45" baseField="0" baseItem="0"/>
    <dataField name="Sum of 2023 Change" fld="48" baseField="0" baseItem="0"/>
  </dataFields>
  <formats count="3">
    <format dxfId="2">
      <pivotArea outline="0" collapsedLevelsAreSubtotals="1" fieldPosition="0"/>
    </format>
    <format dxfId="1">
      <pivotArea dataOnly="0" outline="0" fieldPosition="0">
        <references count="1">
          <reference field="4294967294" count="1">
            <x v="12"/>
          </reference>
        </references>
      </pivotArea>
    </format>
    <format dxfId="0">
      <pivotArea dataOnly="0" outline="0" fieldPosition="0">
        <references count="1">
          <reference field="4294967294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P46"/>
  <sheetViews>
    <sheetView zoomScale="85" zoomScaleNormal="85" workbookViewId="0">
      <selection sqref="A1:A2"/>
    </sheetView>
  </sheetViews>
  <sheetFormatPr defaultColWidth="8.7109375" defaultRowHeight="12.75"/>
  <cols>
    <col min="1" max="1" width="4.85546875" style="203" customWidth="1"/>
    <col min="2" max="2" width="20.140625" style="204" customWidth="1"/>
    <col min="3" max="3" width="15.7109375" style="203" customWidth="1"/>
    <col min="4" max="6" width="15.7109375" style="205" customWidth="1"/>
    <col min="7" max="7" width="3.85546875" style="205" customWidth="1"/>
    <col min="8" max="8" width="15.7109375" style="205" customWidth="1"/>
    <col min="9" max="10" width="16.85546875" style="205" customWidth="1"/>
    <col min="11" max="11" width="15.7109375" style="205" customWidth="1"/>
    <col min="12" max="12" width="3.85546875" style="205" customWidth="1"/>
    <col min="13" max="13" width="15.7109375" style="205" customWidth="1"/>
    <col min="14" max="14" width="15.85546875" style="205" customWidth="1"/>
    <col min="15" max="15" width="16.85546875" style="205" bestFit="1" customWidth="1"/>
    <col min="16" max="16384" width="8.7109375" style="205"/>
  </cols>
  <sheetData>
    <row r="1" spans="1:15">
      <c r="A1" s="306" t="s">
        <v>941</v>
      </c>
      <c r="C1" s="288"/>
    </row>
    <row r="2" spans="1:15">
      <c r="A2" s="307" t="s">
        <v>940</v>
      </c>
      <c r="C2" s="288"/>
    </row>
    <row r="3" spans="1:15" ht="15.75">
      <c r="I3" s="206"/>
      <c r="J3" s="206"/>
      <c r="N3" s="206"/>
    </row>
    <row r="4" spans="1:15" ht="15.75">
      <c r="I4" s="206"/>
      <c r="J4" s="206"/>
      <c r="N4" s="206"/>
    </row>
    <row r="5" spans="1:15" ht="15.75">
      <c r="I5" s="206"/>
      <c r="J5" s="206"/>
      <c r="N5" s="206"/>
    </row>
    <row r="6" spans="1:15" ht="15.75">
      <c r="I6" s="206"/>
      <c r="J6" s="206"/>
      <c r="N6" s="206"/>
      <c r="O6" s="207"/>
    </row>
    <row r="7" spans="1:15">
      <c r="A7" s="290" t="s">
        <v>938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</row>
    <row r="8" spans="1:15">
      <c r="A8" s="298" t="s">
        <v>939</v>
      </c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04"/>
      <c r="O8" s="204"/>
    </row>
    <row r="9" spans="1:15" ht="15.75">
      <c r="A9" s="299" t="s">
        <v>0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06"/>
      <c r="O9" s="203"/>
    </row>
    <row r="10" spans="1:15" ht="15.75">
      <c r="A10" s="208"/>
      <c r="B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6"/>
      <c r="O10" s="203"/>
    </row>
    <row r="11" spans="1:15">
      <c r="A11" s="208"/>
      <c r="B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</row>
    <row r="12" spans="1:15">
      <c r="A12" s="208"/>
      <c r="B12" s="203"/>
      <c r="C12" s="291" t="s">
        <v>1</v>
      </c>
      <c r="D12" s="292"/>
      <c r="E12" s="292"/>
      <c r="F12" s="293"/>
      <c r="G12" s="203"/>
      <c r="H12" s="291" t="s">
        <v>2</v>
      </c>
      <c r="I12" s="292"/>
      <c r="J12" s="292"/>
      <c r="K12" s="293"/>
      <c r="L12" s="203"/>
      <c r="M12" s="203"/>
      <c r="N12" s="203"/>
      <c r="O12" s="203"/>
    </row>
    <row r="13" spans="1:15">
      <c r="A13" s="208"/>
      <c r="B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</row>
    <row r="14" spans="1:15">
      <c r="A14" s="208"/>
      <c r="B14" s="203"/>
      <c r="C14" s="205"/>
      <c r="H14" s="203"/>
      <c r="I14" s="203"/>
      <c r="J14" s="203"/>
      <c r="K14" s="203"/>
      <c r="M14" s="203"/>
      <c r="N14" s="203"/>
      <c r="O14" s="203"/>
    </row>
    <row r="15" spans="1:15">
      <c r="A15" s="208"/>
      <c r="B15" s="203"/>
      <c r="D15" s="203">
        <v>2023</v>
      </c>
      <c r="E15" s="203">
        <v>2023</v>
      </c>
      <c r="F15" s="203"/>
      <c r="G15" s="203"/>
      <c r="H15" s="203"/>
      <c r="I15" s="203">
        <v>2023</v>
      </c>
      <c r="J15" s="203">
        <v>2023</v>
      </c>
      <c r="K15" s="203"/>
      <c r="L15" s="203"/>
      <c r="M15" s="203"/>
      <c r="N15" s="203"/>
    </row>
    <row r="16" spans="1:15">
      <c r="A16" s="208"/>
      <c r="B16" s="203"/>
      <c r="C16" s="203">
        <v>2023</v>
      </c>
      <c r="D16" s="203" t="s">
        <v>3</v>
      </c>
      <c r="E16" s="203" t="s">
        <v>3</v>
      </c>
      <c r="F16" s="209">
        <v>2023</v>
      </c>
      <c r="G16" s="203"/>
      <c r="H16" s="203">
        <v>2023</v>
      </c>
      <c r="I16" s="203" t="s">
        <v>3</v>
      </c>
      <c r="J16" s="203" t="s">
        <v>3</v>
      </c>
      <c r="K16" s="209">
        <v>2023</v>
      </c>
      <c r="L16" s="203"/>
      <c r="M16" s="203"/>
      <c r="N16" s="203"/>
    </row>
    <row r="17" spans="1:16">
      <c r="A17" s="208"/>
      <c r="C17" s="203" t="s">
        <v>4</v>
      </c>
      <c r="D17" s="209" t="s">
        <v>5</v>
      </c>
      <c r="E17" s="209" t="s">
        <v>5</v>
      </c>
      <c r="F17" s="209" t="s">
        <v>4</v>
      </c>
      <c r="G17" s="224"/>
      <c r="H17" s="203" t="s">
        <v>6</v>
      </c>
      <c r="I17" s="209" t="s">
        <v>5</v>
      </c>
      <c r="J17" s="209" t="s">
        <v>5</v>
      </c>
      <c r="K17" s="209" t="s">
        <v>6</v>
      </c>
      <c r="L17" s="224"/>
      <c r="M17" s="203">
        <v>2023</v>
      </c>
      <c r="N17" s="209"/>
    </row>
    <row r="18" spans="1:16">
      <c r="A18" s="208"/>
      <c r="C18" s="203" t="s">
        <v>3</v>
      </c>
      <c r="D18" s="203" t="s">
        <v>7</v>
      </c>
      <c r="E18" s="203" t="s">
        <v>8</v>
      </c>
      <c r="F18" s="203" t="s">
        <v>9</v>
      </c>
      <c r="G18" s="225"/>
      <c r="H18" s="203" t="s">
        <v>3</v>
      </c>
      <c r="I18" s="203" t="s">
        <v>7</v>
      </c>
      <c r="J18" s="203" t="s">
        <v>8</v>
      </c>
      <c r="K18" s="203" t="s">
        <v>9</v>
      </c>
      <c r="L18" s="225"/>
      <c r="M18" s="203" t="s">
        <v>10</v>
      </c>
      <c r="N18" s="203"/>
    </row>
    <row r="19" spans="1:16">
      <c r="A19" s="203" t="s">
        <v>11</v>
      </c>
      <c r="C19" s="209" t="s">
        <v>5</v>
      </c>
      <c r="D19" s="203" t="s">
        <v>12</v>
      </c>
      <c r="E19" s="203" t="s">
        <v>13</v>
      </c>
      <c r="F19" s="203" t="s">
        <v>5</v>
      </c>
      <c r="G19" s="203"/>
      <c r="H19" s="209" t="s">
        <v>5</v>
      </c>
      <c r="I19" s="203" t="s">
        <v>12</v>
      </c>
      <c r="J19" s="203" t="s">
        <v>13</v>
      </c>
      <c r="K19" s="203" t="s">
        <v>5</v>
      </c>
      <c r="L19" s="203"/>
      <c r="M19" s="203" t="s">
        <v>14</v>
      </c>
      <c r="N19" s="203"/>
    </row>
    <row r="20" spans="1:16">
      <c r="A20" s="210" t="s">
        <v>15</v>
      </c>
      <c r="B20" s="226" t="s">
        <v>16</v>
      </c>
      <c r="C20" s="211" t="s">
        <v>17</v>
      </c>
      <c r="D20" s="211" t="s">
        <v>18</v>
      </c>
      <c r="E20" s="211" t="s">
        <v>19</v>
      </c>
      <c r="F20" s="210" t="s">
        <v>20</v>
      </c>
      <c r="G20" s="203"/>
      <c r="H20" s="211" t="s">
        <v>21</v>
      </c>
      <c r="I20" s="211" t="s">
        <v>22</v>
      </c>
      <c r="J20" s="211" t="s">
        <v>23</v>
      </c>
      <c r="K20" s="211" t="s">
        <v>24</v>
      </c>
      <c r="L20" s="203"/>
      <c r="M20" s="211" t="s">
        <v>25</v>
      </c>
      <c r="N20" s="203"/>
      <c r="P20" s="203"/>
    </row>
    <row r="21" spans="1:16">
      <c r="C21" s="187"/>
      <c r="D21" s="187"/>
      <c r="E21" s="187"/>
      <c r="F21" s="187"/>
      <c r="G21" s="187"/>
    </row>
    <row r="22" spans="1:16">
      <c r="A22" s="187">
        <v>1</v>
      </c>
      <c r="B22" s="181" t="s">
        <v>26</v>
      </c>
      <c r="C22" s="212">
        <f>+SUM(NOI!Y116:Y126)</f>
        <v>13684113.646798614</v>
      </c>
      <c r="D22" s="227">
        <v>0</v>
      </c>
      <c r="E22" s="227">
        <v>0</v>
      </c>
      <c r="F22" s="212">
        <f>+D22+C22+E22</f>
        <v>13684113.646798614</v>
      </c>
      <c r="G22" s="212"/>
      <c r="H22" s="212">
        <f>+SUM(NOI!AG116:AG126)</f>
        <v>11953207.221149934</v>
      </c>
      <c r="I22" s="212">
        <f>-'Depr Study - Clause'!N33</f>
        <v>0</v>
      </c>
      <c r="J22" s="227">
        <v>0</v>
      </c>
      <c r="K22" s="212">
        <f>(H22+I22+J22)</f>
        <v>11953207.221149934</v>
      </c>
      <c r="L22" s="212"/>
      <c r="M22" s="212">
        <f>+K22-F22</f>
        <v>-1730906.42564868</v>
      </c>
    </row>
    <row r="23" spans="1:16">
      <c r="A23" s="187">
        <f t="shared" ref="A23:A28" si="0">A22+1</f>
        <v>2</v>
      </c>
      <c r="B23" s="181" t="s">
        <v>27</v>
      </c>
      <c r="C23" s="214">
        <f>+SUM(NOI!X127:X130)</f>
        <v>1273253.3162273802</v>
      </c>
      <c r="D23" s="214">
        <f>+NOI!Z132</f>
        <v>-1273253.3162273802</v>
      </c>
      <c r="E23" s="214">
        <f>+SUM('WP - SAFE'!G11:G14)</f>
        <v>1189567.6717692623</v>
      </c>
      <c r="F23" s="214">
        <f>+D23+C23+E23</f>
        <v>1189567.6717692623</v>
      </c>
      <c r="G23" s="228"/>
      <c r="H23" s="214">
        <f>+'Depr Study Base + Clause'!N61</f>
        <v>989734.30614992976</v>
      </c>
      <c r="I23" s="214">
        <f>-H23</f>
        <v>-989734.30614992976</v>
      </c>
      <c r="J23" s="214">
        <f>+'WP - Accum '!N56+E23</f>
        <v>929618.93477006326</v>
      </c>
      <c r="K23" s="214">
        <f>(H23+I23+J23)</f>
        <v>929618.93477006326</v>
      </c>
      <c r="L23" s="228"/>
      <c r="M23" s="214">
        <f>+K23-F23</f>
        <v>-259948.73699919903</v>
      </c>
      <c r="O23" s="216"/>
    </row>
    <row r="24" spans="1:16">
      <c r="A24" s="187">
        <f t="shared" si="0"/>
        <v>3</v>
      </c>
      <c r="B24" t="s">
        <v>28</v>
      </c>
      <c r="C24" s="212">
        <f>SUM(C22:C23)</f>
        <v>14957366.963025995</v>
      </c>
      <c r="D24" s="212">
        <f t="shared" ref="D24:K24" si="1">SUM(D22:D23)</f>
        <v>-1273253.3162273802</v>
      </c>
      <c r="E24" s="212">
        <f t="shared" si="1"/>
        <v>1189567.6717692623</v>
      </c>
      <c r="F24" s="212">
        <f t="shared" si="1"/>
        <v>14873681.318567876</v>
      </c>
      <c r="G24" s="212"/>
      <c r="H24" s="212">
        <f t="shared" si="1"/>
        <v>12942941.527299864</v>
      </c>
      <c r="I24" s="212">
        <f t="shared" si="1"/>
        <v>-989734.30614992976</v>
      </c>
      <c r="J24" s="212">
        <f t="shared" si="1"/>
        <v>929618.93477006326</v>
      </c>
      <c r="K24" s="212">
        <f t="shared" si="1"/>
        <v>12882826.155919997</v>
      </c>
      <c r="L24" s="212"/>
      <c r="M24" s="212">
        <f>SUM(M22:M23)</f>
        <v>-1990855.162647879</v>
      </c>
      <c r="O24" s="217"/>
    </row>
    <row r="25" spans="1:16">
      <c r="A25" s="187">
        <f t="shared" si="0"/>
        <v>4</v>
      </c>
      <c r="B25" s="205"/>
      <c r="C25" s="212"/>
      <c r="D25" s="212"/>
      <c r="E25" s="212"/>
      <c r="F25" s="212"/>
      <c r="G25" s="212"/>
      <c r="H25" s="212"/>
      <c r="I25" s="212"/>
      <c r="J25" s="213"/>
      <c r="K25" s="212"/>
      <c r="L25" s="212"/>
      <c r="M25" s="212"/>
      <c r="O25" s="218"/>
    </row>
    <row r="26" spans="1:16">
      <c r="A26" s="187">
        <f t="shared" si="0"/>
        <v>5</v>
      </c>
      <c r="B26" s="205" t="s">
        <v>29</v>
      </c>
      <c r="C26" s="215">
        <f>SUM(NOI!X135:X136)</f>
        <v>1644482.5709063334</v>
      </c>
      <c r="D26" s="185">
        <v>0</v>
      </c>
      <c r="E26" s="185">
        <v>0</v>
      </c>
      <c r="F26" s="215">
        <f>+D26+C26+E26</f>
        <v>1644482.5709063334</v>
      </c>
      <c r="G26" s="212"/>
      <c r="H26" s="215">
        <f>+SUM('Depr Study Base + Clause'!N10+'Depr Study Base + Clause'!N12+'Depr Study Base + Clause'!N20)</f>
        <v>1437837.3165023332</v>
      </c>
      <c r="I26" s="215">
        <v>0</v>
      </c>
      <c r="J26" s="185">
        <v>0</v>
      </c>
      <c r="K26" s="215">
        <f>(H26+I26+J26)</f>
        <v>1437837.3165023332</v>
      </c>
      <c r="L26" s="212"/>
      <c r="M26" s="215">
        <f>+K26-F26</f>
        <v>-206645.25440400024</v>
      </c>
    </row>
    <row r="27" spans="1:16">
      <c r="A27" s="187">
        <f t="shared" si="0"/>
        <v>6</v>
      </c>
      <c r="C27" s="186"/>
      <c r="D27" s="187"/>
      <c r="E27" s="187"/>
      <c r="F27" s="187"/>
      <c r="G27" s="187"/>
      <c r="H27" s="188"/>
      <c r="J27" s="188"/>
      <c r="K27" s="188"/>
      <c r="L27" s="187"/>
    </row>
    <row r="28" spans="1:16" ht="13.5" thickBot="1">
      <c r="A28" s="187">
        <f t="shared" si="0"/>
        <v>7</v>
      </c>
      <c r="B28" s="204" t="s">
        <v>30</v>
      </c>
      <c r="C28" s="219">
        <f>+C26+C24</f>
        <v>16601849.533932328</v>
      </c>
      <c r="D28" s="219">
        <f>+D26+D24</f>
        <v>-1273253.3162273802</v>
      </c>
      <c r="E28" s="219">
        <f>+E26+E24</f>
        <v>1189567.6717692623</v>
      </c>
      <c r="F28" s="219">
        <f>+F26+F24</f>
        <v>16518163.889474209</v>
      </c>
      <c r="G28" s="229"/>
      <c r="H28" s="219">
        <f>+H26+H24</f>
        <v>14380778.843802197</v>
      </c>
      <c r="I28" s="219">
        <f>+I26+I24</f>
        <v>-989734.30614992976</v>
      </c>
      <c r="J28" s="219">
        <f>+J26+J24</f>
        <v>929618.93477006326</v>
      </c>
      <c r="K28" s="219">
        <f>+K26+K24</f>
        <v>14320663.47242233</v>
      </c>
      <c r="L28" s="229"/>
      <c r="M28" s="219">
        <f>+M26+M24</f>
        <v>-2197500.4170518792</v>
      </c>
      <c r="N28" s="181"/>
      <c r="O28" s="218"/>
    </row>
    <row r="29" spans="1:16" ht="13.5" thickTop="1">
      <c r="A29" s="187"/>
      <c r="C29" s="283"/>
      <c r="D29" s="284"/>
      <c r="E29" s="284"/>
      <c r="F29" s="285"/>
      <c r="G29" s="285"/>
      <c r="H29" s="284"/>
      <c r="I29" s="284"/>
      <c r="J29" s="284"/>
      <c r="K29" s="284"/>
      <c r="L29" s="285"/>
      <c r="M29" s="286"/>
      <c r="N29" s="221"/>
      <c r="O29" s="222"/>
    </row>
    <row r="30" spans="1:16">
      <c r="A30" s="187"/>
      <c r="C30" s="220"/>
      <c r="D30" s="220"/>
      <c r="E30" s="220"/>
      <c r="F30" s="203"/>
      <c r="G30" s="203"/>
      <c r="H30" s="203"/>
      <c r="I30" s="203"/>
      <c r="J30" s="203"/>
      <c r="K30" s="203"/>
      <c r="L30" s="203"/>
      <c r="M30" s="208"/>
      <c r="N30" s="181"/>
      <c r="O30" s="223"/>
    </row>
    <row r="31" spans="1:16">
      <c r="A31" s="187"/>
    </row>
    <row r="32" spans="1:16">
      <c r="A32" s="187"/>
    </row>
    <row r="33" spans="1:14">
      <c r="A33" s="187"/>
    </row>
    <row r="34" spans="1:14">
      <c r="A34" s="187"/>
    </row>
    <row r="35" spans="1:14">
      <c r="A35" s="187"/>
    </row>
    <row r="36" spans="1:14">
      <c r="A36" s="187"/>
    </row>
    <row r="37" spans="1:14">
      <c r="A37" s="187"/>
      <c r="C37" s="287"/>
    </row>
    <row r="38" spans="1:14">
      <c r="A38" s="187"/>
      <c r="B38" s="230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</row>
    <row r="39" spans="1:14">
      <c r="A39" s="187"/>
      <c r="B39" s="230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</row>
    <row r="40" spans="1:14">
      <c r="A40" s="187"/>
      <c r="B40" s="296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18"/>
    </row>
    <row r="41" spans="1:14">
      <c r="A41" s="187"/>
      <c r="B41" s="294"/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18"/>
    </row>
    <row r="42" spans="1:14" ht="12" customHeight="1">
      <c r="A42" s="187"/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18"/>
    </row>
    <row r="43" spans="1:14" ht="12" customHeight="1">
      <c r="A43" s="187"/>
      <c r="B43" s="294"/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18"/>
    </row>
    <row r="44" spans="1:14">
      <c r="A44" s="187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18"/>
    </row>
    <row r="45" spans="1:14">
      <c r="A45" s="187"/>
      <c r="B45" s="181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18"/>
    </row>
    <row r="46" spans="1:14">
      <c r="A46" s="187"/>
      <c r="B46" s="205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18"/>
    </row>
  </sheetData>
  <mergeCells count="8">
    <mergeCell ref="A7:M7"/>
    <mergeCell ref="C12:F12"/>
    <mergeCell ref="H12:K12"/>
    <mergeCell ref="B41:M42"/>
    <mergeCell ref="B43:M44"/>
    <mergeCell ref="B40:M40"/>
    <mergeCell ref="A8:M8"/>
    <mergeCell ref="A9:M9"/>
  </mergeCells>
  <phoneticPr fontId="6" type="noConversion"/>
  <printOptions horizontalCentered="1"/>
  <pageMargins left="0.75" right="0.75" top="1.25" bottom="1" header="0.71" footer="0.5"/>
  <pageSetup scale="51" orientation="portrait" r:id="rId1"/>
  <headerFooter alignWithMargins="0"/>
  <customProperties>
    <customPr name="_pios_id" r:id="rId2"/>
  </customProperties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T35"/>
  <sheetViews>
    <sheetView showGridLines="0" zoomScale="85" zoomScaleNormal="85" zoomScalePageLayoutView="85" workbookViewId="0">
      <selection activeCell="B40" sqref="B40:M40"/>
    </sheetView>
  </sheetViews>
  <sheetFormatPr defaultRowHeight="12.75"/>
  <cols>
    <col min="1" max="1" width="4.85546875" style="2" customWidth="1"/>
    <col min="2" max="2" width="20.5703125" style="1" customWidth="1"/>
    <col min="3" max="3" width="10.7109375" style="2" customWidth="1"/>
    <col min="4" max="4" width="15" style="2" customWidth="1"/>
    <col min="5" max="11" width="10.7109375" style="2" customWidth="1"/>
    <col min="12" max="12" width="10.7109375" customWidth="1"/>
    <col min="13" max="14" width="11.140625" bestFit="1" customWidth="1"/>
    <col min="15" max="16" width="12.85546875" bestFit="1" customWidth="1"/>
    <col min="17" max="17" width="15.85546875" customWidth="1"/>
    <col min="18" max="18" width="17.42578125" customWidth="1"/>
    <col min="19" max="19" width="12.85546875" bestFit="1" customWidth="1"/>
    <col min="20" max="20" width="7.85546875" customWidth="1"/>
  </cols>
  <sheetData>
    <row r="1" spans="1:19">
      <c r="A1" s="312" t="s">
        <v>942</v>
      </c>
      <c r="C1" s="289"/>
      <c r="D1" s="289"/>
      <c r="E1" s="289"/>
      <c r="F1" s="289"/>
      <c r="G1" s="289"/>
      <c r="H1" s="289"/>
      <c r="I1" s="289"/>
      <c r="J1" s="289"/>
      <c r="K1" s="289"/>
    </row>
    <row r="2" spans="1:19">
      <c r="A2" s="313" t="s">
        <v>940</v>
      </c>
      <c r="C2" s="289"/>
      <c r="D2" s="289"/>
      <c r="E2" s="289"/>
      <c r="F2" s="289"/>
      <c r="G2" s="289"/>
      <c r="H2" s="289"/>
      <c r="I2" s="289"/>
      <c r="J2" s="289"/>
      <c r="K2" s="289"/>
    </row>
    <row r="3" spans="1:19">
      <c r="A3" s="301" t="s">
        <v>938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</row>
    <row r="4" spans="1:19">
      <c r="A4" s="301" t="s">
        <v>35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</row>
    <row r="5" spans="1:19">
      <c r="A5" s="301" t="s">
        <v>36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1"/>
      <c r="R5" s="1"/>
    </row>
    <row r="6" spans="1:19">
      <c r="A6" s="302" t="s">
        <v>0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2"/>
      <c r="R6" s="2"/>
    </row>
    <row r="7" spans="1:19">
      <c r="B7" s="2"/>
      <c r="L7" s="2"/>
      <c r="M7" s="2"/>
      <c r="N7" s="2"/>
      <c r="O7" s="2"/>
      <c r="P7" s="2"/>
      <c r="Q7" s="2"/>
    </row>
    <row r="8" spans="1:19">
      <c r="B8" s="2"/>
      <c r="L8" s="2"/>
      <c r="M8" s="2"/>
      <c r="N8" s="2"/>
      <c r="O8" s="5"/>
      <c r="P8" s="2"/>
      <c r="Q8" s="2"/>
    </row>
    <row r="9" spans="1:19">
      <c r="C9" s="5" t="s">
        <v>37</v>
      </c>
      <c r="D9" s="5" t="s">
        <v>37</v>
      </c>
      <c r="E9" s="5" t="s">
        <v>37</v>
      </c>
      <c r="F9" s="5" t="s">
        <v>37</v>
      </c>
      <c r="G9" s="5" t="s">
        <v>37</v>
      </c>
      <c r="H9" s="5" t="s">
        <v>37</v>
      </c>
      <c r="I9" s="5" t="s">
        <v>37</v>
      </c>
      <c r="J9" s="5" t="s">
        <v>37</v>
      </c>
      <c r="K9" s="5" t="s">
        <v>37</v>
      </c>
      <c r="L9" s="5" t="s">
        <v>37</v>
      </c>
      <c r="M9" s="5" t="s">
        <v>37</v>
      </c>
      <c r="N9" s="5" t="s">
        <v>37</v>
      </c>
      <c r="O9" s="5" t="s">
        <v>37</v>
      </c>
      <c r="P9" s="5" t="s">
        <v>38</v>
      </c>
      <c r="Q9" s="5"/>
    </row>
    <row r="10" spans="1:19">
      <c r="C10" s="2" t="s">
        <v>39</v>
      </c>
      <c r="D10" s="2" t="s">
        <v>39</v>
      </c>
      <c r="E10" s="2" t="s">
        <v>39</v>
      </c>
      <c r="F10" s="2" t="s">
        <v>39</v>
      </c>
      <c r="G10" s="2" t="s">
        <v>39</v>
      </c>
      <c r="H10" s="2" t="s">
        <v>39</v>
      </c>
      <c r="I10" s="2" t="s">
        <v>39</v>
      </c>
      <c r="J10" s="2" t="s">
        <v>39</v>
      </c>
      <c r="K10" s="2" t="s">
        <v>39</v>
      </c>
      <c r="L10" s="2" t="s">
        <v>39</v>
      </c>
      <c r="M10" s="2" t="s">
        <v>39</v>
      </c>
      <c r="N10" s="2" t="s">
        <v>39</v>
      </c>
      <c r="O10" s="2" t="s">
        <v>39</v>
      </c>
      <c r="P10" s="2" t="s">
        <v>40</v>
      </c>
      <c r="Q10" s="2"/>
    </row>
    <row r="11" spans="1:19">
      <c r="A11" s="2" t="s">
        <v>11</v>
      </c>
      <c r="C11" s="9">
        <v>44926</v>
      </c>
      <c r="D11" s="9">
        <v>44957</v>
      </c>
      <c r="E11" s="9">
        <v>44985</v>
      </c>
      <c r="F11" s="9">
        <v>45016</v>
      </c>
      <c r="G11" s="9">
        <v>45046</v>
      </c>
      <c r="H11" s="9">
        <v>45077</v>
      </c>
      <c r="I11" s="9">
        <v>45107</v>
      </c>
      <c r="J11" s="9">
        <v>45138</v>
      </c>
      <c r="K11" s="9">
        <v>45169</v>
      </c>
      <c r="L11" s="9">
        <v>45199</v>
      </c>
      <c r="M11" s="9">
        <v>45230</v>
      </c>
      <c r="N11" s="9">
        <v>45260</v>
      </c>
      <c r="O11" s="9">
        <v>45291</v>
      </c>
      <c r="P11" s="2">
        <v>2023</v>
      </c>
      <c r="Q11" s="2"/>
    </row>
    <row r="12" spans="1:19">
      <c r="A12" s="3" t="s">
        <v>15</v>
      </c>
      <c r="B12" s="4" t="s">
        <v>16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3"/>
      <c r="N12" s="7"/>
      <c r="O12" s="7"/>
      <c r="P12" s="7"/>
      <c r="Q12" s="8"/>
      <c r="S12" s="2"/>
    </row>
    <row r="13" spans="1:19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9">
      <c r="A14" s="231">
        <v>1</v>
      </c>
      <c r="B14" s="181" t="s">
        <v>26</v>
      </c>
      <c r="C14" s="182">
        <v>0</v>
      </c>
      <c r="D14" s="182">
        <f>(+'WP - Accum '!B186/1000)*-1</f>
        <v>140.50901594807291</v>
      </c>
      <c r="E14" s="182">
        <f>(+'WP - Accum '!C186/1000)*-1</f>
        <v>281.77521729965673</v>
      </c>
      <c r="F14" s="182">
        <f>(+'WP - Accum '!D186/1000)*-1</f>
        <v>423.75182156487705</v>
      </c>
      <c r="G14" s="182">
        <f>(+'WP - Accum '!E186/1000)*-1</f>
        <v>566.38437258464387</v>
      </c>
      <c r="H14" s="182">
        <f>(+'WP - Accum '!F186/1000)*-1</f>
        <v>709.66817322543488</v>
      </c>
      <c r="I14" s="182">
        <f>(+'WP - Accum '!G186/1000)*-1</f>
        <v>853.59757321137511</v>
      </c>
      <c r="J14" s="182">
        <f>(+'WP - Accum '!H186/1000)*-1</f>
        <v>998.16749135471855</v>
      </c>
      <c r="K14" s="182">
        <f>(+'WP - Accum '!I186/1000)*-1</f>
        <v>1143.3774908203006</v>
      </c>
      <c r="L14" s="182">
        <f>(+'WP - Accum '!J186/1000)*-1</f>
        <v>1289.2364993297299</v>
      </c>
      <c r="M14" s="182">
        <f>(+'WP - Accum '!K186/1000)*-1</f>
        <v>1435.7688585200826</v>
      </c>
      <c r="N14" s="182">
        <f>(+'WP - Accum '!L186/1000)*-1</f>
        <v>1582.9938809127248</v>
      </c>
      <c r="O14" s="182">
        <f>(+'WP - Accum '!M186/1000)*-1</f>
        <v>1730.9064256486818</v>
      </c>
      <c r="P14" s="182">
        <f>(SUM(C14:O14)/13)</f>
        <v>858.16437080156152</v>
      </c>
    </row>
    <row r="15" spans="1:19">
      <c r="A15" s="231">
        <f>+A14+1</f>
        <v>2</v>
      </c>
      <c r="B15" s="181" t="s">
        <v>27</v>
      </c>
      <c r="C15" s="183"/>
      <c r="D15" s="183">
        <f>(+'WP - Accum '!B57/1000)*-1</f>
        <v>20.80291098982941</v>
      </c>
      <c r="E15" s="183">
        <f>(+'WP - Accum '!C57/1000)*-1</f>
        <v>41.886714424665868</v>
      </c>
      <c r="F15" s="183">
        <f>(+'WP - Accum '!D57/1000)*-1</f>
        <v>63.195231815507952</v>
      </c>
      <c r="G15" s="183">
        <f>(+'WP - Accum '!E57/1000)*-1</f>
        <v>84.683520371154557</v>
      </c>
      <c r="H15" s="183">
        <f>(+'WP - Accum '!F57/1000)*-1</f>
        <v>106.31562585864479</v>
      </c>
      <c r="I15" s="183">
        <f>(+'WP - Accum '!G57/1000)*-1</f>
        <v>128.06278489160991</v>
      </c>
      <c r="J15" s="183">
        <f>(+'WP - Accum '!H57/1000)*-1</f>
        <v>149.90198676095488</v>
      </c>
      <c r="K15" s="183">
        <f>(+'WP - Accum '!I57/1000)*-1</f>
        <v>171.81482289940385</v>
      </c>
      <c r="L15" s="183">
        <f>(+'WP - Accum '!J57/1000)*-1</f>
        <v>193.78656645313589</v>
      </c>
      <c r="M15" s="183">
        <f>(+'WP - Accum '!K57/1000)*-1</f>
        <v>215.80543593909448</v>
      </c>
      <c r="N15" s="183">
        <f>(+'WP - Accum '!L57/1000)*-1</f>
        <v>237.86200617083426</v>
      </c>
      <c r="O15" s="183">
        <f>(+'WP - Accum '!M57/1000)*-1</f>
        <v>259.94873699919901</v>
      </c>
      <c r="P15" s="185">
        <f>(SUM(C15:O15)/13)</f>
        <v>128.77433412107959</v>
      </c>
    </row>
    <row r="16" spans="1:19">
      <c r="A16" s="231">
        <f t="shared" ref="A16:A20" si="0">+A15+1</f>
        <v>3</v>
      </c>
      <c r="B16" t="s">
        <v>28</v>
      </c>
      <c r="C16" s="184">
        <f>+C15+C14</f>
        <v>0</v>
      </c>
      <c r="D16" s="184">
        <f t="shared" ref="D16" si="1">+D15+D14</f>
        <v>161.31192693790231</v>
      </c>
      <c r="E16" s="184">
        <f t="shared" ref="E16" si="2">+E15+E14</f>
        <v>323.66193172432259</v>
      </c>
      <c r="F16" s="184">
        <f t="shared" ref="F16" si="3">+F15+F14</f>
        <v>486.947053380385</v>
      </c>
      <c r="G16" s="184">
        <f t="shared" ref="G16" si="4">+G15+G14</f>
        <v>651.06789295579847</v>
      </c>
      <c r="H16" s="184">
        <f t="shared" ref="H16" si="5">+H15+H14</f>
        <v>815.98379908407969</v>
      </c>
      <c r="I16" s="184">
        <f t="shared" ref="I16" si="6">+I15+I14</f>
        <v>981.66035810298501</v>
      </c>
      <c r="J16" s="184">
        <f t="shared" ref="J16" si="7">+J15+J14</f>
        <v>1148.0694781156735</v>
      </c>
      <c r="K16" s="184">
        <f t="shared" ref="K16" si="8">+K15+K14</f>
        <v>1315.1923137197045</v>
      </c>
      <c r="L16" s="184">
        <f t="shared" ref="L16" si="9">+L15+L14</f>
        <v>1483.0230657828658</v>
      </c>
      <c r="M16" s="184">
        <f t="shared" ref="M16" si="10">+M15+M14</f>
        <v>1651.5742944591771</v>
      </c>
      <c r="N16" s="184">
        <f t="shared" ref="N16" si="11">+N15+N14</f>
        <v>1820.8558870835591</v>
      </c>
      <c r="O16" s="184">
        <f t="shared" ref="O16" si="12">+O15+O14</f>
        <v>1990.8551626478807</v>
      </c>
      <c r="P16" s="184">
        <f>+P15+P14</f>
        <v>986.93870492264114</v>
      </c>
    </row>
    <row r="17" spans="1:20">
      <c r="A17" s="231">
        <f t="shared" si="0"/>
        <v>4</v>
      </c>
      <c r="B17" s="13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20">
      <c r="A18" s="231">
        <f t="shared" si="0"/>
        <v>5</v>
      </c>
      <c r="B18" s="13" t="s">
        <v>29</v>
      </c>
      <c r="C18" s="185">
        <v>0</v>
      </c>
      <c r="D18" s="185">
        <f>(+SUM('WP - Accum '!B104:B121)/1000)*-1</f>
        <v>16.381504533666668</v>
      </c>
      <c r="E18" s="185">
        <f>(+SUM('WP - Accum '!C104:C121)/1000)*-1</f>
        <v>32.915542400666666</v>
      </c>
      <c r="F18" s="185">
        <f>(+SUM('WP - Accum '!D104:D121)/1000)*-1</f>
        <v>49.602113601000006</v>
      </c>
      <c r="G18" s="185">
        <f>(+SUM('WP - Accum '!E104:E121)/1000)*-1</f>
        <v>66.44121813466667</v>
      </c>
      <c r="H18" s="185">
        <f>(+SUM('WP - Accum '!F104:F121)/1000)*-1</f>
        <v>83.432856001666678</v>
      </c>
      <c r="I18" s="185">
        <f>(+SUM('WP - Accum '!G104:G121)/1000)*-1</f>
        <v>100.577027202</v>
      </c>
      <c r="J18" s="185">
        <f>(+SUM('WP - Accum '!H104:H121)/1000)*-1</f>
        <v>117.87373173566665</v>
      </c>
      <c r="K18" s="185">
        <f>(+SUM('WP - Accum '!I104:I121)/1000)*-1</f>
        <v>135.32296960266666</v>
      </c>
      <c r="L18" s="185">
        <f>(+SUM('WP - Accum '!J104:J121)/1000)*-1</f>
        <v>152.92474080299999</v>
      </c>
      <c r="M18" s="185">
        <f>(+SUM('WP - Accum '!K104:K121)/1000)*-1</f>
        <v>170.67904533666663</v>
      </c>
      <c r="N18" s="185">
        <f>(+SUM('WP - Accum '!L104:L121)/1000)*-1</f>
        <v>188.58588320366664</v>
      </c>
      <c r="O18" s="185">
        <f>(+SUM('WP - Accum '!M104:M121)/1000)*-1</f>
        <v>206.64525440399999</v>
      </c>
      <c r="P18" s="185">
        <f>(SUM(C18:O18)/13)</f>
        <v>101.64476053533333</v>
      </c>
    </row>
    <row r="19" spans="1:20">
      <c r="A19" s="231">
        <f t="shared" si="0"/>
        <v>6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7"/>
      <c r="M19" s="187"/>
      <c r="N19" s="188"/>
      <c r="O19" s="188"/>
      <c r="P19" s="188"/>
    </row>
    <row r="20" spans="1:20" ht="13.5" thickBot="1">
      <c r="A20" s="231">
        <f t="shared" si="0"/>
        <v>7</v>
      </c>
      <c r="B20" s="1" t="s">
        <v>41</v>
      </c>
      <c r="C20" s="189">
        <f t="shared" ref="C20" si="13">+C18+C16</f>
        <v>0</v>
      </c>
      <c r="D20" s="190">
        <f>+D18+D16</f>
        <v>177.69343147156897</v>
      </c>
      <c r="E20" s="190">
        <f t="shared" ref="E20:O20" si="14">+E18+E16</f>
        <v>356.57747412498924</v>
      </c>
      <c r="F20" s="190">
        <f t="shared" si="14"/>
        <v>536.54916698138504</v>
      </c>
      <c r="G20" s="190">
        <f t="shared" si="14"/>
        <v>717.50911109046513</v>
      </c>
      <c r="H20" s="190">
        <f t="shared" si="14"/>
        <v>899.41665508574636</v>
      </c>
      <c r="I20" s="190">
        <f t="shared" si="14"/>
        <v>1082.2373853049851</v>
      </c>
      <c r="J20" s="190">
        <f t="shared" si="14"/>
        <v>1265.9432098513403</v>
      </c>
      <c r="K20" s="190">
        <f t="shared" si="14"/>
        <v>1450.5152833223713</v>
      </c>
      <c r="L20" s="190">
        <f t="shared" si="14"/>
        <v>1635.9478065858659</v>
      </c>
      <c r="M20" s="190">
        <f t="shared" si="14"/>
        <v>1822.2533397958437</v>
      </c>
      <c r="N20" s="190">
        <f t="shared" si="14"/>
        <v>2009.4417702872256</v>
      </c>
      <c r="O20" s="190">
        <f t="shared" si="14"/>
        <v>2197.5004170518805</v>
      </c>
      <c r="P20" s="190">
        <f>SUM(C20:O20)/13</f>
        <v>1088.5834654579742</v>
      </c>
      <c r="R20" s="12"/>
      <c r="S20" s="12"/>
      <c r="T20" s="11"/>
    </row>
    <row r="21" spans="1:20" ht="18.75" thickTop="1">
      <c r="Q21" s="10"/>
      <c r="R21" s="300"/>
    </row>
    <row r="22" spans="1:20" ht="18">
      <c r="Q22" s="10"/>
      <c r="R22" s="300"/>
    </row>
    <row r="23" spans="1:20" ht="18">
      <c r="Q23" s="10"/>
      <c r="R23" s="300"/>
    </row>
    <row r="24" spans="1:20">
      <c r="R24" s="300"/>
    </row>
    <row r="25" spans="1:20">
      <c r="R25" s="300"/>
    </row>
    <row r="26" spans="1:20">
      <c r="R26" s="300"/>
    </row>
    <row r="27" spans="1:20">
      <c r="R27" s="300"/>
    </row>
    <row r="28" spans="1:20">
      <c r="R28" s="300"/>
    </row>
    <row r="29" spans="1:20">
      <c r="R29" s="300"/>
    </row>
    <row r="30" spans="1:20">
      <c r="R30" s="300"/>
    </row>
    <row r="31" spans="1:20">
      <c r="R31" s="300"/>
    </row>
    <row r="32" spans="1:20">
      <c r="R32" s="300"/>
    </row>
    <row r="33" spans="18:18">
      <c r="R33" s="300"/>
    </row>
    <row r="34" spans="18:18">
      <c r="R34" s="6"/>
    </row>
    <row r="35" spans="18:18">
      <c r="R35" s="6"/>
    </row>
  </sheetData>
  <mergeCells count="5">
    <mergeCell ref="R21:R33"/>
    <mergeCell ref="A3:P3"/>
    <mergeCell ref="A4:P4"/>
    <mergeCell ref="A5:P5"/>
    <mergeCell ref="A6:P6"/>
  </mergeCells>
  <pageMargins left="0.5" right="0" top="1" bottom="0.5" header="0.3" footer="0.3"/>
  <pageSetup scale="60" orientation="landscape" r:id="rId1"/>
  <customProperties>
    <customPr name="_pios_id" r:id="rId2"/>
  </customProperties>
  <ignoredErrors>
    <ignoredError sqref="A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C7DA8-AFB1-44A4-9223-5CCF8DC02650}">
  <sheetPr>
    <pageSetUpPr fitToPage="1"/>
  </sheetPr>
  <dimension ref="A1:U71"/>
  <sheetViews>
    <sheetView zoomScale="85" zoomScaleNormal="85" zoomScaleSheetLayoutView="40" workbookViewId="0">
      <selection activeCell="B40" sqref="B40:M40"/>
    </sheetView>
  </sheetViews>
  <sheetFormatPr defaultColWidth="9.140625" defaultRowHeight="12.75"/>
  <cols>
    <col min="1" max="1" width="4.140625" style="235" customWidth="1"/>
    <col min="2" max="2" width="7.7109375" style="235" customWidth="1"/>
    <col min="3" max="3" width="61.5703125" style="235" bestFit="1" customWidth="1"/>
    <col min="4" max="4" width="1.5703125" style="235" customWidth="1"/>
    <col min="5" max="5" width="13" style="235" bestFit="1" customWidth="1"/>
    <col min="6" max="6" width="1.5703125" style="235" customWidth="1"/>
    <col min="7" max="7" width="13" style="235" bestFit="1" customWidth="1"/>
    <col min="8" max="8" width="1.5703125" style="235" customWidth="1"/>
    <col min="9" max="9" width="12.140625" style="235" bestFit="1" customWidth="1"/>
    <col min="10" max="10" width="1.5703125" style="235" customWidth="1"/>
    <col min="11" max="11" width="23.42578125" style="235" bestFit="1" customWidth="1"/>
    <col min="12" max="12" width="1.5703125" style="235" customWidth="1"/>
    <col min="13" max="13" width="21.85546875" style="235" customWidth="1"/>
    <col min="14" max="14" width="1.5703125" style="235" customWidth="1"/>
    <col min="15" max="15" width="22.5703125" style="235" customWidth="1"/>
    <col min="16" max="16" width="1.5703125" style="235" customWidth="1"/>
    <col min="17" max="17" width="17.85546875" style="235" bestFit="1" customWidth="1"/>
    <col min="18" max="18" width="1.5703125" style="235" customWidth="1"/>
    <col min="19" max="19" width="15.140625" style="243" bestFit="1" customWidth="1"/>
    <col min="20" max="20" width="1.5703125" style="243" customWidth="1"/>
    <col min="21" max="21" width="15.28515625" style="243" bestFit="1" customWidth="1"/>
    <col min="22" max="22" width="3.7109375" style="235" customWidth="1"/>
    <col min="23" max="23" width="13.140625" style="235" bestFit="1" customWidth="1"/>
    <col min="24" max="16384" width="9.140625" style="235"/>
  </cols>
  <sheetData>
    <row r="1" spans="1:21">
      <c r="A1" s="314" t="s">
        <v>943</v>
      </c>
    </row>
    <row r="2" spans="1:21">
      <c r="A2" s="315" t="s">
        <v>940</v>
      </c>
    </row>
    <row r="3" spans="1:21" ht="15.75">
      <c r="A3" s="232" t="s">
        <v>938</v>
      </c>
      <c r="B3" s="233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</row>
    <row r="4" spans="1:21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</row>
    <row r="5" spans="1:21">
      <c r="A5" s="236" t="s">
        <v>43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</row>
    <row r="6" spans="1:21">
      <c r="A6" s="236" t="s">
        <v>44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</row>
    <row r="7" spans="1:21">
      <c r="A7" s="236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</row>
    <row r="8" spans="1:21">
      <c r="A8" s="237"/>
      <c r="B8" s="237"/>
      <c r="C8" s="237"/>
      <c r="D8" s="237"/>
      <c r="E8" s="238" t="s">
        <v>45</v>
      </c>
      <c r="F8" s="237"/>
      <c r="G8" s="239"/>
      <c r="H8" s="239"/>
      <c r="I8" s="238" t="s">
        <v>46</v>
      </c>
      <c r="J8" s="240"/>
      <c r="K8" s="241" t="s">
        <v>47</v>
      </c>
      <c r="L8" s="237"/>
      <c r="M8" s="238" t="s">
        <v>48</v>
      </c>
      <c r="N8" s="237"/>
      <c r="O8" s="237"/>
      <c r="P8" s="237"/>
      <c r="Q8" s="242" t="s">
        <v>49</v>
      </c>
      <c r="R8" s="242"/>
      <c r="S8" s="242"/>
      <c r="U8" s="238" t="s">
        <v>50</v>
      </c>
    </row>
    <row r="9" spans="1:21">
      <c r="A9" s="237" t="s">
        <v>51</v>
      </c>
      <c r="B9" s="237"/>
      <c r="C9" s="237"/>
      <c r="D9" s="237"/>
      <c r="E9" s="238" t="s">
        <v>52</v>
      </c>
      <c r="F9" s="237"/>
      <c r="G9" s="236" t="s">
        <v>53</v>
      </c>
      <c r="H9" s="237"/>
      <c r="I9" s="238" t="s">
        <v>54</v>
      </c>
      <c r="J9" s="237"/>
      <c r="K9" s="241" t="s">
        <v>55</v>
      </c>
      <c r="L9" s="237"/>
      <c r="M9" s="238" t="s">
        <v>56</v>
      </c>
      <c r="N9" s="238"/>
      <c r="O9" s="238" t="s">
        <v>57</v>
      </c>
      <c r="P9" s="238"/>
      <c r="Q9" s="244" t="s">
        <v>58</v>
      </c>
      <c r="R9" s="244"/>
      <c r="S9" s="244"/>
      <c r="U9" s="238" t="s">
        <v>59</v>
      </c>
    </row>
    <row r="10" spans="1:21">
      <c r="A10" s="245" t="s">
        <v>60</v>
      </c>
      <c r="B10" s="245"/>
      <c r="C10" s="245"/>
      <c r="D10" s="240"/>
      <c r="E10" s="246" t="s">
        <v>61</v>
      </c>
      <c r="F10" s="240"/>
      <c r="G10" s="245" t="s">
        <v>62</v>
      </c>
      <c r="H10" s="240"/>
      <c r="I10" s="246" t="s">
        <v>63</v>
      </c>
      <c r="J10" s="239"/>
      <c r="K10" s="247" t="s">
        <v>64</v>
      </c>
      <c r="L10" s="237"/>
      <c r="M10" s="246" t="s">
        <v>65</v>
      </c>
      <c r="N10" s="240"/>
      <c r="O10" s="246" t="s">
        <v>66</v>
      </c>
      <c r="P10" s="240"/>
      <c r="Q10" s="248" t="s">
        <v>67</v>
      </c>
      <c r="R10" s="249"/>
      <c r="S10" s="250" t="s">
        <v>68</v>
      </c>
      <c r="T10" s="240"/>
      <c r="U10" s="246" t="s">
        <v>69</v>
      </c>
    </row>
    <row r="11" spans="1:21">
      <c r="A11" s="251">
        <v>1</v>
      </c>
      <c r="B11" s="252"/>
      <c r="C11" s="252"/>
      <c r="D11" s="253"/>
      <c r="E11" s="254">
        <v>2</v>
      </c>
      <c r="F11" s="253"/>
      <c r="G11" s="254">
        <v>3</v>
      </c>
      <c r="H11" s="253"/>
      <c r="I11" s="254">
        <v>4</v>
      </c>
      <c r="J11" s="255"/>
      <c r="K11" s="254">
        <v>5</v>
      </c>
      <c r="L11" s="256"/>
      <c r="M11" s="254">
        <v>6</v>
      </c>
      <c r="N11" s="253"/>
      <c r="O11" s="254" t="s">
        <v>70</v>
      </c>
      <c r="P11" s="253"/>
      <c r="Q11" s="257" t="s">
        <v>71</v>
      </c>
      <c r="R11" s="253"/>
      <c r="S11" s="258" t="s">
        <v>72</v>
      </c>
      <c r="T11" s="253"/>
      <c r="U11" s="254">
        <v>10</v>
      </c>
    </row>
    <row r="12" spans="1:21">
      <c r="A12" s="252"/>
      <c r="B12" s="252"/>
      <c r="C12" s="252"/>
      <c r="D12" s="253"/>
      <c r="E12" s="252"/>
      <c r="F12" s="253"/>
      <c r="G12" s="252"/>
      <c r="H12" s="253"/>
      <c r="I12" s="259"/>
      <c r="J12" s="255"/>
      <c r="K12" s="259"/>
      <c r="L12" s="256"/>
      <c r="M12" s="259"/>
      <c r="N12" s="253"/>
      <c r="O12" s="259"/>
      <c r="P12" s="253"/>
      <c r="Q12" s="259"/>
      <c r="R12" s="253"/>
      <c r="S12" s="259"/>
      <c r="T12" s="253"/>
      <c r="U12" s="259"/>
    </row>
    <row r="13" spans="1:21">
      <c r="A13" s="260" t="s">
        <v>73</v>
      </c>
      <c r="S13" s="261"/>
      <c r="T13" s="261"/>
      <c r="U13" s="261"/>
    </row>
    <row r="14" spans="1:21">
      <c r="S14" s="261"/>
      <c r="T14" s="261"/>
      <c r="U14" s="261"/>
    </row>
    <row r="15" spans="1:21">
      <c r="A15" s="262" t="s">
        <v>74</v>
      </c>
      <c r="B15" s="263"/>
      <c r="C15" s="263"/>
      <c r="S15" s="261"/>
      <c r="T15" s="261"/>
      <c r="U15" s="261"/>
    </row>
    <row r="16" spans="1:21">
      <c r="S16" s="261"/>
      <c r="T16" s="261"/>
      <c r="U16" s="261"/>
    </row>
    <row r="17" spans="2:21">
      <c r="B17" s="264">
        <v>375</v>
      </c>
      <c r="C17" s="265" t="s">
        <v>75</v>
      </c>
      <c r="E17" s="266" t="s">
        <v>76</v>
      </c>
      <c r="G17" s="243" t="s">
        <v>77</v>
      </c>
      <c r="I17" s="267">
        <v>0</v>
      </c>
      <c r="K17" s="268">
        <v>209627.12</v>
      </c>
      <c r="M17" s="269">
        <v>-34417.18</v>
      </c>
      <c r="N17" s="269"/>
      <c r="O17" s="269">
        <f t="shared" ref="O17:O31" si="0">ROUND((100-I17)/100*K17-M17,0)</f>
        <v>244044</v>
      </c>
      <c r="Q17" s="269">
        <f t="shared" ref="Q17:Q31" si="1">IFERROR(+ROUND(O17/U17,0),0)</f>
        <v>7872</v>
      </c>
      <c r="S17" s="261">
        <f t="shared" ref="S17:S31" si="2">IFERROR(+ROUND(Q17/K17*100,2),0)</f>
        <v>3.76</v>
      </c>
      <c r="T17" s="261"/>
      <c r="U17" s="261">
        <v>31</v>
      </c>
    </row>
    <row r="18" spans="2:21">
      <c r="B18" s="264">
        <v>376.1</v>
      </c>
      <c r="C18" s="265" t="s">
        <v>78</v>
      </c>
      <c r="E18" s="266" t="s">
        <v>76</v>
      </c>
      <c r="G18" s="243" t="s">
        <v>79</v>
      </c>
      <c r="I18" s="267">
        <v>-50</v>
      </c>
      <c r="K18" s="268">
        <v>149385024.68000001</v>
      </c>
      <c r="M18" s="269">
        <v>76811350.799999997</v>
      </c>
      <c r="N18" s="269"/>
      <c r="O18" s="269">
        <f t="shared" si="0"/>
        <v>147266186</v>
      </c>
      <c r="Q18" s="269">
        <f t="shared" si="1"/>
        <v>2926594</v>
      </c>
      <c r="S18" s="261">
        <f t="shared" si="2"/>
        <v>1.96</v>
      </c>
      <c r="T18" s="261"/>
      <c r="U18" s="261">
        <v>50.32</v>
      </c>
    </row>
    <row r="19" spans="2:21">
      <c r="B19" s="264">
        <v>376.2</v>
      </c>
      <c r="C19" s="265" t="s">
        <v>80</v>
      </c>
      <c r="E19" s="266" t="s">
        <v>76</v>
      </c>
      <c r="G19" s="243" t="s">
        <v>81</v>
      </c>
      <c r="I19" s="267">
        <v>-33</v>
      </c>
      <c r="K19" s="268">
        <v>192615831.33000001</v>
      </c>
      <c r="M19" s="269">
        <v>54566030.060000002</v>
      </c>
      <c r="N19" s="269"/>
      <c r="O19" s="269">
        <f t="shared" si="0"/>
        <v>201613026</v>
      </c>
      <c r="Q19" s="269">
        <f t="shared" si="1"/>
        <v>3060307</v>
      </c>
      <c r="S19" s="261">
        <f t="shared" si="2"/>
        <v>1.59</v>
      </c>
      <c r="T19" s="261"/>
      <c r="U19" s="261">
        <v>65.88</v>
      </c>
    </row>
    <row r="20" spans="2:21">
      <c r="B20" s="264">
        <v>378</v>
      </c>
      <c r="C20" s="265" t="s">
        <v>82</v>
      </c>
      <c r="E20" s="266" t="s">
        <v>76</v>
      </c>
      <c r="G20" s="243" t="s">
        <v>83</v>
      </c>
      <c r="I20" s="267">
        <v>-10</v>
      </c>
      <c r="K20" s="268">
        <v>2715949.96</v>
      </c>
      <c r="M20" s="269">
        <v>370403.22</v>
      </c>
      <c r="N20" s="269"/>
      <c r="O20" s="269">
        <f t="shared" si="0"/>
        <v>2617142</v>
      </c>
      <c r="Q20" s="269">
        <f t="shared" si="1"/>
        <v>70964</v>
      </c>
      <c r="S20" s="261">
        <f t="shared" si="2"/>
        <v>2.61</v>
      </c>
      <c r="T20" s="261"/>
      <c r="U20" s="261">
        <v>36.880000000000003</v>
      </c>
    </row>
    <row r="21" spans="2:21">
      <c r="B21" s="264">
        <v>379</v>
      </c>
      <c r="C21" s="265" t="s">
        <v>84</v>
      </c>
      <c r="E21" s="266" t="s">
        <v>76</v>
      </c>
      <c r="G21" s="243" t="s">
        <v>85</v>
      </c>
      <c r="I21" s="267">
        <v>-10</v>
      </c>
      <c r="K21" s="268">
        <v>19606557.02</v>
      </c>
      <c r="M21" s="269">
        <v>5622429.3300000001</v>
      </c>
      <c r="N21" s="269"/>
      <c r="O21" s="269">
        <f t="shared" si="0"/>
        <v>15944783</v>
      </c>
      <c r="Q21" s="269">
        <f t="shared" si="1"/>
        <v>392342</v>
      </c>
      <c r="S21" s="261">
        <f t="shared" si="2"/>
        <v>2</v>
      </c>
      <c r="T21" s="261"/>
      <c r="U21" s="261">
        <v>40.64</v>
      </c>
    </row>
    <row r="22" spans="2:21">
      <c r="B22" s="264">
        <v>380.1</v>
      </c>
      <c r="C22" s="265" t="s">
        <v>86</v>
      </c>
      <c r="E22" s="266" t="s">
        <v>76</v>
      </c>
      <c r="G22" s="243" t="s">
        <v>87</v>
      </c>
      <c r="I22" s="267">
        <v>-125</v>
      </c>
      <c r="K22" s="268">
        <v>15577540.35</v>
      </c>
      <c r="M22" s="269">
        <v>22548532.370000001</v>
      </c>
      <c r="N22" s="269"/>
      <c r="O22" s="269">
        <f t="shared" si="0"/>
        <v>12500933</v>
      </c>
      <c r="Q22" s="269">
        <f t="shared" si="1"/>
        <v>388832</v>
      </c>
      <c r="S22" s="261">
        <f t="shared" si="2"/>
        <v>2.5</v>
      </c>
      <c r="T22" s="261"/>
      <c r="U22" s="261">
        <v>32.15</v>
      </c>
    </row>
    <row r="23" spans="2:21">
      <c r="B23" s="264">
        <v>380.2</v>
      </c>
      <c r="C23" s="265" t="s">
        <v>88</v>
      </c>
      <c r="E23" s="266" t="s">
        <v>76</v>
      </c>
      <c r="G23" s="243" t="s">
        <v>89</v>
      </c>
      <c r="I23" s="267">
        <v>-68</v>
      </c>
      <c r="K23" s="268">
        <v>103791091.73</v>
      </c>
      <c r="M23" s="269">
        <v>26655757.030000001</v>
      </c>
      <c r="N23" s="269"/>
      <c r="O23" s="269">
        <f t="shared" si="0"/>
        <v>147713277</v>
      </c>
      <c r="Q23" s="269">
        <f t="shared" si="1"/>
        <v>3172536</v>
      </c>
      <c r="S23" s="261">
        <f t="shared" si="2"/>
        <v>3.06</v>
      </c>
      <c r="T23" s="261"/>
      <c r="U23" s="261">
        <v>46.56</v>
      </c>
    </row>
    <row r="24" spans="2:21">
      <c r="B24" s="264">
        <v>381</v>
      </c>
      <c r="C24" s="265" t="s">
        <v>90</v>
      </c>
      <c r="E24" s="266" t="s">
        <v>76</v>
      </c>
      <c r="G24" s="243" t="s">
        <v>91</v>
      </c>
      <c r="I24" s="267">
        <v>3</v>
      </c>
      <c r="K24" s="268">
        <v>21907440.91</v>
      </c>
      <c r="M24" s="269">
        <v>2351641.41</v>
      </c>
      <c r="N24" s="269"/>
      <c r="O24" s="269">
        <f t="shared" si="0"/>
        <v>18898576</v>
      </c>
      <c r="Q24" s="269">
        <f t="shared" si="1"/>
        <v>1520400</v>
      </c>
      <c r="S24" s="261">
        <f t="shared" si="2"/>
        <v>6.94</v>
      </c>
      <c r="T24" s="261"/>
      <c r="U24" s="261">
        <v>12.43</v>
      </c>
    </row>
    <row r="25" spans="2:21">
      <c r="B25" s="264">
        <v>381.1</v>
      </c>
      <c r="C25" s="265" t="s">
        <v>92</v>
      </c>
      <c r="E25" s="266" t="s">
        <v>76</v>
      </c>
      <c r="G25" s="243" t="s">
        <v>91</v>
      </c>
      <c r="I25" s="267">
        <v>3</v>
      </c>
      <c r="K25" s="268">
        <v>1791692.69</v>
      </c>
      <c r="M25" s="269">
        <v>-767208.25</v>
      </c>
      <c r="N25" s="269"/>
      <c r="O25" s="269">
        <f t="shared" si="0"/>
        <v>2505150</v>
      </c>
      <c r="Q25" s="269">
        <f t="shared" si="1"/>
        <v>173727</v>
      </c>
      <c r="S25" s="261">
        <f t="shared" si="2"/>
        <v>9.6999999999999993</v>
      </c>
      <c r="T25" s="261"/>
      <c r="U25" s="261">
        <v>14.42</v>
      </c>
    </row>
    <row r="26" spans="2:21">
      <c r="B26" s="264">
        <v>382</v>
      </c>
      <c r="C26" s="265" t="s">
        <v>93</v>
      </c>
      <c r="E26" s="266" t="s">
        <v>76</v>
      </c>
      <c r="G26" s="243" t="s">
        <v>94</v>
      </c>
      <c r="I26" s="267">
        <v>-25</v>
      </c>
      <c r="K26" s="268">
        <v>5818610.9900000002</v>
      </c>
      <c r="M26" s="269">
        <v>-49346.44</v>
      </c>
      <c r="N26" s="269"/>
      <c r="O26" s="269">
        <f t="shared" si="0"/>
        <v>7322610</v>
      </c>
      <c r="Q26" s="269">
        <f t="shared" si="1"/>
        <v>209517</v>
      </c>
      <c r="S26" s="261">
        <f t="shared" si="2"/>
        <v>3.6</v>
      </c>
      <c r="T26" s="261"/>
      <c r="U26" s="261">
        <v>34.950000000000003</v>
      </c>
    </row>
    <row r="27" spans="2:21">
      <c r="B27" s="264">
        <v>382.1</v>
      </c>
      <c r="C27" s="265" t="s">
        <v>95</v>
      </c>
      <c r="E27" s="266" t="s">
        <v>76</v>
      </c>
      <c r="G27" s="243" t="s">
        <v>94</v>
      </c>
      <c r="I27" s="267">
        <v>-25</v>
      </c>
      <c r="K27" s="268">
        <v>533909.26</v>
      </c>
      <c r="M27" s="269">
        <v>-1328400.43</v>
      </c>
      <c r="N27" s="269"/>
      <c r="O27" s="269">
        <f t="shared" si="0"/>
        <v>1995787</v>
      </c>
      <c r="Q27" s="269">
        <f t="shared" si="1"/>
        <v>55087</v>
      </c>
      <c r="S27" s="261">
        <f t="shared" si="2"/>
        <v>10.32</v>
      </c>
      <c r="T27" s="261"/>
      <c r="U27" s="261">
        <v>36.229999999999997</v>
      </c>
    </row>
    <row r="28" spans="2:21">
      <c r="B28" s="264">
        <v>383</v>
      </c>
      <c r="C28" s="265" t="s">
        <v>96</v>
      </c>
      <c r="E28" s="266" t="s">
        <v>76</v>
      </c>
      <c r="G28" s="243" t="s">
        <v>97</v>
      </c>
      <c r="I28" s="267">
        <v>0</v>
      </c>
      <c r="K28" s="268">
        <v>7565636.2800000003</v>
      </c>
      <c r="M28" s="269">
        <v>1885273.27</v>
      </c>
      <c r="N28" s="269"/>
      <c r="O28" s="269">
        <f t="shared" si="0"/>
        <v>5680363</v>
      </c>
      <c r="Q28" s="269">
        <f t="shared" si="1"/>
        <v>171716</v>
      </c>
      <c r="S28" s="261">
        <f t="shared" si="2"/>
        <v>2.27</v>
      </c>
      <c r="T28" s="261"/>
      <c r="U28" s="261">
        <v>33.08</v>
      </c>
    </row>
    <row r="29" spans="2:21">
      <c r="B29" s="264">
        <v>384</v>
      </c>
      <c r="C29" s="265" t="s">
        <v>98</v>
      </c>
      <c r="E29" s="266" t="s">
        <v>76</v>
      </c>
      <c r="G29" s="243" t="s">
        <v>99</v>
      </c>
      <c r="I29" s="267">
        <v>-25</v>
      </c>
      <c r="K29" s="268">
        <v>2122289.08</v>
      </c>
      <c r="M29" s="269">
        <v>109448.47</v>
      </c>
      <c r="N29" s="269"/>
      <c r="O29" s="269">
        <f t="shared" si="0"/>
        <v>2543413</v>
      </c>
      <c r="Q29" s="269">
        <f t="shared" si="1"/>
        <v>72815</v>
      </c>
      <c r="S29" s="261">
        <f t="shared" si="2"/>
        <v>3.43</v>
      </c>
      <c r="T29" s="261"/>
      <c r="U29" s="261">
        <v>34.93</v>
      </c>
    </row>
    <row r="30" spans="2:21">
      <c r="B30" s="264">
        <v>385</v>
      </c>
      <c r="C30" s="265" t="s">
        <v>100</v>
      </c>
      <c r="E30" s="266" t="s">
        <v>76</v>
      </c>
      <c r="G30" s="243" t="s">
        <v>101</v>
      </c>
      <c r="I30" s="267">
        <v>-2</v>
      </c>
      <c r="K30" s="268">
        <v>3725562.98</v>
      </c>
      <c r="M30" s="269">
        <v>2269525.54</v>
      </c>
      <c r="N30" s="269"/>
      <c r="O30" s="269">
        <f t="shared" si="0"/>
        <v>1530549</v>
      </c>
      <c r="Q30" s="269">
        <f t="shared" si="1"/>
        <v>86034</v>
      </c>
      <c r="S30" s="261">
        <f t="shared" si="2"/>
        <v>2.31</v>
      </c>
      <c r="T30" s="261"/>
      <c r="U30" s="261">
        <v>17.79</v>
      </c>
    </row>
    <row r="31" spans="2:21">
      <c r="B31" s="264">
        <v>387</v>
      </c>
      <c r="C31" s="265" t="s">
        <v>102</v>
      </c>
      <c r="E31" s="266" t="s">
        <v>76</v>
      </c>
      <c r="G31" s="243" t="s">
        <v>103</v>
      </c>
      <c r="I31" s="267">
        <v>0</v>
      </c>
      <c r="K31" s="270">
        <v>1961518.55</v>
      </c>
      <c r="M31" s="271">
        <v>398884.71</v>
      </c>
      <c r="N31" s="269"/>
      <c r="O31" s="271">
        <f t="shared" si="0"/>
        <v>1562634</v>
      </c>
      <c r="Q31" s="271">
        <f t="shared" si="1"/>
        <v>86573</v>
      </c>
      <c r="S31" s="261">
        <f t="shared" si="2"/>
        <v>4.41</v>
      </c>
      <c r="T31" s="261"/>
      <c r="U31" s="261">
        <v>18.05</v>
      </c>
    </row>
    <row r="32" spans="2:21">
      <c r="S32" s="261"/>
      <c r="T32" s="261"/>
      <c r="U32" s="261"/>
    </row>
    <row r="33" spans="1:21">
      <c r="A33" s="260" t="s">
        <v>104</v>
      </c>
      <c r="K33" s="272">
        <f>SUBTOTAL(9,K17:K31)</f>
        <v>529328282.93000001</v>
      </c>
      <c r="M33" s="273">
        <f>SUBTOTAL(9,M17:M31)</f>
        <v>191409903.91</v>
      </c>
      <c r="O33" s="273">
        <f>SUBTOTAL(9,O17:O31)</f>
        <v>569938473</v>
      </c>
      <c r="Q33" s="273">
        <f>SUBTOTAL(9,Q17:Q31)</f>
        <v>12395316</v>
      </c>
      <c r="S33" s="274">
        <f>Q33/K33*100</f>
        <v>2.3417067252458139</v>
      </c>
      <c r="T33" s="274"/>
      <c r="U33" s="274"/>
    </row>
    <row r="34" spans="1:21">
      <c r="S34" s="261"/>
      <c r="T34" s="261"/>
      <c r="U34" s="261"/>
    </row>
    <row r="35" spans="1:21">
      <c r="A35" s="262" t="s">
        <v>105</v>
      </c>
      <c r="B35" s="263"/>
      <c r="C35" s="263"/>
      <c r="S35" s="261"/>
      <c r="T35" s="261"/>
      <c r="U35" s="261"/>
    </row>
    <row r="36" spans="1:21">
      <c r="S36" s="261"/>
      <c r="T36" s="261"/>
      <c r="U36" s="261"/>
    </row>
    <row r="37" spans="1:21">
      <c r="B37" s="264">
        <v>390</v>
      </c>
      <c r="C37" s="265" t="s">
        <v>75</v>
      </c>
      <c r="E37" s="266" t="s">
        <v>76</v>
      </c>
      <c r="G37" s="243" t="s">
        <v>106</v>
      </c>
      <c r="I37" s="267">
        <v>0</v>
      </c>
      <c r="K37" s="268">
        <v>9127408.4600000009</v>
      </c>
      <c r="M37" s="269">
        <v>1667745.63</v>
      </c>
      <c r="N37" s="269"/>
      <c r="O37" s="269">
        <f>ROUND((100-I37)/100*K37-M37,0)</f>
        <v>7459663</v>
      </c>
      <c r="Q37" s="269">
        <f t="shared" ref="Q37:Q42" si="3">+ROUND(O37/U37,0)</f>
        <v>368743</v>
      </c>
      <c r="S37" s="261">
        <f t="shared" ref="S37:S42" si="4">+ROUND(Q37/K37*100,2)</f>
        <v>4.04</v>
      </c>
      <c r="T37" s="261"/>
      <c r="U37" s="261">
        <v>20.23</v>
      </c>
    </row>
    <row r="38" spans="1:21">
      <c r="B38" s="264">
        <v>392</v>
      </c>
      <c r="C38" s="265" t="s">
        <v>107</v>
      </c>
      <c r="E38" s="266" t="s">
        <v>76</v>
      </c>
      <c r="G38" s="243" t="s">
        <v>108</v>
      </c>
      <c r="I38" s="267">
        <v>4</v>
      </c>
      <c r="K38" s="268">
        <v>303331.77</v>
      </c>
      <c r="M38" s="269">
        <v>102171.58</v>
      </c>
      <c r="N38" s="269"/>
      <c r="O38" s="269">
        <f t="shared" ref="O38:O42" si="5">ROUND((100-I38)/100*K38-M38,0)</f>
        <v>189027</v>
      </c>
      <c r="Q38" s="269">
        <f t="shared" si="3"/>
        <v>40564</v>
      </c>
      <c r="S38" s="261">
        <f t="shared" si="4"/>
        <v>13.37</v>
      </c>
      <c r="T38" s="261"/>
      <c r="U38" s="261">
        <v>4.66</v>
      </c>
    </row>
    <row r="39" spans="1:21">
      <c r="B39" s="264">
        <v>392.1</v>
      </c>
      <c r="C39" s="265" t="s">
        <v>109</v>
      </c>
      <c r="E39" s="266" t="s">
        <v>76</v>
      </c>
      <c r="G39" s="243" t="s">
        <v>110</v>
      </c>
      <c r="I39" s="267">
        <v>11</v>
      </c>
      <c r="K39" s="268">
        <v>1723037.49</v>
      </c>
      <c r="M39" s="269">
        <v>1098400.53</v>
      </c>
      <c r="N39" s="269"/>
      <c r="O39" s="269">
        <f t="shared" si="5"/>
        <v>435103</v>
      </c>
      <c r="Q39" s="269">
        <f t="shared" si="3"/>
        <v>103843</v>
      </c>
      <c r="S39" s="261">
        <f t="shared" si="4"/>
        <v>6.03</v>
      </c>
      <c r="T39" s="261"/>
      <c r="U39" s="261">
        <v>4.1900000000000004</v>
      </c>
    </row>
    <row r="40" spans="1:21">
      <c r="B40" s="264">
        <v>392.2</v>
      </c>
      <c r="C40" s="265" t="s">
        <v>111</v>
      </c>
      <c r="E40" s="266" t="s">
        <v>76</v>
      </c>
      <c r="G40" s="243" t="s">
        <v>112</v>
      </c>
      <c r="I40" s="267">
        <v>11</v>
      </c>
      <c r="K40" s="268">
        <v>5236068.5599999996</v>
      </c>
      <c r="M40" s="269">
        <v>2572618.7599999998</v>
      </c>
      <c r="N40" s="269"/>
      <c r="O40" s="269">
        <f t="shared" si="5"/>
        <v>2087482</v>
      </c>
      <c r="Q40" s="269">
        <f t="shared" si="3"/>
        <v>345038</v>
      </c>
      <c r="S40" s="261">
        <f t="shared" si="4"/>
        <v>6.59</v>
      </c>
      <c r="T40" s="261"/>
      <c r="U40" s="261">
        <v>6.05</v>
      </c>
    </row>
    <row r="41" spans="1:21">
      <c r="B41" s="264">
        <v>392.3</v>
      </c>
      <c r="C41" s="265" t="s">
        <v>113</v>
      </c>
      <c r="E41" s="266" t="s">
        <v>76</v>
      </c>
      <c r="G41" s="243" t="s">
        <v>108</v>
      </c>
      <c r="I41" s="267">
        <v>4</v>
      </c>
      <c r="K41" s="268">
        <v>776644</v>
      </c>
      <c r="M41" s="269">
        <v>355716.08</v>
      </c>
      <c r="N41" s="269"/>
      <c r="O41" s="269">
        <f t="shared" si="5"/>
        <v>389862</v>
      </c>
      <c r="Q41" s="269">
        <f t="shared" si="3"/>
        <v>59703</v>
      </c>
      <c r="S41" s="261">
        <f t="shared" si="4"/>
        <v>7.69</v>
      </c>
      <c r="T41" s="261"/>
      <c r="U41" s="261">
        <v>6.53</v>
      </c>
    </row>
    <row r="42" spans="1:21">
      <c r="B42" s="264">
        <v>394.1</v>
      </c>
      <c r="C42" s="265" t="s">
        <v>114</v>
      </c>
      <c r="E42" s="266" t="s">
        <v>76</v>
      </c>
      <c r="G42" s="243" t="s">
        <v>115</v>
      </c>
      <c r="I42" s="267">
        <v>0</v>
      </c>
      <c r="K42" s="270">
        <v>1564203.37</v>
      </c>
      <c r="M42" s="271">
        <v>941297.77</v>
      </c>
      <c r="N42" s="269"/>
      <c r="O42" s="271">
        <f t="shared" si="5"/>
        <v>622906</v>
      </c>
      <c r="Q42" s="271">
        <f t="shared" si="3"/>
        <v>46141</v>
      </c>
      <c r="S42" s="261">
        <f t="shared" si="4"/>
        <v>2.95</v>
      </c>
      <c r="T42" s="261"/>
      <c r="U42" s="261">
        <v>13.5</v>
      </c>
    </row>
    <row r="43" spans="1:21">
      <c r="S43" s="261"/>
      <c r="T43" s="261"/>
      <c r="U43" s="261"/>
    </row>
    <row r="44" spans="1:21">
      <c r="A44" s="260" t="s">
        <v>116</v>
      </c>
      <c r="K44" s="275">
        <f>SUBTOTAL(9,K37:K42)</f>
        <v>18730693.650000002</v>
      </c>
      <c r="M44" s="276">
        <f>SUBTOTAL(9,M37:M42)</f>
        <v>6737950.3499999996</v>
      </c>
      <c r="O44" s="276">
        <f>SUBTOTAL(9,O37:O42)</f>
        <v>11184043</v>
      </c>
      <c r="Q44" s="276">
        <f>SUBTOTAL(9,Q37:Q42)</f>
        <v>964032</v>
      </c>
      <c r="S44" s="274">
        <f>Q44/K44*100</f>
        <v>5.1468035194735027</v>
      </c>
      <c r="T44" s="274"/>
      <c r="U44" s="274"/>
    </row>
    <row r="45" spans="1:21">
      <c r="A45" s="260"/>
      <c r="K45" s="272"/>
      <c r="M45" s="273"/>
      <c r="O45" s="273"/>
      <c r="Q45" s="273"/>
      <c r="S45" s="274"/>
      <c r="T45" s="274"/>
      <c r="U45" s="274"/>
    </row>
    <row r="46" spans="1:21" ht="13.5" thickBot="1">
      <c r="A46" s="260" t="s">
        <v>117</v>
      </c>
      <c r="K46" s="277">
        <f>SUBTOTAL(9,K15:K44)</f>
        <v>548058976.57999992</v>
      </c>
      <c r="M46" s="278">
        <f>SUBTOTAL(9,M15:M44)</f>
        <v>198147854.26000002</v>
      </c>
      <c r="O46" s="278">
        <f>SUBTOTAL(9,O15:O44)</f>
        <v>581122516</v>
      </c>
      <c r="Q46" s="278">
        <f>SUBTOTAL(9,Q15:Q44)</f>
        <v>13359348</v>
      </c>
      <c r="S46" s="274">
        <f>Q46/K46*100</f>
        <v>2.4375748908201564</v>
      </c>
      <c r="T46" s="274"/>
      <c r="U46" s="274"/>
    </row>
    <row r="47" spans="1:21" ht="13.5" thickTop="1"/>
    <row r="48" spans="1:21">
      <c r="A48" s="262" t="s">
        <v>118</v>
      </c>
      <c r="B48" s="263"/>
      <c r="C48" s="263"/>
      <c r="S48" s="261"/>
      <c r="T48" s="261"/>
      <c r="U48" s="261"/>
    </row>
    <row r="49" spans="2:21">
      <c r="S49" s="261"/>
      <c r="T49" s="261"/>
      <c r="U49" s="261"/>
    </row>
    <row r="50" spans="2:21">
      <c r="B50" s="264">
        <v>302</v>
      </c>
      <c r="C50" s="265" t="s">
        <v>119</v>
      </c>
      <c r="K50" s="268">
        <v>241489.92000000001</v>
      </c>
      <c r="M50" s="269">
        <v>97976</v>
      </c>
      <c r="N50" s="269"/>
      <c r="S50" s="261"/>
      <c r="T50" s="261"/>
      <c r="U50" s="261"/>
    </row>
    <row r="51" spans="2:21">
      <c r="B51" s="264">
        <v>303</v>
      </c>
      <c r="C51" s="265" t="s">
        <v>120</v>
      </c>
      <c r="E51" s="266"/>
      <c r="G51" s="243"/>
      <c r="I51" s="267"/>
      <c r="K51" s="268"/>
      <c r="M51" s="269">
        <v>-115.99</v>
      </c>
      <c r="N51" s="269"/>
      <c r="O51" s="269"/>
      <c r="Q51" s="269"/>
      <c r="S51" s="261"/>
      <c r="T51" s="261"/>
      <c r="U51" s="261"/>
    </row>
    <row r="52" spans="2:21">
      <c r="B52" s="264">
        <v>303.02</v>
      </c>
      <c r="C52" s="265" t="s">
        <v>121</v>
      </c>
      <c r="E52" s="266"/>
      <c r="G52" s="243"/>
      <c r="I52" s="267"/>
      <c r="K52" s="268">
        <v>11395601.52</v>
      </c>
      <c r="M52" s="269">
        <v>1730483.25</v>
      </c>
      <c r="N52" s="269"/>
      <c r="O52" s="269"/>
      <c r="Q52" s="269"/>
      <c r="S52" s="261"/>
      <c r="T52" s="261"/>
      <c r="U52" s="261"/>
    </row>
    <row r="53" spans="2:21">
      <c r="B53" s="264">
        <v>303.2</v>
      </c>
      <c r="C53" s="265" t="s">
        <v>122</v>
      </c>
      <c r="E53" s="266"/>
      <c r="G53" s="243"/>
      <c r="I53" s="267"/>
      <c r="K53" s="268">
        <v>5969168.0999999996</v>
      </c>
      <c r="M53" s="269">
        <v>728745.74</v>
      </c>
      <c r="N53" s="269"/>
      <c r="O53" s="269"/>
      <c r="Q53" s="269"/>
      <c r="S53" s="261"/>
      <c r="T53" s="261"/>
      <c r="U53" s="261"/>
    </row>
    <row r="54" spans="2:21">
      <c r="B54" s="264">
        <v>374</v>
      </c>
      <c r="C54" s="265" t="s">
        <v>123</v>
      </c>
      <c r="E54" s="266"/>
      <c r="G54" s="243"/>
      <c r="I54" s="267"/>
      <c r="K54" s="268">
        <v>1277707.69</v>
      </c>
      <c r="M54" s="269">
        <v>13416.05</v>
      </c>
      <c r="N54" s="269"/>
      <c r="O54" s="269"/>
      <c r="Q54" s="269"/>
      <c r="S54" s="261"/>
      <c r="T54" s="261"/>
      <c r="U54" s="261"/>
    </row>
    <row r="55" spans="2:21">
      <c r="B55" s="264">
        <v>374.1</v>
      </c>
      <c r="C55" s="265" t="s">
        <v>124</v>
      </c>
      <c r="E55" s="266"/>
      <c r="G55" s="243"/>
      <c r="I55" s="267"/>
      <c r="K55" s="268">
        <v>72440.56</v>
      </c>
      <c r="M55" s="269"/>
      <c r="N55" s="269"/>
      <c r="O55" s="269"/>
      <c r="Q55" s="269"/>
      <c r="S55" s="261"/>
      <c r="T55" s="261"/>
      <c r="U55" s="261"/>
    </row>
    <row r="56" spans="2:21">
      <c r="B56" s="264">
        <v>374.3</v>
      </c>
      <c r="C56" s="265" t="s">
        <v>125</v>
      </c>
      <c r="E56" s="266"/>
      <c r="G56" s="243"/>
      <c r="I56" s="267"/>
      <c r="K56" s="268">
        <v>11132.18</v>
      </c>
      <c r="M56" s="269"/>
      <c r="N56" s="269"/>
      <c r="O56" s="269"/>
      <c r="Q56" s="269"/>
      <c r="S56" s="261"/>
      <c r="T56" s="261"/>
      <c r="U56" s="261"/>
    </row>
    <row r="57" spans="2:21">
      <c r="B57" s="264">
        <v>387.98</v>
      </c>
      <c r="C57" s="265" t="s">
        <v>126</v>
      </c>
      <c r="E57" s="266"/>
      <c r="G57" s="243"/>
      <c r="I57" s="267"/>
      <c r="K57" s="268">
        <v>4694.38</v>
      </c>
      <c r="M57" s="269">
        <v>-3139.44</v>
      </c>
      <c r="N57" s="269"/>
      <c r="O57" s="269"/>
      <c r="Q57" s="269"/>
      <c r="S57" s="261"/>
      <c r="T57" s="261"/>
      <c r="U57" s="261"/>
    </row>
    <row r="58" spans="2:21">
      <c r="B58" s="264">
        <v>389</v>
      </c>
      <c r="C58" s="265" t="s">
        <v>124</v>
      </c>
      <c r="E58" s="266"/>
      <c r="G58" s="243"/>
      <c r="I58" s="267"/>
      <c r="K58" s="268">
        <v>2225560.7200000002</v>
      </c>
      <c r="M58" s="269"/>
      <c r="N58" s="269"/>
      <c r="O58" s="269"/>
      <c r="Q58" s="269"/>
      <c r="S58" s="261"/>
      <c r="T58" s="261"/>
      <c r="U58" s="261"/>
    </row>
    <row r="59" spans="2:21">
      <c r="B59" s="264">
        <v>389.2</v>
      </c>
      <c r="C59" s="265" t="s">
        <v>127</v>
      </c>
      <c r="K59" s="279">
        <v>96507.92</v>
      </c>
      <c r="M59" s="280"/>
      <c r="N59" s="269"/>
      <c r="S59" s="261"/>
      <c r="T59" s="261"/>
      <c r="U59" s="261"/>
    </row>
    <row r="60" spans="2:21">
      <c r="B60" s="264">
        <v>391</v>
      </c>
      <c r="C60" s="265" t="s">
        <v>128</v>
      </c>
      <c r="E60" s="266" t="s">
        <v>76</v>
      </c>
      <c r="K60" s="268">
        <v>761398.32</v>
      </c>
      <c r="M60" s="269">
        <v>295150</v>
      </c>
      <c r="N60" s="269"/>
      <c r="O60" s="269"/>
      <c r="Q60" s="269"/>
      <c r="S60" s="261"/>
      <c r="T60" s="261"/>
      <c r="U60" s="261"/>
    </row>
    <row r="61" spans="2:21">
      <c r="B61" s="264">
        <v>391.12</v>
      </c>
      <c r="C61" s="265" t="s">
        <v>129</v>
      </c>
      <c r="E61" s="266" t="s">
        <v>76</v>
      </c>
      <c r="K61" s="268">
        <v>258582.04</v>
      </c>
      <c r="M61" s="269">
        <v>140799.32</v>
      </c>
      <c r="N61" s="269"/>
      <c r="S61" s="235"/>
      <c r="T61" s="235"/>
      <c r="U61" s="235"/>
    </row>
    <row r="62" spans="2:21">
      <c r="B62" s="264">
        <v>391.5</v>
      </c>
      <c r="C62" s="265" t="s">
        <v>130</v>
      </c>
      <c r="E62" s="266" t="s">
        <v>76</v>
      </c>
      <c r="K62" s="268">
        <v>813347.74</v>
      </c>
      <c r="M62" s="269">
        <v>447431.45</v>
      </c>
      <c r="N62" s="269"/>
      <c r="S62" s="235"/>
      <c r="T62" s="235"/>
      <c r="U62" s="235"/>
    </row>
    <row r="63" spans="2:21">
      <c r="B63" s="264">
        <v>394</v>
      </c>
      <c r="C63" s="265" t="s">
        <v>131</v>
      </c>
      <c r="E63" s="266" t="s">
        <v>76</v>
      </c>
      <c r="K63" s="268">
        <v>992183.11</v>
      </c>
      <c r="M63" s="269">
        <v>210024.46</v>
      </c>
      <c r="N63" s="269"/>
      <c r="S63" s="235"/>
      <c r="T63" s="235"/>
      <c r="U63" s="235"/>
    </row>
    <row r="64" spans="2:21">
      <c r="B64" s="264">
        <v>396</v>
      </c>
      <c r="C64" s="265" t="s">
        <v>132</v>
      </c>
      <c r="E64" s="266" t="s">
        <v>76</v>
      </c>
      <c r="K64" s="279">
        <v>269769.53000000003</v>
      </c>
      <c r="M64" s="280">
        <v>93191.16</v>
      </c>
      <c r="N64" s="269"/>
      <c r="S64" s="235"/>
      <c r="T64" s="235"/>
      <c r="U64" s="235"/>
    </row>
    <row r="65" spans="1:21">
      <c r="B65" s="264">
        <v>397</v>
      </c>
      <c r="C65" s="265" t="s">
        <v>133</v>
      </c>
      <c r="E65" s="266" t="s">
        <v>76</v>
      </c>
      <c r="K65" s="279">
        <v>702382.32</v>
      </c>
      <c r="M65" s="280">
        <v>272388.74</v>
      </c>
      <c r="N65" s="269"/>
      <c r="S65" s="235"/>
      <c r="T65" s="235"/>
      <c r="U65" s="235"/>
    </row>
    <row r="66" spans="1:21">
      <c r="B66" s="264">
        <v>398</v>
      </c>
      <c r="C66" s="265" t="s">
        <v>134</v>
      </c>
      <c r="E66" s="266" t="s">
        <v>76</v>
      </c>
      <c r="G66" s="243"/>
      <c r="I66" s="267"/>
      <c r="K66" s="270">
        <v>224541.67</v>
      </c>
      <c r="M66" s="271">
        <v>-170169.75</v>
      </c>
      <c r="N66" s="269"/>
      <c r="O66" s="280"/>
      <c r="Q66" s="280"/>
      <c r="S66" s="261"/>
      <c r="T66" s="261"/>
      <c r="U66" s="261"/>
    </row>
    <row r="67" spans="1:21">
      <c r="S67" s="261"/>
      <c r="T67" s="261"/>
      <c r="U67" s="261"/>
    </row>
    <row r="68" spans="1:21">
      <c r="A68" s="260" t="s">
        <v>135</v>
      </c>
      <c r="K68" s="275">
        <f>SUBTOTAL(9,K50:K66)</f>
        <v>25316507.719999999</v>
      </c>
      <c r="M68" s="276">
        <f>SUBTOTAL(9,M50:M66)</f>
        <v>3856180.99</v>
      </c>
      <c r="S68" s="261"/>
      <c r="T68" s="261"/>
      <c r="U68" s="261"/>
    </row>
    <row r="69" spans="1:21">
      <c r="A69" s="260"/>
      <c r="K69" s="272"/>
      <c r="M69" s="273"/>
      <c r="S69" s="235"/>
      <c r="T69" s="235"/>
      <c r="U69" s="235"/>
    </row>
    <row r="70" spans="1:21" ht="13.5" thickBot="1">
      <c r="A70" s="260" t="s">
        <v>136</v>
      </c>
      <c r="K70" s="277">
        <f>SUBTOTAL(9,K15:K69)</f>
        <v>573375484.29999983</v>
      </c>
      <c r="M70" s="278">
        <f>SUBTOTAL(9,M15:M69)</f>
        <v>202004035.25000003</v>
      </c>
      <c r="S70" s="235"/>
      <c r="T70" s="235"/>
      <c r="U70" s="235"/>
    </row>
    <row r="71" spans="1:21" ht="13.5" thickTop="1">
      <c r="S71" s="235"/>
      <c r="T71" s="235"/>
      <c r="U71" s="235"/>
    </row>
  </sheetData>
  <pageMargins left="0.75" right="0.75" top="1" bottom="0.7" header="0.3" footer="0.3"/>
  <pageSetup scale="50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DFF53-59EA-47F2-AD81-0AA0D9095F9B}">
  <sheetPr>
    <pageSetUpPr fitToPage="1"/>
  </sheetPr>
  <dimension ref="A1:K71"/>
  <sheetViews>
    <sheetView zoomScale="80" zoomScaleNormal="80" zoomScaleSheetLayoutView="40" workbookViewId="0">
      <selection activeCell="B40" sqref="B40:M40"/>
    </sheetView>
  </sheetViews>
  <sheetFormatPr defaultColWidth="9.140625" defaultRowHeight="12.75"/>
  <cols>
    <col min="1" max="1" width="4.140625" style="235" customWidth="1"/>
    <col min="2" max="2" width="7.7109375" style="235" customWidth="1"/>
    <col min="3" max="3" width="61.5703125" style="235" bestFit="1" customWidth="1"/>
    <col min="4" max="4" width="1.5703125" style="235" customWidth="1"/>
    <col min="5" max="5" width="21.85546875" style="235" customWidth="1"/>
    <col min="6" max="6" width="1.5703125" style="235" customWidth="1"/>
    <col min="7" max="7" width="21.85546875" style="235" customWidth="1"/>
    <col min="8" max="8" width="1.5703125" style="235" customWidth="1"/>
    <col min="9" max="9" width="21.85546875" style="235" customWidth="1"/>
    <col min="10" max="10" width="1.5703125" style="235" customWidth="1"/>
    <col min="11" max="11" width="21.85546875" style="235" customWidth="1"/>
    <col min="12" max="16384" width="9.140625" style="235"/>
  </cols>
  <sheetData>
    <row r="1" spans="1:11">
      <c r="A1" s="314" t="s">
        <v>944</v>
      </c>
    </row>
    <row r="2" spans="1:11">
      <c r="A2" s="315" t="s">
        <v>940</v>
      </c>
    </row>
    <row r="3" spans="1:11" ht="15.75">
      <c r="A3" s="232" t="s">
        <v>938</v>
      </c>
      <c r="B3" s="233"/>
      <c r="C3" s="234"/>
      <c r="D3" s="234"/>
      <c r="E3" s="234"/>
      <c r="F3" s="234"/>
      <c r="G3" s="234"/>
      <c r="H3" s="234"/>
      <c r="I3" s="234"/>
      <c r="J3" s="234"/>
      <c r="K3" s="234"/>
    </row>
    <row r="4" spans="1:11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</row>
    <row r="5" spans="1:11">
      <c r="A5" s="236" t="s">
        <v>137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</row>
    <row r="6" spans="1:11">
      <c r="A6" s="236" t="s">
        <v>138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</row>
    <row r="7" spans="1:11">
      <c r="A7" s="236"/>
      <c r="B7" s="234"/>
      <c r="C7" s="234"/>
      <c r="D7" s="234"/>
      <c r="E7" s="234"/>
      <c r="F7" s="234"/>
      <c r="G7" s="234"/>
      <c r="H7" s="234"/>
      <c r="I7" s="234"/>
      <c r="J7" s="234"/>
      <c r="K7" s="234"/>
    </row>
    <row r="8" spans="1:11">
      <c r="A8" s="237"/>
      <c r="B8" s="237"/>
      <c r="C8" s="237"/>
      <c r="D8" s="237"/>
      <c r="E8" s="241" t="s">
        <v>47</v>
      </c>
      <c r="F8" s="237"/>
      <c r="G8" s="238" t="s">
        <v>48</v>
      </c>
      <c r="H8" s="237"/>
      <c r="I8" s="238"/>
      <c r="J8" s="237"/>
      <c r="K8" s="238" t="s">
        <v>139</v>
      </c>
    </row>
    <row r="9" spans="1:11">
      <c r="A9" s="237" t="s">
        <v>51</v>
      </c>
      <c r="B9" s="237"/>
      <c r="C9" s="237"/>
      <c r="D9" s="237"/>
      <c r="E9" s="241" t="s">
        <v>55</v>
      </c>
      <c r="F9" s="237"/>
      <c r="G9" s="238" t="s">
        <v>56</v>
      </c>
      <c r="H9" s="237"/>
      <c r="I9" s="238" t="s">
        <v>139</v>
      </c>
      <c r="J9" s="237"/>
      <c r="K9" s="238" t="s">
        <v>65</v>
      </c>
    </row>
    <row r="10" spans="1:11">
      <c r="A10" s="245" t="s">
        <v>60</v>
      </c>
      <c r="B10" s="245"/>
      <c r="C10" s="245"/>
      <c r="D10" s="237"/>
      <c r="E10" s="247" t="s">
        <v>64</v>
      </c>
      <c r="F10" s="237"/>
      <c r="G10" s="246" t="s">
        <v>65</v>
      </c>
      <c r="H10" s="237"/>
      <c r="I10" s="246" t="s">
        <v>65</v>
      </c>
      <c r="J10" s="237"/>
      <c r="K10" s="246" t="s">
        <v>140</v>
      </c>
    </row>
    <row r="11" spans="1:11">
      <c r="A11" s="251">
        <v>1</v>
      </c>
      <c r="B11" s="252"/>
      <c r="C11" s="252"/>
      <c r="D11" s="256"/>
      <c r="E11" s="254">
        <v>2</v>
      </c>
      <c r="F11" s="256"/>
      <c r="G11" s="254">
        <v>3</v>
      </c>
      <c r="H11" s="256"/>
      <c r="I11" s="254">
        <v>4</v>
      </c>
      <c r="J11" s="256"/>
      <c r="K11" s="254" t="s">
        <v>141</v>
      </c>
    </row>
    <row r="12" spans="1:11">
      <c r="A12" s="252"/>
      <c r="B12" s="252"/>
      <c r="C12" s="252"/>
      <c r="D12" s="256"/>
      <c r="E12" s="259"/>
      <c r="F12" s="256"/>
      <c r="G12" s="259"/>
      <c r="H12" s="256"/>
      <c r="I12" s="259"/>
      <c r="J12" s="256"/>
      <c r="K12" s="259"/>
    </row>
    <row r="13" spans="1:11">
      <c r="A13" s="260" t="s">
        <v>73</v>
      </c>
    </row>
    <row r="15" spans="1:11">
      <c r="A15" s="262" t="s">
        <v>74</v>
      </c>
      <c r="B15" s="263"/>
      <c r="C15" s="263"/>
    </row>
    <row r="17" spans="2:11">
      <c r="B17" s="264">
        <v>375</v>
      </c>
      <c r="C17" s="265" t="s">
        <v>75</v>
      </c>
      <c r="E17" s="268">
        <v>209627.12</v>
      </c>
      <c r="G17" s="269">
        <v>-34417.18</v>
      </c>
      <c r="I17" s="269">
        <v>12713</v>
      </c>
      <c r="K17" s="269">
        <f t="shared" ref="K17:K31" si="0">G17-I17</f>
        <v>-47130.18</v>
      </c>
    </row>
    <row r="18" spans="2:11">
      <c r="B18" s="264">
        <v>376.1</v>
      </c>
      <c r="C18" s="265" t="s">
        <v>78</v>
      </c>
      <c r="E18" s="268">
        <v>149385024.68000001</v>
      </c>
      <c r="G18" s="269">
        <v>76811350.799999997</v>
      </c>
      <c r="I18" s="269">
        <v>50425111</v>
      </c>
      <c r="K18" s="269">
        <f t="shared" si="0"/>
        <v>26386239.799999997</v>
      </c>
    </row>
    <row r="19" spans="2:11">
      <c r="B19" s="264">
        <v>376.2</v>
      </c>
      <c r="C19" s="265" t="s">
        <v>80</v>
      </c>
      <c r="E19" s="268">
        <v>192615831.33000001</v>
      </c>
      <c r="G19" s="269">
        <v>54566030.060000002</v>
      </c>
      <c r="I19" s="269">
        <v>31706539</v>
      </c>
      <c r="K19" s="269">
        <f t="shared" si="0"/>
        <v>22859491.060000002</v>
      </c>
    </row>
    <row r="20" spans="2:11">
      <c r="B20" s="264">
        <v>378</v>
      </c>
      <c r="C20" s="265" t="s">
        <v>82</v>
      </c>
      <c r="E20" s="268">
        <v>2715949.96</v>
      </c>
      <c r="G20" s="269">
        <v>370403.22</v>
      </c>
      <c r="I20" s="269">
        <v>232924</v>
      </c>
      <c r="K20" s="269">
        <f t="shared" si="0"/>
        <v>137479.21999999997</v>
      </c>
    </row>
    <row r="21" spans="2:11">
      <c r="B21" s="264">
        <v>379</v>
      </c>
      <c r="C21" s="265" t="s">
        <v>84</v>
      </c>
      <c r="E21" s="268">
        <v>19606557.02</v>
      </c>
      <c r="G21" s="269">
        <v>5622429.3300000001</v>
      </c>
      <c r="I21" s="269">
        <v>4037941</v>
      </c>
      <c r="K21" s="269">
        <f t="shared" si="0"/>
        <v>1584488.33</v>
      </c>
    </row>
    <row r="22" spans="2:11">
      <c r="B22" s="264">
        <v>380.1</v>
      </c>
      <c r="C22" s="265" t="s">
        <v>86</v>
      </c>
      <c r="E22" s="268">
        <v>15577540.35</v>
      </c>
      <c r="G22" s="269">
        <v>22548532.370000001</v>
      </c>
      <c r="I22" s="269">
        <v>13411613</v>
      </c>
      <c r="K22" s="269">
        <f t="shared" si="0"/>
        <v>9136919.370000001</v>
      </c>
    </row>
    <row r="23" spans="2:11">
      <c r="B23" s="264">
        <v>380.2</v>
      </c>
      <c r="C23" s="265" t="s">
        <v>88</v>
      </c>
      <c r="E23" s="268">
        <v>103791091.73</v>
      </c>
      <c r="G23" s="269">
        <v>26655757.030000001</v>
      </c>
      <c r="I23" s="269">
        <v>26618071</v>
      </c>
      <c r="K23" s="269">
        <f t="shared" si="0"/>
        <v>37686.030000001192</v>
      </c>
    </row>
    <row r="24" spans="2:11">
      <c r="B24" s="264">
        <v>381</v>
      </c>
      <c r="C24" s="265" t="s">
        <v>90</v>
      </c>
      <c r="E24" s="268">
        <v>21907440.91</v>
      </c>
      <c r="G24" s="269">
        <v>2351641.41</v>
      </c>
      <c r="I24" s="269">
        <v>7361826</v>
      </c>
      <c r="K24" s="269">
        <f t="shared" si="0"/>
        <v>-5010184.59</v>
      </c>
    </row>
    <row r="25" spans="2:11">
      <c r="B25" s="264">
        <v>381.1</v>
      </c>
      <c r="C25" s="265" t="s">
        <v>92</v>
      </c>
      <c r="E25" s="268">
        <v>1791692.69</v>
      </c>
      <c r="G25" s="269">
        <v>-767208.25</v>
      </c>
      <c r="I25" s="269">
        <v>420064</v>
      </c>
      <c r="K25" s="269">
        <f t="shared" si="0"/>
        <v>-1187272.25</v>
      </c>
    </row>
    <row r="26" spans="2:11">
      <c r="B26" s="264">
        <v>382</v>
      </c>
      <c r="C26" s="265" t="s">
        <v>93</v>
      </c>
      <c r="E26" s="268">
        <v>5818610.9900000002</v>
      </c>
      <c r="G26" s="269">
        <v>-49346.44</v>
      </c>
      <c r="I26" s="269">
        <v>1502827</v>
      </c>
      <c r="K26" s="269">
        <f t="shared" si="0"/>
        <v>-1552173.44</v>
      </c>
    </row>
    <row r="27" spans="2:11">
      <c r="B27" s="264">
        <v>382.1</v>
      </c>
      <c r="C27" s="265" t="s">
        <v>95</v>
      </c>
      <c r="E27" s="268">
        <v>533909.26</v>
      </c>
      <c r="G27" s="269">
        <v>-1328400.43</v>
      </c>
      <c r="I27" s="269">
        <v>118556</v>
      </c>
      <c r="K27" s="269">
        <f t="shared" si="0"/>
        <v>-1446956.43</v>
      </c>
    </row>
    <row r="28" spans="2:11">
      <c r="B28" s="264">
        <v>383</v>
      </c>
      <c r="C28" s="265" t="s">
        <v>96</v>
      </c>
      <c r="E28" s="268">
        <v>7565636.2800000003</v>
      </c>
      <c r="G28" s="269">
        <v>1885273.27</v>
      </c>
      <c r="I28" s="269">
        <v>1609884</v>
      </c>
      <c r="K28" s="269">
        <f t="shared" si="0"/>
        <v>275389.27</v>
      </c>
    </row>
    <row r="29" spans="2:11">
      <c r="B29" s="264">
        <v>384</v>
      </c>
      <c r="C29" s="265" t="s">
        <v>98</v>
      </c>
      <c r="E29" s="268">
        <v>2122289.08</v>
      </c>
      <c r="G29" s="269">
        <v>109448.47</v>
      </c>
      <c r="I29" s="269">
        <v>679299</v>
      </c>
      <c r="K29" s="269">
        <f t="shared" si="0"/>
        <v>-569850.53</v>
      </c>
    </row>
    <row r="30" spans="2:11">
      <c r="B30" s="264">
        <v>385</v>
      </c>
      <c r="C30" s="265" t="s">
        <v>100</v>
      </c>
      <c r="E30" s="268">
        <v>3725562.98</v>
      </c>
      <c r="G30" s="269">
        <v>2269525.54</v>
      </c>
      <c r="I30" s="269">
        <v>1974385</v>
      </c>
      <c r="K30" s="269">
        <f t="shared" si="0"/>
        <v>295140.54000000004</v>
      </c>
    </row>
    <row r="31" spans="2:11">
      <c r="B31" s="264">
        <v>387</v>
      </c>
      <c r="C31" s="265" t="s">
        <v>102</v>
      </c>
      <c r="E31" s="270">
        <v>1961518.55</v>
      </c>
      <c r="G31" s="271">
        <v>398884.71</v>
      </c>
      <c r="I31" s="271">
        <v>484939</v>
      </c>
      <c r="K31" s="271">
        <f t="shared" si="0"/>
        <v>-86054.289999999979</v>
      </c>
    </row>
    <row r="33" spans="1:11">
      <c r="A33" s="260" t="s">
        <v>104</v>
      </c>
      <c r="E33" s="272">
        <f>SUBTOTAL(9,E17:E31)</f>
        <v>529328282.93000001</v>
      </c>
      <c r="G33" s="273">
        <f>SUBTOTAL(9,G17:G31)</f>
        <v>191409903.91</v>
      </c>
      <c r="I33" s="273">
        <f>SUBTOTAL(9,I17:I31)</f>
        <v>140596692</v>
      </c>
      <c r="K33" s="273">
        <f>SUBTOTAL(9,K17:K31)</f>
        <v>50813211.909999996</v>
      </c>
    </row>
    <row r="35" spans="1:11">
      <c r="A35" s="262" t="s">
        <v>105</v>
      </c>
      <c r="B35" s="263"/>
      <c r="C35" s="263"/>
    </row>
    <row r="37" spans="1:11">
      <c r="B37" s="264">
        <v>390</v>
      </c>
      <c r="C37" s="265" t="s">
        <v>75</v>
      </c>
      <c r="E37" s="268">
        <v>9127408.4600000009</v>
      </c>
      <c r="G37" s="269">
        <v>1667745.63</v>
      </c>
      <c r="I37" s="269">
        <v>1739872</v>
      </c>
      <c r="K37" s="269">
        <f t="shared" ref="K37:K42" si="1">G37-I37</f>
        <v>-72126.370000000112</v>
      </c>
    </row>
    <row r="38" spans="1:11">
      <c r="B38" s="264">
        <v>392</v>
      </c>
      <c r="C38" s="265" t="s">
        <v>107</v>
      </c>
      <c r="E38" s="268">
        <v>303331.77</v>
      </c>
      <c r="G38" s="269">
        <v>102171.58</v>
      </c>
      <c r="I38" s="269">
        <v>178104</v>
      </c>
      <c r="K38" s="269">
        <f t="shared" si="1"/>
        <v>-75932.42</v>
      </c>
    </row>
    <row r="39" spans="1:11">
      <c r="B39" s="264">
        <v>392.1</v>
      </c>
      <c r="C39" s="265" t="s">
        <v>109</v>
      </c>
      <c r="E39" s="268">
        <v>1723037.49</v>
      </c>
      <c r="G39" s="269">
        <v>1098400.53</v>
      </c>
      <c r="I39" s="269">
        <v>819042</v>
      </c>
      <c r="K39" s="269">
        <f t="shared" si="1"/>
        <v>279358.53000000003</v>
      </c>
    </row>
    <row r="40" spans="1:11">
      <c r="B40" s="264">
        <v>392.2</v>
      </c>
      <c r="C40" s="265" t="s">
        <v>111</v>
      </c>
      <c r="E40" s="268">
        <v>5236068.5599999996</v>
      </c>
      <c r="G40" s="269">
        <v>2572618.7599999998</v>
      </c>
      <c r="I40" s="269">
        <v>1838974</v>
      </c>
      <c r="K40" s="269">
        <f t="shared" si="1"/>
        <v>733644.75999999978</v>
      </c>
    </row>
    <row r="41" spans="1:11">
      <c r="B41" s="264">
        <v>392.3</v>
      </c>
      <c r="C41" s="265" t="s">
        <v>113</v>
      </c>
      <c r="E41" s="268">
        <v>776644</v>
      </c>
      <c r="G41" s="269">
        <v>355716.08</v>
      </c>
      <c r="I41" s="269">
        <v>340294</v>
      </c>
      <c r="K41" s="269">
        <f t="shared" si="1"/>
        <v>15422.080000000016</v>
      </c>
    </row>
    <row r="42" spans="1:11">
      <c r="B42" s="264">
        <v>394.1</v>
      </c>
      <c r="C42" s="265" t="s">
        <v>114</v>
      </c>
      <c r="E42" s="270">
        <v>1564203.37</v>
      </c>
      <c r="G42" s="271">
        <v>941297.77</v>
      </c>
      <c r="I42" s="271">
        <v>508366</v>
      </c>
      <c r="K42" s="271">
        <f t="shared" si="1"/>
        <v>432931.77</v>
      </c>
    </row>
    <row r="44" spans="1:11">
      <c r="A44" s="260" t="s">
        <v>116</v>
      </c>
      <c r="E44" s="275">
        <f>SUBTOTAL(9,E37:E42)</f>
        <v>18730693.650000002</v>
      </c>
      <c r="G44" s="276">
        <f>SUBTOTAL(9,G37:G42)</f>
        <v>6737950.3499999996</v>
      </c>
      <c r="I44" s="276">
        <f>SUBTOTAL(9,I37:I42)</f>
        <v>5424652</v>
      </c>
      <c r="K44" s="276">
        <f>SUBTOTAL(9,K37:K42)</f>
        <v>1313298.3499999999</v>
      </c>
    </row>
    <row r="45" spans="1:11">
      <c r="A45" s="260"/>
      <c r="E45" s="281"/>
      <c r="G45" s="282"/>
      <c r="I45" s="282"/>
      <c r="K45" s="282"/>
    </row>
    <row r="46" spans="1:11" ht="13.5" thickBot="1">
      <c r="A46" s="260" t="s">
        <v>117</v>
      </c>
      <c r="E46" s="277">
        <f>SUBTOTAL(9,E15:E44)</f>
        <v>548058976.57999992</v>
      </c>
      <c r="G46" s="278">
        <f>SUBTOTAL(9,G15:G44)</f>
        <v>198147854.26000002</v>
      </c>
      <c r="I46" s="278">
        <f>SUBTOTAL(9,I15:I44)</f>
        <v>146021344</v>
      </c>
      <c r="K46" s="278">
        <f>SUBTOTAL(9,K15:K44)</f>
        <v>52126510.259999998</v>
      </c>
    </row>
    <row r="47" spans="1:11" ht="13.5" thickTop="1"/>
    <row r="48" spans="1:11">
      <c r="A48" s="262" t="s">
        <v>118</v>
      </c>
      <c r="B48" s="263"/>
      <c r="C48" s="263"/>
    </row>
    <row r="50" spans="2:11">
      <c r="B50" s="264">
        <v>302</v>
      </c>
      <c r="C50" s="265" t="s">
        <v>119</v>
      </c>
      <c r="E50" s="268">
        <v>241489.92000000001</v>
      </c>
      <c r="G50" s="269">
        <v>97976</v>
      </c>
    </row>
    <row r="51" spans="2:11">
      <c r="B51" s="264">
        <v>303</v>
      </c>
      <c r="C51" s="265" t="s">
        <v>120</v>
      </c>
      <c r="E51" s="268"/>
      <c r="G51" s="269">
        <v>-115.99</v>
      </c>
    </row>
    <row r="52" spans="2:11">
      <c r="B52" s="264">
        <v>303.02</v>
      </c>
      <c r="C52" s="265" t="s">
        <v>121</v>
      </c>
      <c r="E52" s="268">
        <v>11395601.52</v>
      </c>
      <c r="G52" s="269">
        <v>1730483.25</v>
      </c>
    </row>
    <row r="53" spans="2:11">
      <c r="B53" s="264">
        <v>303.2</v>
      </c>
      <c r="C53" s="265" t="s">
        <v>122</v>
      </c>
      <c r="E53" s="268">
        <v>5969168.0999999996</v>
      </c>
      <c r="G53" s="269">
        <v>728745.74</v>
      </c>
    </row>
    <row r="54" spans="2:11">
      <c r="B54" s="264">
        <v>374</v>
      </c>
      <c r="C54" s="265" t="s">
        <v>123</v>
      </c>
      <c r="E54" s="268">
        <v>1277707.69</v>
      </c>
      <c r="G54" s="269">
        <v>13416.05</v>
      </c>
      <c r="I54" s="269"/>
      <c r="K54" s="269"/>
    </row>
    <row r="55" spans="2:11">
      <c r="B55" s="264">
        <v>374.1</v>
      </c>
      <c r="C55" s="265" t="s">
        <v>124</v>
      </c>
      <c r="E55" s="268">
        <v>72440.56</v>
      </c>
      <c r="G55" s="269"/>
    </row>
    <row r="56" spans="2:11">
      <c r="B56" s="264">
        <v>374.3</v>
      </c>
      <c r="C56" s="265" t="s">
        <v>125</v>
      </c>
      <c r="E56" s="268">
        <v>11132.18</v>
      </c>
      <c r="G56" s="269"/>
    </row>
    <row r="57" spans="2:11">
      <c r="B57" s="264">
        <v>387.98</v>
      </c>
      <c r="C57" s="265" t="s">
        <v>126</v>
      </c>
      <c r="E57" s="268">
        <v>4694.38</v>
      </c>
      <c r="G57" s="269">
        <v>-3139.44</v>
      </c>
    </row>
    <row r="58" spans="2:11">
      <c r="B58" s="264">
        <v>389</v>
      </c>
      <c r="C58" s="265" t="s">
        <v>124</v>
      </c>
      <c r="E58" s="279">
        <v>2225560.7200000002</v>
      </c>
      <c r="G58" s="280"/>
    </row>
    <row r="59" spans="2:11">
      <c r="B59" s="264">
        <v>389.2</v>
      </c>
      <c r="C59" s="265" t="s">
        <v>127</v>
      </c>
      <c r="E59" s="279">
        <v>96507.92</v>
      </c>
      <c r="G59" s="280"/>
    </row>
    <row r="60" spans="2:11">
      <c r="B60" s="264">
        <v>391</v>
      </c>
      <c r="C60" s="265" t="s">
        <v>128</v>
      </c>
      <c r="E60" s="268">
        <v>761398.32</v>
      </c>
      <c r="G60" s="269">
        <v>295150</v>
      </c>
      <c r="I60" s="280"/>
      <c r="K60" s="280"/>
    </row>
    <row r="61" spans="2:11">
      <c r="B61" s="264">
        <v>391.12</v>
      </c>
      <c r="C61" s="265" t="s">
        <v>129</v>
      </c>
      <c r="E61" s="268">
        <v>258582.04</v>
      </c>
      <c r="G61" s="269">
        <v>140799.32</v>
      </c>
      <c r="I61" s="280"/>
      <c r="K61" s="280"/>
    </row>
    <row r="62" spans="2:11">
      <c r="B62" s="264">
        <v>391.5</v>
      </c>
      <c r="C62" s="265" t="s">
        <v>130</v>
      </c>
      <c r="E62" s="268">
        <v>813347.74</v>
      </c>
      <c r="G62" s="269">
        <v>447431.45</v>
      </c>
    </row>
    <row r="63" spans="2:11">
      <c r="B63" s="264">
        <v>394</v>
      </c>
      <c r="C63" s="265" t="s">
        <v>131</v>
      </c>
      <c r="E63" s="268">
        <v>992183.11</v>
      </c>
      <c r="G63" s="269">
        <v>210024.46</v>
      </c>
    </row>
    <row r="64" spans="2:11">
      <c r="B64" s="264">
        <v>396</v>
      </c>
      <c r="C64" s="265" t="s">
        <v>132</v>
      </c>
      <c r="E64" s="279">
        <v>269769.53000000003</v>
      </c>
      <c r="G64" s="280">
        <v>93191.16</v>
      </c>
    </row>
    <row r="65" spans="1:7">
      <c r="B65" s="264">
        <v>397</v>
      </c>
      <c r="C65" s="265" t="s">
        <v>133</v>
      </c>
      <c r="E65" s="279">
        <v>702382.32</v>
      </c>
      <c r="G65" s="280">
        <v>272388.74</v>
      </c>
    </row>
    <row r="66" spans="1:7">
      <c r="B66" s="264">
        <v>398</v>
      </c>
      <c r="C66" s="265" t="s">
        <v>134</v>
      </c>
      <c r="E66" s="270">
        <v>224541.67</v>
      </c>
      <c r="G66" s="271">
        <v>-170169.75</v>
      </c>
    </row>
    <row r="68" spans="1:7">
      <c r="A68" s="260" t="s">
        <v>135</v>
      </c>
      <c r="E68" s="275">
        <f>SUBTOTAL(9,E50:E66)</f>
        <v>25316507.719999999</v>
      </c>
      <c r="G68" s="276">
        <f>SUBTOTAL(9,G50:G66)</f>
        <v>3856180.99</v>
      </c>
    </row>
    <row r="69" spans="1:7">
      <c r="A69" s="260"/>
      <c r="E69" s="281"/>
      <c r="G69" s="282"/>
    </row>
    <row r="70" spans="1:7" ht="13.5" thickBot="1">
      <c r="A70" s="260" t="s">
        <v>136</v>
      </c>
      <c r="E70" s="277">
        <f>SUBTOTAL(9,E12:E69)</f>
        <v>573375484.29999983</v>
      </c>
      <c r="G70" s="278">
        <f>SUBTOTAL(9,G12:G69)</f>
        <v>202004035.25000003</v>
      </c>
    </row>
    <row r="71" spans="1:7" ht="13.5" thickTop="1"/>
  </sheetData>
  <pageMargins left="0.75" right="0.75" top="1" bottom="0.7" header="0.3" footer="0.3"/>
  <pageSetup scale="73" fitToHeight="0" orientation="landscape" horizontalDpi="1200" verticalDpi="1200" r:id="rId1"/>
  <rowBreaks count="1" manualBreakCount="1">
    <brk id="47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7A0ED-EBD2-4E32-8C44-C2DAE8C81655}">
  <dimension ref="A1:O14"/>
  <sheetViews>
    <sheetView workbookViewId="0">
      <selection activeCell="B40" sqref="B40:M40"/>
    </sheetView>
  </sheetViews>
  <sheetFormatPr defaultRowHeight="12.75"/>
  <cols>
    <col min="1" max="1" width="32.85546875" bestFit="1" customWidth="1"/>
    <col min="2" max="2" width="13.7109375" customWidth="1"/>
  </cols>
  <sheetData>
    <row r="1" spans="1:15">
      <c r="A1" s="312" t="s">
        <v>945</v>
      </c>
    </row>
    <row r="2" spans="1:15">
      <c r="A2" s="313" t="s">
        <v>940</v>
      </c>
    </row>
    <row r="3" spans="1:15">
      <c r="A3" s="163" t="s">
        <v>142</v>
      </c>
      <c r="B3" t="s">
        <v>143</v>
      </c>
    </row>
    <row r="4" spans="1:15">
      <c r="A4" s="163" t="s">
        <v>144</v>
      </c>
      <c r="B4" t="s">
        <v>145</v>
      </c>
    </row>
    <row r="5" spans="1:15">
      <c r="B5" s="174">
        <v>44927</v>
      </c>
      <c r="C5" s="174">
        <v>44958</v>
      </c>
      <c r="D5" s="174">
        <v>44986</v>
      </c>
      <c r="E5" s="174">
        <v>45017</v>
      </c>
      <c r="F5" s="174">
        <v>45047</v>
      </c>
      <c r="G5" s="174">
        <v>45078</v>
      </c>
      <c r="H5" s="174">
        <v>45108</v>
      </c>
      <c r="I5" s="174">
        <v>45139</v>
      </c>
      <c r="J5" s="174">
        <v>45170</v>
      </c>
      <c r="K5" s="174">
        <v>45200</v>
      </c>
      <c r="L5" s="174">
        <v>45231</v>
      </c>
      <c r="M5" s="174">
        <v>45261</v>
      </c>
    </row>
    <row r="6" spans="1:15">
      <c r="A6" s="163" t="s">
        <v>146</v>
      </c>
      <c r="B6" s="163" t="s">
        <v>147</v>
      </c>
      <c r="C6" s="163" t="s">
        <v>148</v>
      </c>
      <c r="D6" s="163" t="s">
        <v>149</v>
      </c>
      <c r="E6" s="163" t="s">
        <v>150</v>
      </c>
      <c r="F6" s="163" t="s">
        <v>151</v>
      </c>
      <c r="G6" s="163" t="s">
        <v>152</v>
      </c>
      <c r="H6" s="163" t="s">
        <v>153</v>
      </c>
      <c r="I6" s="163" t="s">
        <v>154</v>
      </c>
      <c r="J6" s="163" t="s">
        <v>155</v>
      </c>
      <c r="K6" s="163" t="s">
        <v>156</v>
      </c>
      <c r="L6" s="163" t="s">
        <v>157</v>
      </c>
      <c r="M6" s="163" t="s">
        <v>158</v>
      </c>
      <c r="N6" s="163"/>
      <c r="O6" s="163"/>
    </row>
    <row r="7" spans="1:15">
      <c r="A7" s="164" t="s">
        <v>159</v>
      </c>
      <c r="B7" s="166">
        <v>74586.690052742473</v>
      </c>
      <c r="C7" s="166">
        <v>75922.011819448759</v>
      </c>
      <c r="D7" s="166">
        <v>77302.158297462403</v>
      </c>
      <c r="E7" s="166">
        <v>78718.164544521933</v>
      </c>
      <c r="F7" s="166">
        <v>80162.85860681819</v>
      </c>
      <c r="G7" s="166">
        <v>81630.502921303807</v>
      </c>
      <c r="H7" s="166">
        <v>83116.507437540902</v>
      </c>
      <c r="I7" s="166">
        <v>84617.200115179221</v>
      </c>
      <c r="J7" s="166">
        <v>86129.643321938478</v>
      </c>
      <c r="K7" s="166">
        <v>87651.486951994506</v>
      </c>
      <c r="L7" s="166">
        <v>89180.850920687939</v>
      </c>
      <c r="M7" s="166">
        <v>90716.231160291296</v>
      </c>
    </row>
    <row r="8" spans="1:15">
      <c r="A8" s="165" t="s">
        <v>160</v>
      </c>
      <c r="B8" s="166">
        <v>1439.5507609461033</v>
      </c>
      <c r="C8" s="166">
        <v>1476.4873286777897</v>
      </c>
      <c r="D8" s="166">
        <v>1514.6638005483426</v>
      </c>
      <c r="E8" s="166">
        <v>1553.8321957299886</v>
      </c>
      <c r="F8" s="166">
        <v>1593.7941295605092</v>
      </c>
      <c r="G8" s="166">
        <v>1634.3908943101294</v>
      </c>
      <c r="H8" s="166">
        <v>1675.4955237950294</v>
      </c>
      <c r="I8" s="166">
        <v>1717.006445068153</v>
      </c>
      <c r="J8" s="166">
        <v>1758.8423997718558</v>
      </c>
      <c r="K8" s="166">
        <v>1800.9383812200217</v>
      </c>
      <c r="L8" s="166">
        <v>1843.2423840637582</v>
      </c>
      <c r="M8" s="166">
        <v>1885.7128040239511</v>
      </c>
    </row>
    <row r="9" spans="1:15">
      <c r="A9" s="165" t="s">
        <v>161</v>
      </c>
      <c r="B9" s="166">
        <v>43413.779763048231</v>
      </c>
      <c r="C9" s="166">
        <v>44240.293918553609</v>
      </c>
      <c r="D9" s="166">
        <v>45094.552891327534</v>
      </c>
      <c r="E9" s="166">
        <v>45971.007717916291</v>
      </c>
      <c r="F9" s="166">
        <v>46865.21922755691</v>
      </c>
      <c r="G9" s="166">
        <v>47773.636083639038</v>
      </c>
      <c r="H9" s="166">
        <v>48693.417216874353</v>
      </c>
      <c r="I9" s="166">
        <v>49622.28977183222</v>
      </c>
      <c r="J9" s="166">
        <v>50558.435464168142</v>
      </c>
      <c r="K9" s="166">
        <v>51500.399666406491</v>
      </c>
      <c r="L9" s="166">
        <v>52447.018676566797</v>
      </c>
      <c r="M9" s="166">
        <v>53397.361533064657</v>
      </c>
    </row>
    <row r="10" spans="1:15">
      <c r="A10" s="165" t="s">
        <v>162</v>
      </c>
      <c r="B10" s="166">
        <v>1.4376875</v>
      </c>
      <c r="C10" s="166">
        <v>1.4376875</v>
      </c>
      <c r="D10" s="166">
        <v>1.4376875</v>
      </c>
      <c r="E10" s="166">
        <v>1.4376875</v>
      </c>
      <c r="F10" s="166">
        <v>1.4376875</v>
      </c>
      <c r="G10" s="166">
        <v>1.4376875</v>
      </c>
      <c r="H10" s="166">
        <v>1.4376875</v>
      </c>
      <c r="I10" s="166">
        <v>1.4376875</v>
      </c>
      <c r="J10" s="166">
        <v>1.4376875</v>
      </c>
      <c r="K10" s="166">
        <v>1.4376875</v>
      </c>
      <c r="L10" s="166">
        <v>1.4376875</v>
      </c>
      <c r="M10" s="166">
        <v>1.4376875</v>
      </c>
      <c r="N10" s="166">
        <f>+SUM(B10:M10)</f>
        <v>17.252249999999997</v>
      </c>
    </row>
    <row r="11" spans="1:15">
      <c r="A11" s="165" t="s">
        <v>163</v>
      </c>
      <c r="B11" s="166">
        <v>24456.827227849495</v>
      </c>
      <c r="C11" s="166">
        <v>24821.547341083169</v>
      </c>
      <c r="D11" s="166">
        <v>25198.510551217758</v>
      </c>
      <c r="E11" s="166">
        <v>25585.268238873083</v>
      </c>
      <c r="F11" s="166">
        <v>25979.861508544989</v>
      </c>
      <c r="G11" s="166">
        <v>26380.723243830165</v>
      </c>
      <c r="H11" s="166">
        <v>26786.599751605958</v>
      </c>
      <c r="I11" s="166">
        <v>27196.488077374244</v>
      </c>
      <c r="J11" s="166">
        <v>27609.58585753652</v>
      </c>
      <c r="K11" s="166">
        <v>28025.251201213992</v>
      </c>
      <c r="L11" s="166">
        <v>28442.97059570362</v>
      </c>
      <c r="M11" s="166">
        <v>28862.333230842974</v>
      </c>
    </row>
    <row r="12" spans="1:15">
      <c r="A12" s="165" t="s">
        <v>164</v>
      </c>
      <c r="B12" s="166">
        <v>3104.9251987756929</v>
      </c>
      <c r="C12" s="166">
        <v>3157.8438375888363</v>
      </c>
      <c r="D12" s="166">
        <v>3212.5388742460955</v>
      </c>
      <c r="E12" s="166">
        <v>3268.6550291786471</v>
      </c>
      <c r="F12" s="166">
        <v>3325.9080787314324</v>
      </c>
      <c r="G12" s="166">
        <v>3384.0706439804048</v>
      </c>
      <c r="H12" s="166">
        <v>3442.960821786327</v>
      </c>
      <c r="I12" s="166">
        <v>3502.4330896378087</v>
      </c>
      <c r="J12" s="166">
        <v>3562.3710295257388</v>
      </c>
      <c r="K12" s="166">
        <v>3622.6815070428265</v>
      </c>
      <c r="L12" s="166">
        <v>3683.290014663241</v>
      </c>
      <c r="M12" s="166">
        <v>3744.1369463663173</v>
      </c>
      <c r="N12" s="166">
        <f>+SUM(B12:M12)</f>
        <v>41011.815071523364</v>
      </c>
    </row>
    <row r="13" spans="1:15">
      <c r="A13" s="165" t="s">
        <v>165</v>
      </c>
      <c r="B13" s="166">
        <v>2170.1694146229529</v>
      </c>
      <c r="C13" s="166">
        <v>2224.4017060453575</v>
      </c>
      <c r="D13" s="166">
        <v>2280.4544926226804</v>
      </c>
      <c r="E13" s="166">
        <v>2337.9636753239383</v>
      </c>
      <c r="F13" s="166">
        <v>2396.6379749243433</v>
      </c>
      <c r="G13" s="166">
        <v>2456.2443680440674</v>
      </c>
      <c r="H13" s="166">
        <v>2516.5964359792456</v>
      </c>
      <c r="I13" s="166">
        <v>2577.5450437667873</v>
      </c>
      <c r="J13" s="166">
        <v>2638.97088343622</v>
      </c>
      <c r="K13" s="166">
        <v>2700.7785086111658</v>
      </c>
      <c r="L13" s="166">
        <v>2762.8915621905217</v>
      </c>
      <c r="M13" s="166">
        <v>2825.2489584934056</v>
      </c>
    </row>
    <row r="14" spans="1:15">
      <c r="A14" s="164" t="s">
        <v>166</v>
      </c>
      <c r="B14" s="166">
        <v>74586.690052742473</v>
      </c>
      <c r="C14" s="166">
        <v>75922.011819448759</v>
      </c>
      <c r="D14" s="166">
        <v>77302.158297462403</v>
      </c>
      <c r="E14" s="166">
        <v>78718.164544521933</v>
      </c>
      <c r="F14" s="166">
        <v>80162.85860681819</v>
      </c>
      <c r="G14" s="166">
        <v>81630.502921303807</v>
      </c>
      <c r="H14" s="166">
        <v>83116.507437540902</v>
      </c>
      <c r="I14" s="166">
        <v>84617.200115179221</v>
      </c>
      <c r="J14" s="166">
        <v>86129.643321938478</v>
      </c>
      <c r="K14" s="166">
        <v>87651.486951994506</v>
      </c>
      <c r="L14" s="166">
        <v>89180.850920687939</v>
      </c>
      <c r="M14" s="166">
        <v>90716.231160291296</v>
      </c>
      <c r="N14" s="173">
        <f>SUM(B14:M14)</f>
        <v>989734.30614992976</v>
      </c>
    </row>
  </sheetData>
  <pageMargins left="0.7" right="0.7" top="0.75" bottom="0.75" header="0.3" footer="0.3"/>
  <pageSetup orientation="portrait" horizontalDpi="1200" verticalDpi="1200" r:id="rId2"/>
  <customProperties>
    <customPr name="_pios_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8A5B2-DBB3-4385-97C4-5CC237643759}">
  <dimension ref="A1:AO171"/>
  <sheetViews>
    <sheetView workbookViewId="0">
      <pane ySplit="7" topLeftCell="A8" activePane="bottomLeft" state="frozen"/>
      <selection activeCell="B40" sqref="B40:M40"/>
      <selection pane="bottomLeft" activeCell="B40" sqref="B40:M40"/>
    </sheetView>
  </sheetViews>
  <sheetFormatPr defaultRowHeight="12.75"/>
  <cols>
    <col min="1" max="1" width="94" bestFit="1" customWidth="1"/>
    <col min="2" max="41" width="17.5703125" customWidth="1"/>
  </cols>
  <sheetData>
    <row r="1" spans="1:41">
      <c r="A1" s="312" t="s">
        <v>946</v>
      </c>
    </row>
    <row r="2" spans="1:41">
      <c r="A2" s="313" t="s">
        <v>940</v>
      </c>
    </row>
    <row r="3" spans="1:41" ht="13.5" thickBo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</row>
    <row r="4" spans="1:41" ht="15" customHeight="1">
      <c r="A4" s="13" t="s">
        <v>167</v>
      </c>
    </row>
    <row r="5" spans="1:41" ht="13.5" thickBot="1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</row>
    <row r="6" spans="1:41" ht="13.5" thickBot="1">
      <c r="A6" s="303" t="s">
        <v>168</v>
      </c>
      <c r="B6" s="303" t="s">
        <v>169</v>
      </c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 t="s">
        <v>170</v>
      </c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 t="s">
        <v>171</v>
      </c>
      <c r="Y6" s="303"/>
      <c r="Z6" s="303"/>
      <c r="AA6" s="303"/>
      <c r="AB6" s="303"/>
      <c r="AC6" s="303"/>
      <c r="AD6" s="303"/>
      <c r="AE6" s="303"/>
      <c r="AF6" s="303"/>
      <c r="AG6" s="303"/>
      <c r="AH6" s="303"/>
    </row>
    <row r="7" spans="1:41" ht="26.25" thickBot="1">
      <c r="A7" s="303"/>
      <c r="B7" s="135" t="s">
        <v>172</v>
      </c>
      <c r="C7" s="135" t="s">
        <v>173</v>
      </c>
      <c r="D7" s="135" t="s">
        <v>174</v>
      </c>
      <c r="E7" s="135" t="s">
        <v>175</v>
      </c>
      <c r="F7" s="135" t="s">
        <v>176</v>
      </c>
      <c r="G7" s="135" t="s">
        <v>177</v>
      </c>
      <c r="H7" s="135" t="s">
        <v>178</v>
      </c>
      <c r="I7" s="135" t="s">
        <v>179</v>
      </c>
      <c r="J7" s="135" t="s">
        <v>180</v>
      </c>
      <c r="K7" s="135" t="s">
        <v>181</v>
      </c>
      <c r="L7" s="135" t="s">
        <v>182</v>
      </c>
      <c r="M7" s="135" t="s">
        <v>172</v>
      </c>
      <c r="N7" s="135" t="s">
        <v>173</v>
      </c>
      <c r="O7" s="135" t="s">
        <v>174</v>
      </c>
      <c r="P7" s="135" t="s">
        <v>175</v>
      </c>
      <c r="Q7" s="135" t="s">
        <v>176</v>
      </c>
      <c r="R7" s="135" t="s">
        <v>177</v>
      </c>
      <c r="S7" s="135" t="s">
        <v>178</v>
      </c>
      <c r="T7" s="135" t="s">
        <v>179</v>
      </c>
      <c r="U7" s="135" t="s">
        <v>180</v>
      </c>
      <c r="V7" s="135" t="s">
        <v>181</v>
      </c>
      <c r="W7" s="135" t="s">
        <v>182</v>
      </c>
      <c r="X7" s="135" t="s">
        <v>172</v>
      </c>
      <c r="Y7" s="135" t="s">
        <v>173</v>
      </c>
      <c r="Z7" s="135" t="s">
        <v>174</v>
      </c>
      <c r="AA7" s="135" t="s">
        <v>175</v>
      </c>
      <c r="AB7" s="135" t="s">
        <v>176</v>
      </c>
      <c r="AC7" s="135" t="s">
        <v>177</v>
      </c>
      <c r="AD7" s="135" t="s">
        <v>178</v>
      </c>
      <c r="AE7" s="135" t="s">
        <v>179</v>
      </c>
      <c r="AF7" s="135" t="s">
        <v>180</v>
      </c>
      <c r="AG7" s="135" t="s">
        <v>181</v>
      </c>
      <c r="AH7" s="135" t="s">
        <v>182</v>
      </c>
    </row>
    <row r="8" spans="1:41">
      <c r="A8" s="136" t="s">
        <v>183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8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8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8"/>
    </row>
    <row r="9" spans="1:41">
      <c r="A9" s="139" t="s">
        <v>184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8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8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8"/>
    </row>
    <row r="10" spans="1:41">
      <c r="A10" s="140" t="s">
        <v>185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8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8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8"/>
    </row>
    <row r="11" spans="1:41">
      <c r="A11" s="141" t="s">
        <v>186</v>
      </c>
      <c r="B11" s="138">
        <v>-25356902.210000001</v>
      </c>
      <c r="C11" s="138">
        <v>-25356902.210000001</v>
      </c>
      <c r="D11" s="138">
        <v>0</v>
      </c>
      <c r="E11" s="138">
        <v>0</v>
      </c>
      <c r="F11" s="138">
        <v>-25356902.210000001</v>
      </c>
      <c r="G11" s="138">
        <v>0</v>
      </c>
      <c r="H11" s="138">
        <v>-25356902.210000001</v>
      </c>
      <c r="I11" s="138">
        <v>0</v>
      </c>
      <c r="J11" s="138">
        <v>0</v>
      </c>
      <c r="K11" s="138">
        <v>-25356902.210000001</v>
      </c>
      <c r="L11" s="142">
        <v>1</v>
      </c>
      <c r="M11" s="138">
        <v>-25737227.225508481</v>
      </c>
      <c r="N11" s="138">
        <v>-25737227.225508481</v>
      </c>
      <c r="O11" s="138">
        <v>0</v>
      </c>
      <c r="P11" s="138">
        <v>0</v>
      </c>
      <c r="Q11" s="138">
        <v>-25737227.225508481</v>
      </c>
      <c r="R11" s="138">
        <v>0</v>
      </c>
      <c r="S11" s="138">
        <v>-25737227.225508481</v>
      </c>
      <c r="T11" s="138">
        <v>0</v>
      </c>
      <c r="U11" s="138">
        <v>0</v>
      </c>
      <c r="V11" s="138">
        <v>-25737227.225508481</v>
      </c>
      <c r="W11" s="142">
        <v>1</v>
      </c>
      <c r="X11" s="138">
        <v>-26057970.505970359</v>
      </c>
      <c r="Y11" s="138">
        <v>-26057970.505970359</v>
      </c>
      <c r="Z11" s="138">
        <v>0</v>
      </c>
      <c r="AA11" s="138">
        <v>0</v>
      </c>
      <c r="AB11" s="138">
        <v>-26057970.505970359</v>
      </c>
      <c r="AC11" s="138">
        <v>0</v>
      </c>
      <c r="AD11" s="138">
        <v>-26057970.505970359</v>
      </c>
      <c r="AE11" s="138">
        <v>0</v>
      </c>
      <c r="AF11" s="138">
        <v>0</v>
      </c>
      <c r="AG11" s="138">
        <v>-26057970.505970359</v>
      </c>
      <c r="AH11" s="142">
        <v>1</v>
      </c>
    </row>
    <row r="12" spans="1:41">
      <c r="A12" s="141" t="s">
        <v>187</v>
      </c>
      <c r="B12" s="138">
        <v>-9873565.7600000016</v>
      </c>
      <c r="C12" s="138">
        <v>-9873565.7600000016</v>
      </c>
      <c r="D12" s="138">
        <v>9873565.7600000016</v>
      </c>
      <c r="E12" s="138">
        <v>0</v>
      </c>
      <c r="F12" s="138">
        <v>0</v>
      </c>
      <c r="G12" s="138">
        <v>0</v>
      </c>
      <c r="H12" s="138">
        <v>-9873565.7600000016</v>
      </c>
      <c r="I12" s="138">
        <v>9873565.7600000016</v>
      </c>
      <c r="J12" s="138">
        <v>0</v>
      </c>
      <c r="K12" s="138">
        <v>0</v>
      </c>
      <c r="L12" s="142">
        <v>1</v>
      </c>
      <c r="M12" s="138">
        <v>-13695457.409999998</v>
      </c>
      <c r="N12" s="138">
        <v>-13695457.409999998</v>
      </c>
      <c r="O12" s="138">
        <v>13695457.409999998</v>
      </c>
      <c r="P12" s="138">
        <v>0</v>
      </c>
      <c r="Q12" s="138">
        <v>0</v>
      </c>
      <c r="R12" s="138">
        <v>0</v>
      </c>
      <c r="S12" s="138">
        <v>-13695457.409999998</v>
      </c>
      <c r="T12" s="138">
        <v>13695457.409999998</v>
      </c>
      <c r="U12" s="138">
        <v>0</v>
      </c>
      <c r="V12" s="138">
        <v>0</v>
      </c>
      <c r="W12" s="142">
        <v>1</v>
      </c>
      <c r="X12" s="138">
        <v>-13935947.259999998</v>
      </c>
      <c r="Y12" s="138">
        <v>-13935947.259999998</v>
      </c>
      <c r="Z12" s="138">
        <v>13935947.259999998</v>
      </c>
      <c r="AA12" s="138">
        <v>0</v>
      </c>
      <c r="AB12" s="138">
        <v>0</v>
      </c>
      <c r="AC12" s="138">
        <v>0</v>
      </c>
      <c r="AD12" s="138">
        <v>-13935947.259999998</v>
      </c>
      <c r="AE12" s="138">
        <v>13935947.259999998</v>
      </c>
      <c r="AF12" s="138">
        <v>0</v>
      </c>
      <c r="AG12" s="138">
        <v>0</v>
      </c>
      <c r="AH12" s="142">
        <v>1</v>
      </c>
    </row>
    <row r="13" spans="1:41">
      <c r="A13" s="141" t="s">
        <v>188</v>
      </c>
      <c r="B13" s="138">
        <v>-8956073.1900000013</v>
      </c>
      <c r="C13" s="138">
        <v>-8956073.1900000013</v>
      </c>
      <c r="D13" s="138">
        <v>0</v>
      </c>
      <c r="E13" s="138">
        <v>0</v>
      </c>
      <c r="F13" s="138">
        <v>-8956073.1900000013</v>
      </c>
      <c r="G13" s="138">
        <v>0</v>
      </c>
      <c r="H13" s="138">
        <v>-8956073.1900000013</v>
      </c>
      <c r="I13" s="138">
        <v>0</v>
      </c>
      <c r="J13" s="138">
        <v>0</v>
      </c>
      <c r="K13" s="138">
        <v>-8956073.1900000013</v>
      </c>
      <c r="L13" s="142">
        <v>1</v>
      </c>
      <c r="M13" s="138">
        <v>-10329982.062493827</v>
      </c>
      <c r="N13" s="138">
        <v>-10329982.062493827</v>
      </c>
      <c r="O13" s="138">
        <v>0</v>
      </c>
      <c r="P13" s="138">
        <v>0</v>
      </c>
      <c r="Q13" s="138">
        <v>-10329982.062493827</v>
      </c>
      <c r="R13" s="138">
        <v>0</v>
      </c>
      <c r="S13" s="138">
        <v>-10329982.062493827</v>
      </c>
      <c r="T13" s="138">
        <v>0</v>
      </c>
      <c r="U13" s="138">
        <v>0</v>
      </c>
      <c r="V13" s="138">
        <v>-10329982.062493827</v>
      </c>
      <c r="W13" s="142">
        <v>1</v>
      </c>
      <c r="X13" s="138">
        <v>-10427693.391673787</v>
      </c>
      <c r="Y13" s="138">
        <v>-10427693.391673787</v>
      </c>
      <c r="Z13" s="138">
        <v>0</v>
      </c>
      <c r="AA13" s="138">
        <v>0</v>
      </c>
      <c r="AB13" s="138">
        <v>-10427693.391673787</v>
      </c>
      <c r="AC13" s="138">
        <v>0</v>
      </c>
      <c r="AD13" s="138">
        <v>-10427693.391673787</v>
      </c>
      <c r="AE13" s="138">
        <v>0</v>
      </c>
      <c r="AF13" s="138">
        <v>0</v>
      </c>
      <c r="AG13" s="138">
        <v>-10427693.391673787</v>
      </c>
      <c r="AH13" s="142">
        <v>1</v>
      </c>
    </row>
    <row r="14" spans="1:41">
      <c r="A14" s="141" t="s">
        <v>189</v>
      </c>
      <c r="B14" s="138">
        <v>-13723422.509999998</v>
      </c>
      <c r="C14" s="138">
        <v>-13723422.509999998</v>
      </c>
      <c r="D14" s="138">
        <v>13723422.509999998</v>
      </c>
      <c r="E14" s="138">
        <v>0</v>
      </c>
      <c r="F14" s="138">
        <v>0</v>
      </c>
      <c r="G14" s="138">
        <v>0</v>
      </c>
      <c r="H14" s="138">
        <v>-13723422.509999998</v>
      </c>
      <c r="I14" s="138">
        <v>13723422.509999998</v>
      </c>
      <c r="J14" s="138">
        <v>0</v>
      </c>
      <c r="K14" s="138">
        <v>0</v>
      </c>
      <c r="L14" s="142">
        <v>1</v>
      </c>
      <c r="M14" s="138">
        <v>-19804188.379999999</v>
      </c>
      <c r="N14" s="138">
        <v>-19804188.379999999</v>
      </c>
      <c r="O14" s="138">
        <v>19804188.379999999</v>
      </c>
      <c r="P14" s="138">
        <v>0</v>
      </c>
      <c r="Q14" s="138">
        <v>0</v>
      </c>
      <c r="R14" s="138">
        <v>0</v>
      </c>
      <c r="S14" s="138">
        <v>-19804188.379999999</v>
      </c>
      <c r="T14" s="138">
        <v>19804188.379999999</v>
      </c>
      <c r="U14" s="138">
        <v>0</v>
      </c>
      <c r="V14" s="138">
        <v>0</v>
      </c>
      <c r="W14" s="142">
        <v>1</v>
      </c>
      <c r="X14" s="138">
        <v>-19931583.620000001</v>
      </c>
      <c r="Y14" s="138">
        <v>-19931583.620000001</v>
      </c>
      <c r="Z14" s="138">
        <v>19931583.620000001</v>
      </c>
      <c r="AA14" s="138">
        <v>0</v>
      </c>
      <c r="AB14" s="138">
        <v>0</v>
      </c>
      <c r="AC14" s="138">
        <v>0</v>
      </c>
      <c r="AD14" s="138">
        <v>-19931583.620000001</v>
      </c>
      <c r="AE14" s="138">
        <v>19931583.620000001</v>
      </c>
      <c r="AF14" s="138">
        <v>0</v>
      </c>
      <c r="AG14" s="138">
        <v>0</v>
      </c>
      <c r="AH14" s="142">
        <v>1</v>
      </c>
    </row>
    <row r="15" spans="1:41" ht="13.5" thickBot="1">
      <c r="A15" s="141" t="s">
        <v>190</v>
      </c>
      <c r="B15" s="138">
        <v>-26808548.499999996</v>
      </c>
      <c r="C15" s="138">
        <v>-26808548.499999996</v>
      </c>
      <c r="D15" s="138">
        <v>0</v>
      </c>
      <c r="E15" s="138">
        <v>0</v>
      </c>
      <c r="F15" s="138">
        <v>-26808548.499999996</v>
      </c>
      <c r="G15" s="138">
        <v>0</v>
      </c>
      <c r="H15" s="138">
        <v>-26808548.499999996</v>
      </c>
      <c r="I15" s="138">
        <v>0</v>
      </c>
      <c r="J15" s="138">
        <v>0</v>
      </c>
      <c r="K15" s="138">
        <v>-26808548.499999996</v>
      </c>
      <c r="L15" s="142">
        <v>1</v>
      </c>
      <c r="M15" s="138">
        <v>-25742439.222964913</v>
      </c>
      <c r="N15" s="138">
        <v>-25742439.222964913</v>
      </c>
      <c r="O15" s="138">
        <v>0</v>
      </c>
      <c r="P15" s="138">
        <v>0</v>
      </c>
      <c r="Q15" s="138">
        <v>-25742439.222964913</v>
      </c>
      <c r="R15" s="138">
        <v>0</v>
      </c>
      <c r="S15" s="138">
        <v>-25742439.222964913</v>
      </c>
      <c r="T15" s="138">
        <v>0</v>
      </c>
      <c r="U15" s="138">
        <v>0</v>
      </c>
      <c r="V15" s="138">
        <v>-25742439.222964913</v>
      </c>
      <c r="W15" s="142">
        <v>1</v>
      </c>
      <c r="X15" s="138">
        <v>-25736424.667426612</v>
      </c>
      <c r="Y15" s="138">
        <v>-25736424.667426612</v>
      </c>
      <c r="Z15" s="138">
        <v>0</v>
      </c>
      <c r="AA15" s="138">
        <v>0</v>
      </c>
      <c r="AB15" s="138">
        <v>-25736424.667426612</v>
      </c>
      <c r="AC15" s="138">
        <v>0</v>
      </c>
      <c r="AD15" s="138">
        <v>-25736424.667426612</v>
      </c>
      <c r="AE15" s="138">
        <v>0</v>
      </c>
      <c r="AF15" s="138">
        <v>0</v>
      </c>
      <c r="AG15" s="138">
        <v>-25736424.667426612</v>
      </c>
      <c r="AH15" s="142">
        <v>1</v>
      </c>
    </row>
    <row r="16" spans="1:41">
      <c r="A16" s="140" t="s">
        <v>185</v>
      </c>
      <c r="B16" s="143">
        <v>-84718512.169999987</v>
      </c>
      <c r="C16" s="143">
        <v>-84718512.169999987</v>
      </c>
      <c r="D16" s="143">
        <v>23596988.27</v>
      </c>
      <c r="E16" s="143">
        <v>0</v>
      </c>
      <c r="F16" s="143">
        <v>-61121523.900000006</v>
      </c>
      <c r="G16" s="143">
        <v>0</v>
      </c>
      <c r="H16" s="143">
        <v>-84718512.169999987</v>
      </c>
      <c r="I16" s="143">
        <v>23596988.27</v>
      </c>
      <c r="J16" s="143">
        <v>0</v>
      </c>
      <c r="K16" s="143">
        <v>-61121523.900000006</v>
      </c>
      <c r="L16" s="144" t="s">
        <v>191</v>
      </c>
      <c r="M16" s="143">
        <v>-95309294.300967216</v>
      </c>
      <c r="N16" s="143">
        <v>-95309294.300967216</v>
      </c>
      <c r="O16" s="143">
        <v>33499645.789999999</v>
      </c>
      <c r="P16" s="143">
        <v>0</v>
      </c>
      <c r="Q16" s="143">
        <v>-61809648.510967225</v>
      </c>
      <c r="R16" s="143">
        <v>0</v>
      </c>
      <c r="S16" s="143">
        <v>-95309294.300967216</v>
      </c>
      <c r="T16" s="143">
        <v>33499645.789999999</v>
      </c>
      <c r="U16" s="143">
        <v>0</v>
      </c>
      <c r="V16" s="143">
        <v>-61809648.510967225</v>
      </c>
      <c r="W16" s="144" t="s">
        <v>191</v>
      </c>
      <c r="X16" s="143">
        <v>-96089619.445070758</v>
      </c>
      <c r="Y16" s="143">
        <v>-96089619.445070758</v>
      </c>
      <c r="Z16" s="143">
        <v>33867530.879999995</v>
      </c>
      <c r="AA16" s="143">
        <v>0</v>
      </c>
      <c r="AB16" s="143">
        <v>-62222088.565070763</v>
      </c>
      <c r="AC16" s="143">
        <v>0</v>
      </c>
      <c r="AD16" s="143">
        <v>-96089619.445070758</v>
      </c>
      <c r="AE16" s="143">
        <v>33867530.879999995</v>
      </c>
      <c r="AF16" s="143">
        <v>0</v>
      </c>
      <c r="AG16" s="143">
        <v>-62222088.565070763</v>
      </c>
      <c r="AH16" s="144" t="s">
        <v>191</v>
      </c>
    </row>
    <row r="17" spans="1:34"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</row>
    <row r="18" spans="1:34">
      <c r="A18" s="140" t="s">
        <v>192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</row>
    <row r="19" spans="1:34">
      <c r="A19" s="141" t="s">
        <v>193</v>
      </c>
      <c r="B19" s="138">
        <v>-2733777.0200000005</v>
      </c>
      <c r="C19" s="138">
        <v>-2733777.0200000005</v>
      </c>
      <c r="D19" s="138">
        <v>2733777.0200000005</v>
      </c>
      <c r="E19" s="138">
        <v>0</v>
      </c>
      <c r="F19" s="138">
        <v>0</v>
      </c>
      <c r="G19" s="138">
        <v>0</v>
      </c>
      <c r="H19" s="138">
        <v>-2733777.0200000005</v>
      </c>
      <c r="I19" s="138">
        <v>2733777.0200000005</v>
      </c>
      <c r="J19" s="138">
        <v>0</v>
      </c>
      <c r="K19" s="138">
        <v>0</v>
      </c>
      <c r="L19" s="142">
        <v>1</v>
      </c>
      <c r="M19" s="138">
        <v>-1592521.0136391644</v>
      </c>
      <c r="N19" s="138">
        <v>-1592521.0136391644</v>
      </c>
      <c r="O19" s="138">
        <v>1592521.0136391644</v>
      </c>
      <c r="P19" s="138">
        <v>0</v>
      </c>
      <c r="Q19" s="138">
        <v>0</v>
      </c>
      <c r="R19" s="138">
        <v>0</v>
      </c>
      <c r="S19" s="138">
        <v>-1592521.0136391644</v>
      </c>
      <c r="T19" s="138">
        <v>1592521.0136391644</v>
      </c>
      <c r="U19" s="138">
        <v>0</v>
      </c>
      <c r="V19" s="138">
        <v>0</v>
      </c>
      <c r="W19" s="142">
        <v>1</v>
      </c>
      <c r="X19" s="138">
        <v>-1600252.4456987784</v>
      </c>
      <c r="Y19" s="138">
        <v>-1600252.4456987784</v>
      </c>
      <c r="Z19" s="138">
        <v>1600252.4456987784</v>
      </c>
      <c r="AA19" s="138">
        <v>0</v>
      </c>
      <c r="AB19" s="138">
        <v>0</v>
      </c>
      <c r="AC19" s="138">
        <v>0</v>
      </c>
      <c r="AD19" s="138">
        <v>-1600252.4456987784</v>
      </c>
      <c r="AE19" s="138">
        <v>1600252.4456987784</v>
      </c>
      <c r="AF19" s="138">
        <v>0</v>
      </c>
      <c r="AG19" s="138">
        <v>0</v>
      </c>
      <c r="AH19" s="142">
        <v>1</v>
      </c>
    </row>
    <row r="20" spans="1:34">
      <c r="A20" s="141" t="s">
        <v>194</v>
      </c>
      <c r="B20" s="138">
        <v>-2705398.73</v>
      </c>
      <c r="C20" s="138">
        <v>-2705398.73</v>
      </c>
      <c r="D20" s="138">
        <v>2705398.73</v>
      </c>
      <c r="E20" s="138">
        <v>0</v>
      </c>
      <c r="F20" s="138">
        <v>0</v>
      </c>
      <c r="G20" s="138">
        <v>0</v>
      </c>
      <c r="H20" s="138">
        <v>-2705398.73</v>
      </c>
      <c r="I20" s="138">
        <v>2705398.73</v>
      </c>
      <c r="J20" s="138">
        <v>0</v>
      </c>
      <c r="K20" s="138">
        <v>0</v>
      </c>
      <c r="L20" s="142">
        <v>1</v>
      </c>
      <c r="M20" s="138">
        <v>-1544012.8235637157</v>
      </c>
      <c r="N20" s="138">
        <v>-1544012.8235637157</v>
      </c>
      <c r="O20" s="138">
        <v>1544012.8235637157</v>
      </c>
      <c r="P20" s="138">
        <v>0</v>
      </c>
      <c r="Q20" s="138">
        <v>0</v>
      </c>
      <c r="R20" s="138">
        <v>0</v>
      </c>
      <c r="S20" s="138">
        <v>-1544012.8235637157</v>
      </c>
      <c r="T20" s="138">
        <v>1544012.8235637157</v>
      </c>
      <c r="U20" s="138">
        <v>0</v>
      </c>
      <c r="V20" s="138">
        <v>0</v>
      </c>
      <c r="W20" s="142">
        <v>1</v>
      </c>
      <c r="X20" s="138">
        <v>-1558373.8391948412</v>
      </c>
      <c r="Y20" s="138">
        <v>-1558373.8391948412</v>
      </c>
      <c r="Z20" s="138">
        <v>1558373.8391948412</v>
      </c>
      <c r="AA20" s="138">
        <v>0</v>
      </c>
      <c r="AB20" s="138">
        <v>0</v>
      </c>
      <c r="AC20" s="138">
        <v>0</v>
      </c>
      <c r="AD20" s="138">
        <v>-1558373.8391948412</v>
      </c>
      <c r="AE20" s="138">
        <v>1558373.8391948412</v>
      </c>
      <c r="AF20" s="138">
        <v>0</v>
      </c>
      <c r="AG20" s="138">
        <v>0</v>
      </c>
      <c r="AH20" s="142">
        <v>1</v>
      </c>
    </row>
    <row r="21" spans="1:34">
      <c r="A21" s="141" t="s">
        <v>195</v>
      </c>
      <c r="B21" s="138">
        <v>-1194277.6000000001</v>
      </c>
      <c r="C21" s="138">
        <v>-1194277.6000000001</v>
      </c>
      <c r="D21" s="138">
        <v>0</v>
      </c>
      <c r="E21" s="138">
        <v>0</v>
      </c>
      <c r="F21" s="138">
        <v>-1194277.6000000001</v>
      </c>
      <c r="G21" s="138">
        <v>0</v>
      </c>
      <c r="H21" s="138">
        <v>-1194277.6000000001</v>
      </c>
      <c r="I21" s="138">
        <v>0</v>
      </c>
      <c r="J21" s="138">
        <v>0</v>
      </c>
      <c r="K21" s="138">
        <v>-1194277.6000000001</v>
      </c>
      <c r="L21" s="142">
        <v>1</v>
      </c>
      <c r="M21" s="138">
        <v>-1237062.3999999596</v>
      </c>
      <c r="N21" s="138">
        <v>-1237062.3999999596</v>
      </c>
      <c r="O21" s="138">
        <v>0</v>
      </c>
      <c r="P21" s="138">
        <v>0</v>
      </c>
      <c r="Q21" s="138">
        <v>-1237062.3999999596</v>
      </c>
      <c r="R21" s="138">
        <v>0</v>
      </c>
      <c r="S21" s="138">
        <v>-1237062.3999999596</v>
      </c>
      <c r="T21" s="138">
        <v>0</v>
      </c>
      <c r="U21" s="138">
        <v>0</v>
      </c>
      <c r="V21" s="138">
        <v>-1237062.3999999596</v>
      </c>
      <c r="W21" s="142">
        <v>1</v>
      </c>
      <c r="X21" s="138">
        <v>-1244657.4699999602</v>
      </c>
      <c r="Y21" s="138">
        <v>-1244657.4699999602</v>
      </c>
      <c r="Z21" s="138">
        <v>0</v>
      </c>
      <c r="AA21" s="138">
        <v>0</v>
      </c>
      <c r="AB21" s="138">
        <v>-1244657.4699999602</v>
      </c>
      <c r="AC21" s="138">
        <v>0</v>
      </c>
      <c r="AD21" s="138">
        <v>-1244657.4699999602</v>
      </c>
      <c r="AE21" s="138">
        <v>0</v>
      </c>
      <c r="AF21" s="138">
        <v>0</v>
      </c>
      <c r="AG21" s="138">
        <v>-1244657.4699999602</v>
      </c>
      <c r="AH21" s="142">
        <v>1</v>
      </c>
    </row>
    <row r="22" spans="1:34">
      <c r="A22" s="141" t="s">
        <v>196</v>
      </c>
      <c r="B22" s="138">
        <v>0</v>
      </c>
      <c r="C22" s="138">
        <v>0</v>
      </c>
      <c r="D22" s="138">
        <v>0</v>
      </c>
      <c r="E22" s="138">
        <v>0</v>
      </c>
      <c r="F22" s="138">
        <v>0</v>
      </c>
      <c r="G22" s="138">
        <v>0</v>
      </c>
      <c r="H22" s="138">
        <v>0</v>
      </c>
      <c r="I22" s="138">
        <v>0</v>
      </c>
      <c r="J22" s="138">
        <v>0</v>
      </c>
      <c r="K22" s="138">
        <v>0</v>
      </c>
      <c r="L22" s="142">
        <v>1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42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42">
        <v>0</v>
      </c>
    </row>
    <row r="23" spans="1:34">
      <c r="A23" s="141" t="s">
        <v>197</v>
      </c>
      <c r="B23" s="138">
        <v>-555632.10999999987</v>
      </c>
      <c r="C23" s="138">
        <v>-555632.10999999987</v>
      </c>
      <c r="D23" s="138">
        <v>555632.10999999987</v>
      </c>
      <c r="E23" s="138">
        <v>0</v>
      </c>
      <c r="F23" s="138">
        <v>0</v>
      </c>
      <c r="G23" s="138">
        <v>0</v>
      </c>
      <c r="H23" s="138">
        <v>-555632.10999999987</v>
      </c>
      <c r="I23" s="138">
        <v>555632.10999999987</v>
      </c>
      <c r="J23" s="138">
        <v>0</v>
      </c>
      <c r="K23" s="138">
        <v>0</v>
      </c>
      <c r="L23" s="142">
        <v>1</v>
      </c>
      <c r="M23" s="138">
        <v>-61429</v>
      </c>
      <c r="N23" s="138">
        <v>-61429</v>
      </c>
      <c r="O23" s="138">
        <v>61429</v>
      </c>
      <c r="P23" s="138">
        <v>0</v>
      </c>
      <c r="Q23" s="138">
        <v>0</v>
      </c>
      <c r="R23" s="138">
        <v>0</v>
      </c>
      <c r="S23" s="138">
        <v>-61429</v>
      </c>
      <c r="T23" s="138">
        <v>61429</v>
      </c>
      <c r="U23" s="138">
        <v>0</v>
      </c>
      <c r="V23" s="138">
        <v>0</v>
      </c>
      <c r="W23" s="142">
        <v>1</v>
      </c>
      <c r="X23" s="138">
        <v>-2164950</v>
      </c>
      <c r="Y23" s="138">
        <v>-2164950</v>
      </c>
      <c r="Z23" s="138">
        <v>2164950</v>
      </c>
      <c r="AA23" s="138">
        <v>0</v>
      </c>
      <c r="AB23" s="138">
        <v>0</v>
      </c>
      <c r="AC23" s="138">
        <v>0</v>
      </c>
      <c r="AD23" s="138">
        <v>-2164950</v>
      </c>
      <c r="AE23" s="138">
        <v>2164950</v>
      </c>
      <c r="AF23" s="138">
        <v>0</v>
      </c>
      <c r="AG23" s="138">
        <v>0</v>
      </c>
      <c r="AH23" s="142">
        <v>1</v>
      </c>
    </row>
    <row r="24" spans="1:34">
      <c r="A24" s="141" t="s">
        <v>198</v>
      </c>
      <c r="B24" s="138">
        <v>-2615882.0300000003</v>
      </c>
      <c r="C24" s="138">
        <v>-2615882.0300000003</v>
      </c>
      <c r="D24" s="138">
        <v>2615882.0300000003</v>
      </c>
      <c r="E24" s="138">
        <v>0</v>
      </c>
      <c r="F24" s="138">
        <v>0</v>
      </c>
      <c r="G24" s="138">
        <v>0</v>
      </c>
      <c r="H24" s="138">
        <v>-2615882.0300000003</v>
      </c>
      <c r="I24" s="138">
        <v>2615882.0300000003</v>
      </c>
      <c r="J24" s="138">
        <v>0</v>
      </c>
      <c r="K24" s="138">
        <v>0</v>
      </c>
      <c r="L24" s="142">
        <v>1</v>
      </c>
      <c r="M24" s="138">
        <v>-4540038.2089881692</v>
      </c>
      <c r="N24" s="138">
        <v>-4540038.2089881692</v>
      </c>
      <c r="O24" s="138">
        <v>4540038.2089881692</v>
      </c>
      <c r="P24" s="138">
        <v>0</v>
      </c>
      <c r="Q24" s="138">
        <v>0</v>
      </c>
      <c r="R24" s="138">
        <v>0</v>
      </c>
      <c r="S24" s="138">
        <v>-4540038.2089881692</v>
      </c>
      <c r="T24" s="138">
        <v>4540038.2089881692</v>
      </c>
      <c r="U24" s="138">
        <v>0</v>
      </c>
      <c r="V24" s="138">
        <v>0</v>
      </c>
      <c r="W24" s="142">
        <v>1</v>
      </c>
      <c r="X24" s="138">
        <v>-4571352.24883324</v>
      </c>
      <c r="Y24" s="138">
        <v>-4571352.24883324</v>
      </c>
      <c r="Z24" s="138">
        <v>4571352.24883324</v>
      </c>
      <c r="AA24" s="138">
        <v>0</v>
      </c>
      <c r="AB24" s="138">
        <v>0</v>
      </c>
      <c r="AC24" s="138">
        <v>0</v>
      </c>
      <c r="AD24" s="138">
        <v>-4571352.24883324</v>
      </c>
      <c r="AE24" s="138">
        <v>4571352.24883324</v>
      </c>
      <c r="AF24" s="138">
        <v>0</v>
      </c>
      <c r="AG24" s="138">
        <v>0</v>
      </c>
      <c r="AH24" s="142">
        <v>1</v>
      </c>
    </row>
    <row r="25" spans="1:34">
      <c r="A25" s="141" t="s">
        <v>199</v>
      </c>
      <c r="B25" s="138">
        <v>0</v>
      </c>
      <c r="C25" s="138">
        <v>0</v>
      </c>
      <c r="D25" s="138">
        <v>0</v>
      </c>
      <c r="E25" s="138">
        <v>0</v>
      </c>
      <c r="F25" s="138">
        <v>0</v>
      </c>
      <c r="G25" s="138">
        <v>0</v>
      </c>
      <c r="H25" s="138">
        <v>0</v>
      </c>
      <c r="I25" s="138">
        <v>0</v>
      </c>
      <c r="J25" s="138">
        <v>0</v>
      </c>
      <c r="K25" s="138">
        <v>0</v>
      </c>
      <c r="L25" s="142">
        <v>1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0</v>
      </c>
      <c r="W25" s="142">
        <v>0</v>
      </c>
      <c r="X25" s="138">
        <v>0</v>
      </c>
      <c r="Y25" s="138">
        <v>0</v>
      </c>
      <c r="Z25" s="138">
        <v>0</v>
      </c>
      <c r="AA25" s="138">
        <v>0</v>
      </c>
      <c r="AB25" s="138">
        <v>0</v>
      </c>
      <c r="AC25" s="138">
        <v>0</v>
      </c>
      <c r="AD25" s="138">
        <v>0</v>
      </c>
      <c r="AE25" s="138">
        <v>0</v>
      </c>
      <c r="AF25" s="138">
        <v>0</v>
      </c>
      <c r="AG25" s="138">
        <v>0</v>
      </c>
      <c r="AH25" s="142">
        <v>0</v>
      </c>
    </row>
    <row r="26" spans="1:34">
      <c r="A26" s="141" t="s">
        <v>200</v>
      </c>
      <c r="B26" s="138">
        <v>-879677.26000000117</v>
      </c>
      <c r="C26" s="138">
        <v>-879677.26000000117</v>
      </c>
      <c r="D26" s="138">
        <v>0</v>
      </c>
      <c r="E26" s="138">
        <v>0</v>
      </c>
      <c r="F26" s="138">
        <v>-879677.26000000117</v>
      </c>
      <c r="G26" s="138">
        <v>0</v>
      </c>
      <c r="H26" s="138">
        <v>-879677.26000000117</v>
      </c>
      <c r="I26" s="138">
        <v>0</v>
      </c>
      <c r="J26" s="138">
        <v>0</v>
      </c>
      <c r="K26" s="138">
        <v>-879677.26000000117</v>
      </c>
      <c r="L26" s="142">
        <v>1</v>
      </c>
      <c r="M26" s="138">
        <v>-1110346.0799999998</v>
      </c>
      <c r="N26" s="138">
        <v>-1110346.0799999998</v>
      </c>
      <c r="O26" s="138">
        <v>0</v>
      </c>
      <c r="P26" s="138">
        <v>0</v>
      </c>
      <c r="Q26" s="138">
        <v>-1110346.0799999998</v>
      </c>
      <c r="R26" s="138">
        <v>0</v>
      </c>
      <c r="S26" s="138">
        <v>-1110346.0799999998</v>
      </c>
      <c r="T26" s="138">
        <v>0</v>
      </c>
      <c r="U26" s="138">
        <v>0</v>
      </c>
      <c r="V26" s="138">
        <v>-1110346.0799999998</v>
      </c>
      <c r="W26" s="142">
        <v>1</v>
      </c>
      <c r="X26" s="138">
        <v>-1118698.4499999599</v>
      </c>
      <c r="Y26" s="138">
        <v>-1118698.4499999599</v>
      </c>
      <c r="Z26" s="138">
        <v>0</v>
      </c>
      <c r="AA26" s="138">
        <v>0</v>
      </c>
      <c r="AB26" s="138">
        <v>-1118698.4499999599</v>
      </c>
      <c r="AC26" s="138">
        <v>0</v>
      </c>
      <c r="AD26" s="138">
        <v>-1118698.4499999599</v>
      </c>
      <c r="AE26" s="138">
        <v>0</v>
      </c>
      <c r="AF26" s="138">
        <v>0</v>
      </c>
      <c r="AG26" s="138">
        <v>-1118698.4499999599</v>
      </c>
      <c r="AH26" s="142">
        <v>1</v>
      </c>
    </row>
    <row r="27" spans="1:34">
      <c r="A27" s="141" t="s">
        <v>201</v>
      </c>
      <c r="B27" s="138">
        <v>-6421892.6900000004</v>
      </c>
      <c r="C27" s="138">
        <v>-6421892.6900000004</v>
      </c>
      <c r="D27" s="138">
        <v>6421892.6900000004</v>
      </c>
      <c r="E27" s="138">
        <v>0</v>
      </c>
      <c r="F27" s="138">
        <v>0</v>
      </c>
      <c r="G27" s="138">
        <v>0</v>
      </c>
      <c r="H27" s="138">
        <v>-6421892.6900000004</v>
      </c>
      <c r="I27" s="138">
        <v>6421892.6900000004</v>
      </c>
      <c r="J27" s="138">
        <v>0</v>
      </c>
      <c r="K27" s="138">
        <v>0</v>
      </c>
      <c r="L27" s="142">
        <v>1</v>
      </c>
      <c r="M27" s="138">
        <v>-7175137.44879157</v>
      </c>
      <c r="N27" s="138">
        <v>-7175137.44879157</v>
      </c>
      <c r="O27" s="138">
        <v>7175137.44879157</v>
      </c>
      <c r="P27" s="138">
        <v>0</v>
      </c>
      <c r="Q27" s="138">
        <v>0</v>
      </c>
      <c r="R27" s="138">
        <v>0</v>
      </c>
      <c r="S27" s="138">
        <v>-7175137.44879157</v>
      </c>
      <c r="T27" s="138">
        <v>7175137.44879157</v>
      </c>
      <c r="U27" s="138">
        <v>0</v>
      </c>
      <c r="V27" s="138">
        <v>0</v>
      </c>
      <c r="W27" s="142">
        <v>1</v>
      </c>
      <c r="X27" s="138">
        <v>-7237444.7294377498</v>
      </c>
      <c r="Y27" s="138">
        <v>-7237444.7294377498</v>
      </c>
      <c r="Z27" s="138">
        <v>7237444.7294377498</v>
      </c>
      <c r="AA27" s="138">
        <v>0</v>
      </c>
      <c r="AB27" s="138">
        <v>0</v>
      </c>
      <c r="AC27" s="138">
        <v>0</v>
      </c>
      <c r="AD27" s="138">
        <v>-7237444.7294377498</v>
      </c>
      <c r="AE27" s="138">
        <v>7237444.7294377498</v>
      </c>
      <c r="AF27" s="138">
        <v>0</v>
      </c>
      <c r="AG27" s="138">
        <v>0</v>
      </c>
      <c r="AH27" s="142">
        <v>1</v>
      </c>
    </row>
    <row r="28" spans="1:34">
      <c r="A28" s="141" t="s">
        <v>202</v>
      </c>
      <c r="B28" s="138">
        <v>-7449311.25</v>
      </c>
      <c r="C28" s="138">
        <v>-7449311.25</v>
      </c>
      <c r="D28" s="138">
        <v>7449311.25</v>
      </c>
      <c r="E28" s="138">
        <v>0</v>
      </c>
      <c r="F28" s="138">
        <v>0</v>
      </c>
      <c r="G28" s="138">
        <v>0</v>
      </c>
      <c r="H28" s="138">
        <v>-7449311.25</v>
      </c>
      <c r="I28" s="138">
        <v>7449311.25</v>
      </c>
      <c r="J28" s="138">
        <v>0</v>
      </c>
      <c r="K28" s="138">
        <v>0</v>
      </c>
      <c r="L28" s="142">
        <v>1</v>
      </c>
      <c r="M28" s="138">
        <v>-750275.76003534999</v>
      </c>
      <c r="N28" s="138">
        <v>-750275.76003534999</v>
      </c>
      <c r="O28" s="138">
        <v>750275.76003534999</v>
      </c>
      <c r="P28" s="138">
        <v>0</v>
      </c>
      <c r="Q28" s="138">
        <v>0</v>
      </c>
      <c r="R28" s="138">
        <v>0</v>
      </c>
      <c r="S28" s="138">
        <v>-750275.76003534999</v>
      </c>
      <c r="T28" s="138">
        <v>750275.76003534999</v>
      </c>
      <c r="U28" s="138">
        <v>0</v>
      </c>
      <c r="V28" s="138">
        <v>0</v>
      </c>
      <c r="W28" s="142">
        <v>1</v>
      </c>
      <c r="X28" s="138">
        <v>-726068.72316975996</v>
      </c>
      <c r="Y28" s="138">
        <v>-726068.72316975996</v>
      </c>
      <c r="Z28" s="138">
        <v>726068.72316975996</v>
      </c>
      <c r="AA28" s="138">
        <v>0</v>
      </c>
      <c r="AB28" s="138">
        <v>0</v>
      </c>
      <c r="AC28" s="138">
        <v>0</v>
      </c>
      <c r="AD28" s="138">
        <v>-726068.72316975996</v>
      </c>
      <c r="AE28" s="138">
        <v>726068.72316975996</v>
      </c>
      <c r="AF28" s="138">
        <v>0</v>
      </c>
      <c r="AG28" s="138">
        <v>0</v>
      </c>
      <c r="AH28" s="142">
        <v>1</v>
      </c>
    </row>
    <row r="29" spans="1:34">
      <c r="A29" s="141" t="s">
        <v>203</v>
      </c>
      <c r="B29" s="138">
        <v>0</v>
      </c>
      <c r="C29" s="138">
        <v>0</v>
      </c>
      <c r="D29" s="138">
        <v>0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42">
        <v>0</v>
      </c>
      <c r="M29" s="138">
        <v>344153</v>
      </c>
      <c r="N29" s="138">
        <v>344153</v>
      </c>
      <c r="O29" s="138">
        <v>-344153</v>
      </c>
      <c r="P29" s="138">
        <v>0</v>
      </c>
      <c r="Q29" s="138">
        <v>0</v>
      </c>
      <c r="R29" s="138">
        <v>0</v>
      </c>
      <c r="S29" s="138">
        <v>344153</v>
      </c>
      <c r="T29" s="138">
        <v>-344153</v>
      </c>
      <c r="U29" s="138">
        <v>0</v>
      </c>
      <c r="V29" s="138">
        <v>0</v>
      </c>
      <c r="W29" s="142">
        <v>1</v>
      </c>
      <c r="X29" s="138">
        <v>240291</v>
      </c>
      <c r="Y29" s="138">
        <v>240291</v>
      </c>
      <c r="Z29" s="138">
        <v>-240291</v>
      </c>
      <c r="AA29" s="138">
        <v>0</v>
      </c>
      <c r="AB29" s="138">
        <v>0</v>
      </c>
      <c r="AC29" s="138">
        <v>0</v>
      </c>
      <c r="AD29" s="138">
        <v>240291</v>
      </c>
      <c r="AE29" s="138">
        <v>-240291</v>
      </c>
      <c r="AF29" s="138">
        <v>0</v>
      </c>
      <c r="AG29" s="138">
        <v>0</v>
      </c>
      <c r="AH29" s="142">
        <v>1</v>
      </c>
    </row>
    <row r="30" spans="1:34" ht="13.5" thickBot="1">
      <c r="A30" s="141" t="s">
        <v>204</v>
      </c>
      <c r="B30" s="138">
        <v>0</v>
      </c>
      <c r="C30" s="138">
        <v>0</v>
      </c>
      <c r="D30" s="138">
        <v>0</v>
      </c>
      <c r="E30" s="138">
        <v>0</v>
      </c>
      <c r="F30" s="138">
        <v>0</v>
      </c>
      <c r="G30" s="138">
        <v>0</v>
      </c>
      <c r="H30" s="138">
        <v>0</v>
      </c>
      <c r="I30" s="138">
        <v>0</v>
      </c>
      <c r="J30" s="138">
        <v>0</v>
      </c>
      <c r="K30" s="138">
        <v>0</v>
      </c>
      <c r="L30" s="142">
        <v>0</v>
      </c>
      <c r="M30" s="138">
        <v>4545809</v>
      </c>
      <c r="N30" s="138">
        <v>4545809</v>
      </c>
      <c r="O30" s="138">
        <v>-4545809</v>
      </c>
      <c r="P30" s="138">
        <v>0</v>
      </c>
      <c r="Q30" s="138">
        <v>0</v>
      </c>
      <c r="R30" s="138">
        <v>0</v>
      </c>
      <c r="S30" s="138">
        <v>4545809</v>
      </c>
      <c r="T30" s="138">
        <v>-4545809</v>
      </c>
      <c r="U30" s="138">
        <v>0</v>
      </c>
      <c r="V30" s="138">
        <v>0</v>
      </c>
      <c r="W30" s="142">
        <v>1</v>
      </c>
      <c r="X30" s="138">
        <v>-186211</v>
      </c>
      <c r="Y30" s="138">
        <v>-186211</v>
      </c>
      <c r="Z30" s="138">
        <v>186211</v>
      </c>
      <c r="AA30" s="138">
        <v>0</v>
      </c>
      <c r="AB30" s="138">
        <v>0</v>
      </c>
      <c r="AC30" s="138">
        <v>0</v>
      </c>
      <c r="AD30" s="138">
        <v>-186211</v>
      </c>
      <c r="AE30" s="138">
        <v>186211</v>
      </c>
      <c r="AF30" s="138">
        <v>0</v>
      </c>
      <c r="AG30" s="138">
        <v>0</v>
      </c>
      <c r="AH30" s="142">
        <v>1</v>
      </c>
    </row>
    <row r="31" spans="1:34">
      <c r="A31" s="140" t="s">
        <v>192</v>
      </c>
      <c r="B31" s="143">
        <v>-24555848.690000001</v>
      </c>
      <c r="C31" s="143">
        <v>-24555848.690000001</v>
      </c>
      <c r="D31" s="143">
        <v>22481893.830000002</v>
      </c>
      <c r="E31" s="143">
        <v>0</v>
      </c>
      <c r="F31" s="143">
        <v>-2073954.8600000013</v>
      </c>
      <c r="G31" s="143">
        <v>0</v>
      </c>
      <c r="H31" s="143">
        <v>-24555848.690000001</v>
      </c>
      <c r="I31" s="143">
        <v>22481893.830000002</v>
      </c>
      <c r="J31" s="143">
        <v>0</v>
      </c>
      <c r="K31" s="143">
        <v>-2073954.8600000013</v>
      </c>
      <c r="L31" s="144" t="s">
        <v>191</v>
      </c>
      <c r="M31" s="143">
        <v>-13120860.735017929</v>
      </c>
      <c r="N31" s="143">
        <v>-13120860.735017929</v>
      </c>
      <c r="O31" s="143">
        <v>10773452.25501797</v>
      </c>
      <c r="P31" s="143">
        <v>0</v>
      </c>
      <c r="Q31" s="143">
        <v>-2347408.4799999595</v>
      </c>
      <c r="R31" s="143">
        <v>0</v>
      </c>
      <c r="S31" s="143">
        <v>-13120860.735017929</v>
      </c>
      <c r="T31" s="143">
        <v>10773452.25501797</v>
      </c>
      <c r="U31" s="143">
        <v>0</v>
      </c>
      <c r="V31" s="143">
        <v>-2347408.4799999595</v>
      </c>
      <c r="W31" s="144" t="s">
        <v>191</v>
      </c>
      <c r="X31" s="143">
        <v>-20167717.906334288</v>
      </c>
      <c r="Y31" s="143">
        <v>-20167717.906334288</v>
      </c>
      <c r="Z31" s="143">
        <v>17804361.986334369</v>
      </c>
      <c r="AA31" s="143">
        <v>0</v>
      </c>
      <c r="AB31" s="143">
        <v>-2363355.9199999198</v>
      </c>
      <c r="AC31" s="143">
        <v>0</v>
      </c>
      <c r="AD31" s="143">
        <v>-20167717.906334288</v>
      </c>
      <c r="AE31" s="143">
        <v>17804361.986334369</v>
      </c>
      <c r="AF31" s="143">
        <v>0</v>
      </c>
      <c r="AG31" s="143">
        <v>-2363355.9199999198</v>
      </c>
      <c r="AH31" s="144" t="s">
        <v>191</v>
      </c>
    </row>
    <row r="32" spans="1:34" ht="13.5" thickBot="1"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</row>
    <row r="33" spans="1:34">
      <c r="A33" s="139" t="s">
        <v>184</v>
      </c>
      <c r="B33" s="143">
        <v>-109274360.85999998</v>
      </c>
      <c r="C33" s="143">
        <v>-109274360.85999998</v>
      </c>
      <c r="D33" s="143">
        <v>46078882.100000001</v>
      </c>
      <c r="E33" s="143">
        <v>0</v>
      </c>
      <c r="F33" s="143">
        <v>-63195478.760000005</v>
      </c>
      <c r="G33" s="143">
        <v>0</v>
      </c>
      <c r="H33" s="143">
        <v>-109274360.85999998</v>
      </c>
      <c r="I33" s="143">
        <v>46078882.100000001</v>
      </c>
      <c r="J33" s="143">
        <v>0</v>
      </c>
      <c r="K33" s="143">
        <v>-63195478.760000005</v>
      </c>
      <c r="L33" s="144" t="s">
        <v>191</v>
      </c>
      <c r="M33" s="143">
        <v>-108430155.03598514</v>
      </c>
      <c r="N33" s="143">
        <v>-108430155.03598514</v>
      </c>
      <c r="O33" s="143">
        <v>44273098.045017973</v>
      </c>
      <c r="P33" s="143">
        <v>0</v>
      </c>
      <c r="Q33" s="143">
        <v>-64157056.990967184</v>
      </c>
      <c r="R33" s="143">
        <v>0</v>
      </c>
      <c r="S33" s="143">
        <v>-108430155.03598514</v>
      </c>
      <c r="T33" s="143">
        <v>44273098.045017973</v>
      </c>
      <c r="U33" s="143">
        <v>0</v>
      </c>
      <c r="V33" s="143">
        <v>-64157056.990967184</v>
      </c>
      <c r="W33" s="144" t="s">
        <v>191</v>
      </c>
      <c r="X33" s="143">
        <v>-116257337.35140505</v>
      </c>
      <c r="Y33" s="143">
        <v>-116257337.35140505</v>
      </c>
      <c r="Z33" s="143">
        <v>51671892.866334364</v>
      </c>
      <c r="AA33" s="143">
        <v>0</v>
      </c>
      <c r="AB33" s="143">
        <v>-64585444.485070683</v>
      </c>
      <c r="AC33" s="143">
        <v>0</v>
      </c>
      <c r="AD33" s="143">
        <v>-116257337.35140505</v>
      </c>
      <c r="AE33" s="143">
        <v>51671892.866334364</v>
      </c>
      <c r="AF33" s="143">
        <v>0</v>
      </c>
      <c r="AG33" s="143">
        <v>-64585444.485070683</v>
      </c>
      <c r="AH33" s="144" t="s">
        <v>191</v>
      </c>
    </row>
    <row r="34" spans="1:34"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</row>
    <row r="35" spans="1:34">
      <c r="A35" s="139" t="s">
        <v>205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</row>
    <row r="36" spans="1:34">
      <c r="A36" s="140" t="s">
        <v>206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</row>
    <row r="37" spans="1:34">
      <c r="A37" s="141" t="s">
        <v>207</v>
      </c>
      <c r="B37" s="138">
        <v>-122.69</v>
      </c>
      <c r="C37" s="138">
        <v>-122.69</v>
      </c>
      <c r="D37" s="138">
        <v>0</v>
      </c>
      <c r="E37" s="138">
        <v>0</v>
      </c>
      <c r="F37" s="138">
        <v>-122.69</v>
      </c>
      <c r="G37" s="138">
        <v>0</v>
      </c>
      <c r="H37" s="138">
        <v>-122.69</v>
      </c>
      <c r="I37" s="138">
        <v>0</v>
      </c>
      <c r="J37" s="138">
        <v>0</v>
      </c>
      <c r="K37" s="138">
        <v>-122.69</v>
      </c>
      <c r="L37" s="142">
        <v>1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42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42">
        <v>0</v>
      </c>
    </row>
    <row r="38" spans="1:34" ht="13.5" thickBot="1">
      <c r="A38" s="141" t="s">
        <v>208</v>
      </c>
      <c r="B38" s="138">
        <v>0.01</v>
      </c>
      <c r="C38" s="138">
        <v>0.01</v>
      </c>
      <c r="D38" s="138">
        <v>0</v>
      </c>
      <c r="E38" s="138">
        <v>0</v>
      </c>
      <c r="F38" s="138">
        <v>0.01</v>
      </c>
      <c r="G38" s="138">
        <v>0</v>
      </c>
      <c r="H38" s="138">
        <v>0.01</v>
      </c>
      <c r="I38" s="138">
        <v>0</v>
      </c>
      <c r="J38" s="138">
        <v>0</v>
      </c>
      <c r="K38" s="138">
        <v>0.01</v>
      </c>
      <c r="L38" s="142">
        <v>1</v>
      </c>
      <c r="M38" s="138">
        <v>0</v>
      </c>
      <c r="N38" s="138">
        <v>0</v>
      </c>
      <c r="O38" s="138">
        <v>0</v>
      </c>
      <c r="P38" s="138">
        <v>0</v>
      </c>
      <c r="Q38" s="138">
        <v>0</v>
      </c>
      <c r="R38" s="138">
        <v>0</v>
      </c>
      <c r="S38" s="138">
        <v>0</v>
      </c>
      <c r="T38" s="138">
        <v>0</v>
      </c>
      <c r="U38" s="138">
        <v>0</v>
      </c>
      <c r="V38" s="138">
        <v>0</v>
      </c>
      <c r="W38" s="142">
        <v>1</v>
      </c>
      <c r="X38" s="138">
        <v>0</v>
      </c>
      <c r="Y38" s="138">
        <v>0</v>
      </c>
      <c r="Z38" s="138">
        <v>0</v>
      </c>
      <c r="AA38" s="138">
        <v>0</v>
      </c>
      <c r="AB38" s="138">
        <v>0</v>
      </c>
      <c r="AC38" s="138">
        <v>0</v>
      </c>
      <c r="AD38" s="138">
        <v>0</v>
      </c>
      <c r="AE38" s="138">
        <v>0</v>
      </c>
      <c r="AF38" s="138">
        <v>0</v>
      </c>
      <c r="AG38" s="138">
        <v>0</v>
      </c>
      <c r="AH38" s="142">
        <v>1</v>
      </c>
    </row>
    <row r="39" spans="1:34">
      <c r="A39" s="140" t="s">
        <v>206</v>
      </c>
      <c r="B39" s="143">
        <v>-122.67999999999999</v>
      </c>
      <c r="C39" s="143">
        <v>-122.67999999999999</v>
      </c>
      <c r="D39" s="143">
        <v>0</v>
      </c>
      <c r="E39" s="143">
        <v>0</v>
      </c>
      <c r="F39" s="143">
        <v>-122.67999999999999</v>
      </c>
      <c r="G39" s="143">
        <v>0</v>
      </c>
      <c r="H39" s="143">
        <v>-122.67999999999999</v>
      </c>
      <c r="I39" s="143">
        <v>0</v>
      </c>
      <c r="J39" s="143">
        <v>0</v>
      </c>
      <c r="K39" s="143">
        <v>-122.67999999999999</v>
      </c>
      <c r="L39" s="144" t="s">
        <v>191</v>
      </c>
      <c r="M39" s="143">
        <v>0</v>
      </c>
      <c r="N39" s="143">
        <v>0</v>
      </c>
      <c r="O39" s="143">
        <v>0</v>
      </c>
      <c r="P39" s="143">
        <v>0</v>
      </c>
      <c r="Q39" s="143">
        <v>0</v>
      </c>
      <c r="R39" s="143">
        <v>0</v>
      </c>
      <c r="S39" s="143">
        <v>0</v>
      </c>
      <c r="T39" s="143">
        <v>0</v>
      </c>
      <c r="U39" s="143">
        <v>0</v>
      </c>
      <c r="V39" s="143">
        <v>0</v>
      </c>
      <c r="W39" s="144" t="s">
        <v>191</v>
      </c>
      <c r="X39" s="143">
        <v>0</v>
      </c>
      <c r="Y39" s="143">
        <v>0</v>
      </c>
      <c r="Z39" s="143">
        <v>0</v>
      </c>
      <c r="AA39" s="143">
        <v>0</v>
      </c>
      <c r="AB39" s="143">
        <v>0</v>
      </c>
      <c r="AC39" s="143">
        <v>0</v>
      </c>
      <c r="AD39" s="143">
        <v>0</v>
      </c>
      <c r="AE39" s="143">
        <v>0</v>
      </c>
      <c r="AF39" s="143">
        <v>0</v>
      </c>
      <c r="AG39" s="143">
        <v>0</v>
      </c>
      <c r="AH39" s="144" t="s">
        <v>191</v>
      </c>
    </row>
    <row r="40" spans="1:34"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</row>
    <row r="41" spans="1:34">
      <c r="A41" s="140" t="s">
        <v>209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</row>
    <row r="42" spans="1:34">
      <c r="A42" s="141" t="s">
        <v>210</v>
      </c>
      <c r="B42" s="138">
        <v>2528.75</v>
      </c>
      <c r="C42" s="138">
        <v>2528.75</v>
      </c>
      <c r="D42" s="138">
        <v>0</v>
      </c>
      <c r="E42" s="138">
        <v>0</v>
      </c>
      <c r="F42" s="138">
        <v>2528.75</v>
      </c>
      <c r="G42" s="138">
        <v>0</v>
      </c>
      <c r="H42" s="138">
        <v>2528.75</v>
      </c>
      <c r="I42" s="138">
        <v>0</v>
      </c>
      <c r="J42" s="138">
        <v>0</v>
      </c>
      <c r="K42" s="138">
        <v>2528.75</v>
      </c>
      <c r="L42" s="142">
        <v>1</v>
      </c>
      <c r="M42" s="138">
        <v>0</v>
      </c>
      <c r="N42" s="138">
        <v>0</v>
      </c>
      <c r="O42" s="138">
        <v>0</v>
      </c>
      <c r="P42" s="138">
        <v>0</v>
      </c>
      <c r="Q42" s="138">
        <v>0</v>
      </c>
      <c r="R42" s="138">
        <v>0</v>
      </c>
      <c r="S42" s="138">
        <v>0</v>
      </c>
      <c r="T42" s="138">
        <v>0</v>
      </c>
      <c r="U42" s="138">
        <v>0</v>
      </c>
      <c r="V42" s="138">
        <v>0</v>
      </c>
      <c r="W42" s="142">
        <v>1</v>
      </c>
      <c r="X42" s="138">
        <v>0</v>
      </c>
      <c r="Y42" s="138">
        <v>0</v>
      </c>
      <c r="Z42" s="138">
        <v>0</v>
      </c>
      <c r="AA42" s="138">
        <v>0</v>
      </c>
      <c r="AB42" s="138">
        <v>0</v>
      </c>
      <c r="AC42" s="138">
        <v>0</v>
      </c>
      <c r="AD42" s="138">
        <v>0</v>
      </c>
      <c r="AE42" s="138">
        <v>0</v>
      </c>
      <c r="AF42" s="138">
        <v>0</v>
      </c>
      <c r="AG42" s="138">
        <v>0</v>
      </c>
      <c r="AH42" s="142">
        <v>1</v>
      </c>
    </row>
    <row r="43" spans="1:34">
      <c r="A43" s="141" t="s">
        <v>211</v>
      </c>
      <c r="B43" s="138">
        <v>1100033.3</v>
      </c>
      <c r="C43" s="138">
        <v>1100033.3</v>
      </c>
      <c r="D43" s="138">
        <v>0</v>
      </c>
      <c r="E43" s="138">
        <v>0</v>
      </c>
      <c r="F43" s="138">
        <v>1100033.3</v>
      </c>
      <c r="G43" s="138">
        <v>0</v>
      </c>
      <c r="H43" s="138">
        <v>1100033.3</v>
      </c>
      <c r="I43" s="138">
        <v>0</v>
      </c>
      <c r="J43" s="138">
        <v>0</v>
      </c>
      <c r="K43" s="138">
        <v>1100033.3</v>
      </c>
      <c r="L43" s="142">
        <v>1</v>
      </c>
      <c r="M43" s="138">
        <v>1672753.97</v>
      </c>
      <c r="N43" s="138">
        <v>1672753.97</v>
      </c>
      <c r="O43" s="138">
        <v>0</v>
      </c>
      <c r="P43" s="138">
        <v>0</v>
      </c>
      <c r="Q43" s="138">
        <v>1672753.97</v>
      </c>
      <c r="R43" s="138">
        <v>0</v>
      </c>
      <c r="S43" s="138">
        <v>1672753.97</v>
      </c>
      <c r="T43" s="138">
        <v>0</v>
      </c>
      <c r="U43" s="138">
        <v>0</v>
      </c>
      <c r="V43" s="138">
        <v>1672753.97</v>
      </c>
      <c r="W43" s="142">
        <v>1</v>
      </c>
      <c r="X43" s="138">
        <v>1719151.95</v>
      </c>
      <c r="Y43" s="138">
        <v>1719151.95</v>
      </c>
      <c r="Z43" s="138">
        <v>0</v>
      </c>
      <c r="AA43" s="138">
        <v>0</v>
      </c>
      <c r="AB43" s="138">
        <v>1719151.95</v>
      </c>
      <c r="AC43" s="138">
        <v>0</v>
      </c>
      <c r="AD43" s="138">
        <v>1719151.95</v>
      </c>
      <c r="AE43" s="138">
        <v>0</v>
      </c>
      <c r="AF43" s="138">
        <v>0</v>
      </c>
      <c r="AG43" s="138">
        <v>1719151.95</v>
      </c>
      <c r="AH43" s="142">
        <v>1</v>
      </c>
    </row>
    <row r="44" spans="1:34">
      <c r="A44" s="141" t="s">
        <v>212</v>
      </c>
      <c r="B44" s="138">
        <v>967073.5</v>
      </c>
      <c r="C44" s="138">
        <v>967073.5</v>
      </c>
      <c r="D44" s="138">
        <v>0</v>
      </c>
      <c r="E44" s="138">
        <v>0</v>
      </c>
      <c r="F44" s="138">
        <v>967073.5</v>
      </c>
      <c r="G44" s="138">
        <v>0</v>
      </c>
      <c r="H44" s="138">
        <v>967073.5</v>
      </c>
      <c r="I44" s="138">
        <v>0</v>
      </c>
      <c r="J44" s="138">
        <v>0</v>
      </c>
      <c r="K44" s="138">
        <v>967073.5</v>
      </c>
      <c r="L44" s="142">
        <v>1</v>
      </c>
      <c r="M44" s="138">
        <v>950975.46000000008</v>
      </c>
      <c r="N44" s="138">
        <v>950975.46000000008</v>
      </c>
      <c r="O44" s="138">
        <v>0</v>
      </c>
      <c r="P44" s="138">
        <v>0</v>
      </c>
      <c r="Q44" s="138">
        <v>950975.46000000008</v>
      </c>
      <c r="R44" s="138">
        <v>0</v>
      </c>
      <c r="S44" s="138">
        <v>950975.46000000008</v>
      </c>
      <c r="T44" s="138">
        <v>0</v>
      </c>
      <c r="U44" s="138">
        <v>0</v>
      </c>
      <c r="V44" s="138">
        <v>950975.46000000008</v>
      </c>
      <c r="W44" s="142">
        <v>1</v>
      </c>
      <c r="X44" s="138">
        <v>980328.44</v>
      </c>
      <c r="Y44" s="138">
        <v>980328.44</v>
      </c>
      <c r="Z44" s="138">
        <v>0</v>
      </c>
      <c r="AA44" s="138">
        <v>0</v>
      </c>
      <c r="AB44" s="138">
        <v>980328.44</v>
      </c>
      <c r="AC44" s="138">
        <v>0</v>
      </c>
      <c r="AD44" s="138">
        <v>980328.44</v>
      </c>
      <c r="AE44" s="138">
        <v>0</v>
      </c>
      <c r="AF44" s="138">
        <v>0</v>
      </c>
      <c r="AG44" s="138">
        <v>980328.44</v>
      </c>
      <c r="AH44" s="142">
        <v>1</v>
      </c>
    </row>
    <row r="45" spans="1:34">
      <c r="A45" s="141" t="s">
        <v>213</v>
      </c>
      <c r="B45" s="138">
        <v>0.11</v>
      </c>
      <c r="C45" s="138">
        <v>0.11</v>
      </c>
      <c r="D45" s="138">
        <v>0</v>
      </c>
      <c r="E45" s="138">
        <v>0</v>
      </c>
      <c r="F45" s="138">
        <v>0.11</v>
      </c>
      <c r="G45" s="138">
        <v>0</v>
      </c>
      <c r="H45" s="138">
        <v>0.11</v>
      </c>
      <c r="I45" s="138">
        <v>0</v>
      </c>
      <c r="J45" s="138">
        <v>0</v>
      </c>
      <c r="K45" s="138">
        <v>0.11</v>
      </c>
      <c r="L45" s="142">
        <v>1</v>
      </c>
      <c r="M45" s="138">
        <v>0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142">
        <v>1</v>
      </c>
      <c r="X45" s="138">
        <v>0</v>
      </c>
      <c r="Y45" s="138">
        <v>0</v>
      </c>
      <c r="Z45" s="138">
        <v>0</v>
      </c>
      <c r="AA45" s="138">
        <v>0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42">
        <v>1</v>
      </c>
    </row>
    <row r="46" spans="1:34">
      <c r="A46" s="141" t="s">
        <v>214</v>
      </c>
      <c r="B46" s="138">
        <v>1130898.3500000001</v>
      </c>
      <c r="C46" s="138">
        <v>1130898.3500000001</v>
      </c>
      <c r="D46" s="138">
        <v>0</v>
      </c>
      <c r="E46" s="138">
        <v>0</v>
      </c>
      <c r="F46" s="138">
        <v>1130898.3500000001</v>
      </c>
      <c r="G46" s="138">
        <v>0</v>
      </c>
      <c r="H46" s="138">
        <v>1130898.3500000001</v>
      </c>
      <c r="I46" s="138">
        <v>0</v>
      </c>
      <c r="J46" s="138">
        <v>0</v>
      </c>
      <c r="K46" s="138">
        <v>1130898.3500000001</v>
      </c>
      <c r="L46" s="142">
        <v>1</v>
      </c>
      <c r="M46" s="138">
        <v>990469.29999999993</v>
      </c>
      <c r="N46" s="138">
        <v>990469.29999999993</v>
      </c>
      <c r="O46" s="138">
        <v>0</v>
      </c>
      <c r="P46" s="138">
        <v>0</v>
      </c>
      <c r="Q46" s="138">
        <v>990469.29999999993</v>
      </c>
      <c r="R46" s="138">
        <v>0</v>
      </c>
      <c r="S46" s="138">
        <v>990469.29999999993</v>
      </c>
      <c r="T46" s="138">
        <v>0</v>
      </c>
      <c r="U46" s="138">
        <v>0</v>
      </c>
      <c r="V46" s="138">
        <v>990469.29999999993</v>
      </c>
      <c r="W46" s="142">
        <v>1</v>
      </c>
      <c r="X46" s="138">
        <v>1011765.2000000001</v>
      </c>
      <c r="Y46" s="138">
        <v>1011765.2000000001</v>
      </c>
      <c r="Z46" s="138">
        <v>0</v>
      </c>
      <c r="AA46" s="138">
        <v>0</v>
      </c>
      <c r="AB46" s="138">
        <v>1011765.2000000001</v>
      </c>
      <c r="AC46" s="138">
        <v>0</v>
      </c>
      <c r="AD46" s="138">
        <v>1011765.2000000001</v>
      </c>
      <c r="AE46" s="138">
        <v>0</v>
      </c>
      <c r="AF46" s="138">
        <v>0</v>
      </c>
      <c r="AG46" s="138">
        <v>1011765.2000000001</v>
      </c>
      <c r="AH46" s="142">
        <v>1</v>
      </c>
    </row>
    <row r="47" spans="1:34">
      <c r="A47" s="141" t="s">
        <v>215</v>
      </c>
      <c r="B47" s="138">
        <v>391343.16</v>
      </c>
      <c r="C47" s="138">
        <v>391343.16</v>
      </c>
      <c r="D47" s="138">
        <v>0</v>
      </c>
      <c r="E47" s="138">
        <v>0</v>
      </c>
      <c r="F47" s="138">
        <v>391343.16</v>
      </c>
      <c r="G47" s="138">
        <v>0</v>
      </c>
      <c r="H47" s="138">
        <v>391343.16</v>
      </c>
      <c r="I47" s="138">
        <v>0</v>
      </c>
      <c r="J47" s="138">
        <v>0</v>
      </c>
      <c r="K47" s="138">
        <v>391343.16</v>
      </c>
      <c r="L47" s="142">
        <v>1</v>
      </c>
      <c r="M47" s="138">
        <v>462112.72000000003</v>
      </c>
      <c r="N47" s="138">
        <v>462112.72000000003</v>
      </c>
      <c r="O47" s="138">
        <v>0</v>
      </c>
      <c r="P47" s="138">
        <v>0</v>
      </c>
      <c r="Q47" s="138">
        <v>462112.72000000003</v>
      </c>
      <c r="R47" s="138">
        <v>0</v>
      </c>
      <c r="S47" s="138">
        <v>462112.72000000003</v>
      </c>
      <c r="T47" s="138">
        <v>0</v>
      </c>
      <c r="U47" s="138">
        <v>0</v>
      </c>
      <c r="V47" s="138">
        <v>462112.72000000003</v>
      </c>
      <c r="W47" s="142">
        <v>1</v>
      </c>
      <c r="X47" s="138">
        <v>466735.05999999994</v>
      </c>
      <c r="Y47" s="138">
        <v>466735.05999999994</v>
      </c>
      <c r="Z47" s="138">
        <v>0</v>
      </c>
      <c r="AA47" s="138">
        <v>0</v>
      </c>
      <c r="AB47" s="138">
        <v>466735.05999999994</v>
      </c>
      <c r="AC47" s="138">
        <v>0</v>
      </c>
      <c r="AD47" s="138">
        <v>466735.05999999994</v>
      </c>
      <c r="AE47" s="138">
        <v>0</v>
      </c>
      <c r="AF47" s="138">
        <v>0</v>
      </c>
      <c r="AG47" s="138">
        <v>466735.05999999994</v>
      </c>
      <c r="AH47" s="142">
        <v>1</v>
      </c>
    </row>
    <row r="48" spans="1:34">
      <c r="A48" s="141" t="s">
        <v>216</v>
      </c>
      <c r="B48" s="138">
        <v>16643.78</v>
      </c>
      <c r="C48" s="138">
        <v>16643.78</v>
      </c>
      <c r="D48" s="138">
        <v>0</v>
      </c>
      <c r="E48" s="138">
        <v>0</v>
      </c>
      <c r="F48" s="138">
        <v>16643.78</v>
      </c>
      <c r="G48" s="138">
        <v>0</v>
      </c>
      <c r="H48" s="138">
        <v>16643.78</v>
      </c>
      <c r="I48" s="138">
        <v>0</v>
      </c>
      <c r="J48" s="138">
        <v>0</v>
      </c>
      <c r="K48" s="138">
        <v>16643.78</v>
      </c>
      <c r="L48" s="142">
        <v>1</v>
      </c>
      <c r="M48" s="138">
        <v>16650</v>
      </c>
      <c r="N48" s="138">
        <v>16650</v>
      </c>
      <c r="O48" s="138">
        <v>0</v>
      </c>
      <c r="P48" s="138">
        <v>0</v>
      </c>
      <c r="Q48" s="138">
        <v>16650</v>
      </c>
      <c r="R48" s="138">
        <v>0</v>
      </c>
      <c r="S48" s="138">
        <v>16650</v>
      </c>
      <c r="T48" s="138">
        <v>0</v>
      </c>
      <c r="U48" s="138">
        <v>0</v>
      </c>
      <c r="V48" s="138">
        <v>16650</v>
      </c>
      <c r="W48" s="142">
        <v>1</v>
      </c>
      <c r="X48" s="138">
        <v>17066.280000000002</v>
      </c>
      <c r="Y48" s="138">
        <v>17066.280000000002</v>
      </c>
      <c r="Z48" s="138">
        <v>0</v>
      </c>
      <c r="AA48" s="138">
        <v>0</v>
      </c>
      <c r="AB48" s="138">
        <v>17066.280000000002</v>
      </c>
      <c r="AC48" s="138">
        <v>0</v>
      </c>
      <c r="AD48" s="138">
        <v>17066.280000000002</v>
      </c>
      <c r="AE48" s="138">
        <v>0</v>
      </c>
      <c r="AF48" s="138">
        <v>0</v>
      </c>
      <c r="AG48" s="138">
        <v>17066.280000000002</v>
      </c>
      <c r="AH48" s="142">
        <v>1</v>
      </c>
    </row>
    <row r="49" spans="1:34">
      <c r="A49" s="141" t="s">
        <v>217</v>
      </c>
      <c r="B49" s="138">
        <v>20340.319999999949</v>
      </c>
      <c r="C49" s="138">
        <v>20340.319999999949</v>
      </c>
      <c r="D49" s="138">
        <v>0</v>
      </c>
      <c r="E49" s="138">
        <v>0</v>
      </c>
      <c r="F49" s="138">
        <v>20340.319999999949</v>
      </c>
      <c r="G49" s="138">
        <v>0</v>
      </c>
      <c r="H49" s="138">
        <v>20340.319999999949</v>
      </c>
      <c r="I49" s="138">
        <v>0</v>
      </c>
      <c r="J49" s="138">
        <v>0</v>
      </c>
      <c r="K49" s="138">
        <v>20340.319999999949</v>
      </c>
      <c r="L49" s="142">
        <v>1</v>
      </c>
      <c r="M49" s="138">
        <v>0</v>
      </c>
      <c r="N49" s="138">
        <v>0</v>
      </c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  <c r="W49" s="142">
        <v>1</v>
      </c>
      <c r="X49" s="138"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>
        <v>0</v>
      </c>
      <c r="AG49" s="138">
        <v>0</v>
      </c>
      <c r="AH49" s="142">
        <v>1</v>
      </c>
    </row>
    <row r="50" spans="1:34">
      <c r="A50" s="141" t="s">
        <v>218</v>
      </c>
      <c r="B50" s="138">
        <v>211857.30999999997</v>
      </c>
      <c r="C50" s="138">
        <v>211857.30999999997</v>
      </c>
      <c r="D50" s="138">
        <v>0</v>
      </c>
      <c r="E50" s="138">
        <v>0</v>
      </c>
      <c r="F50" s="138">
        <v>211857.30999999997</v>
      </c>
      <c r="G50" s="138">
        <v>0</v>
      </c>
      <c r="H50" s="138">
        <v>211857.30999999997</v>
      </c>
      <c r="I50" s="138">
        <v>0</v>
      </c>
      <c r="J50" s="138">
        <v>0</v>
      </c>
      <c r="K50" s="138">
        <v>211857.30999999997</v>
      </c>
      <c r="L50" s="142">
        <v>1</v>
      </c>
      <c r="M50" s="138">
        <v>224194.52999999997</v>
      </c>
      <c r="N50" s="138">
        <v>224194.52999999997</v>
      </c>
      <c r="O50" s="138">
        <v>0</v>
      </c>
      <c r="P50" s="138">
        <v>0</v>
      </c>
      <c r="Q50" s="138">
        <v>224194.52999999997</v>
      </c>
      <c r="R50" s="138">
        <v>0</v>
      </c>
      <c r="S50" s="138">
        <v>224194.52999999997</v>
      </c>
      <c r="T50" s="138">
        <v>0</v>
      </c>
      <c r="U50" s="138">
        <v>0</v>
      </c>
      <c r="V50" s="138">
        <v>224194.52999999997</v>
      </c>
      <c r="W50" s="142">
        <v>1</v>
      </c>
      <c r="X50" s="138">
        <v>230227.49999999997</v>
      </c>
      <c r="Y50" s="138">
        <v>230227.49999999997</v>
      </c>
      <c r="Z50" s="138">
        <v>0</v>
      </c>
      <c r="AA50" s="138">
        <v>0</v>
      </c>
      <c r="AB50" s="138">
        <v>230227.49999999997</v>
      </c>
      <c r="AC50" s="138">
        <v>0</v>
      </c>
      <c r="AD50" s="138">
        <v>230227.49999999997</v>
      </c>
      <c r="AE50" s="138">
        <v>0</v>
      </c>
      <c r="AF50" s="138">
        <v>0</v>
      </c>
      <c r="AG50" s="138">
        <v>230227.49999999997</v>
      </c>
      <c r="AH50" s="142">
        <v>1</v>
      </c>
    </row>
    <row r="51" spans="1:34">
      <c r="A51" s="141" t="s">
        <v>219</v>
      </c>
      <c r="B51" s="138">
        <v>252751.76</v>
      </c>
      <c r="C51" s="138">
        <v>252751.76</v>
      </c>
      <c r="D51" s="138">
        <v>0</v>
      </c>
      <c r="E51" s="138">
        <v>0</v>
      </c>
      <c r="F51" s="138">
        <v>252751.76</v>
      </c>
      <c r="G51" s="138">
        <v>0</v>
      </c>
      <c r="H51" s="138">
        <v>252751.76</v>
      </c>
      <c r="I51" s="138">
        <v>0</v>
      </c>
      <c r="J51" s="138">
        <v>0</v>
      </c>
      <c r="K51" s="138">
        <v>252751.76</v>
      </c>
      <c r="L51" s="142">
        <v>1</v>
      </c>
      <c r="M51" s="138">
        <v>275408.88</v>
      </c>
      <c r="N51" s="138">
        <v>275408.88</v>
      </c>
      <c r="O51" s="138">
        <v>0</v>
      </c>
      <c r="P51" s="138">
        <v>0</v>
      </c>
      <c r="Q51" s="138">
        <v>275408.88</v>
      </c>
      <c r="R51" s="138">
        <v>0</v>
      </c>
      <c r="S51" s="138">
        <v>275408.88</v>
      </c>
      <c r="T51" s="138">
        <v>0</v>
      </c>
      <c r="U51" s="138">
        <v>0</v>
      </c>
      <c r="V51" s="138">
        <v>275408.88</v>
      </c>
      <c r="W51" s="142">
        <v>1</v>
      </c>
      <c r="X51" s="138">
        <v>284017.33</v>
      </c>
      <c r="Y51" s="138">
        <v>284017.33</v>
      </c>
      <c r="Z51" s="138">
        <v>0</v>
      </c>
      <c r="AA51" s="138">
        <v>0</v>
      </c>
      <c r="AB51" s="138">
        <v>284017.33</v>
      </c>
      <c r="AC51" s="138">
        <v>0</v>
      </c>
      <c r="AD51" s="138">
        <v>284017.33</v>
      </c>
      <c r="AE51" s="138">
        <v>0</v>
      </c>
      <c r="AF51" s="138">
        <v>0</v>
      </c>
      <c r="AG51" s="138">
        <v>284017.33</v>
      </c>
      <c r="AH51" s="142">
        <v>1</v>
      </c>
    </row>
    <row r="52" spans="1:34" ht="13.5" thickBot="1">
      <c r="A52" s="141" t="s">
        <v>220</v>
      </c>
      <c r="B52" s="138">
        <v>63.58</v>
      </c>
      <c r="C52" s="138">
        <v>63.58</v>
      </c>
      <c r="D52" s="138">
        <v>0</v>
      </c>
      <c r="E52" s="138">
        <v>0</v>
      </c>
      <c r="F52" s="138">
        <v>63.58</v>
      </c>
      <c r="G52" s="138">
        <v>0</v>
      </c>
      <c r="H52" s="138">
        <v>63.58</v>
      </c>
      <c r="I52" s="138">
        <v>0</v>
      </c>
      <c r="J52" s="138">
        <v>0</v>
      </c>
      <c r="K52" s="138">
        <v>63.58</v>
      </c>
      <c r="L52" s="142">
        <v>1</v>
      </c>
      <c r="M52" s="138">
        <v>0</v>
      </c>
      <c r="N52" s="138">
        <v>0</v>
      </c>
      <c r="O52" s="138">
        <v>0</v>
      </c>
      <c r="P52" s="138">
        <v>0</v>
      </c>
      <c r="Q52" s="138">
        <v>0</v>
      </c>
      <c r="R52" s="138">
        <v>0</v>
      </c>
      <c r="S52" s="138">
        <v>0</v>
      </c>
      <c r="T52" s="138">
        <v>0</v>
      </c>
      <c r="U52" s="138">
        <v>0</v>
      </c>
      <c r="V52" s="138">
        <v>0</v>
      </c>
      <c r="W52" s="142">
        <v>1</v>
      </c>
      <c r="X52" s="138">
        <v>0</v>
      </c>
      <c r="Y52" s="138">
        <v>0</v>
      </c>
      <c r="Z52" s="138">
        <v>0</v>
      </c>
      <c r="AA52" s="138">
        <v>0</v>
      </c>
      <c r="AB52" s="138">
        <v>0</v>
      </c>
      <c r="AC52" s="138">
        <v>0</v>
      </c>
      <c r="AD52" s="138">
        <v>0</v>
      </c>
      <c r="AE52" s="138">
        <v>0</v>
      </c>
      <c r="AF52" s="138">
        <v>0</v>
      </c>
      <c r="AG52" s="138">
        <v>0</v>
      </c>
      <c r="AH52" s="142">
        <v>1</v>
      </c>
    </row>
    <row r="53" spans="1:34">
      <c r="A53" s="140" t="s">
        <v>209</v>
      </c>
      <c r="B53" s="143">
        <v>4093533.92</v>
      </c>
      <c r="C53" s="143">
        <v>4093533.92</v>
      </c>
      <c r="D53" s="143">
        <v>0</v>
      </c>
      <c r="E53" s="143">
        <v>0</v>
      </c>
      <c r="F53" s="143">
        <v>4093533.92</v>
      </c>
      <c r="G53" s="143">
        <v>0</v>
      </c>
      <c r="H53" s="143">
        <v>4093533.92</v>
      </c>
      <c r="I53" s="143">
        <v>0</v>
      </c>
      <c r="J53" s="143">
        <v>0</v>
      </c>
      <c r="K53" s="143">
        <v>4093533.92</v>
      </c>
      <c r="L53" s="144" t="s">
        <v>191</v>
      </c>
      <c r="M53" s="143">
        <v>4592564.8600000003</v>
      </c>
      <c r="N53" s="143">
        <v>4592564.8600000003</v>
      </c>
      <c r="O53" s="143">
        <v>0</v>
      </c>
      <c r="P53" s="143">
        <v>0</v>
      </c>
      <c r="Q53" s="143">
        <v>4592564.8600000003</v>
      </c>
      <c r="R53" s="143">
        <v>0</v>
      </c>
      <c r="S53" s="143">
        <v>4592564.8600000003</v>
      </c>
      <c r="T53" s="143">
        <v>0</v>
      </c>
      <c r="U53" s="143">
        <v>0</v>
      </c>
      <c r="V53" s="143">
        <v>4592564.8600000003</v>
      </c>
      <c r="W53" s="144" t="s">
        <v>191</v>
      </c>
      <c r="X53" s="143">
        <v>4709291.76</v>
      </c>
      <c r="Y53" s="143">
        <v>4709291.76</v>
      </c>
      <c r="Z53" s="143">
        <v>0</v>
      </c>
      <c r="AA53" s="143">
        <v>0</v>
      </c>
      <c r="AB53" s="143">
        <v>4709291.76</v>
      </c>
      <c r="AC53" s="143">
        <v>0</v>
      </c>
      <c r="AD53" s="143">
        <v>4709291.76</v>
      </c>
      <c r="AE53" s="143">
        <v>0</v>
      </c>
      <c r="AF53" s="143">
        <v>0</v>
      </c>
      <c r="AG53" s="143">
        <v>4709291.76</v>
      </c>
      <c r="AH53" s="144" t="s">
        <v>191</v>
      </c>
    </row>
    <row r="54" spans="1:34"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</row>
    <row r="55" spans="1:34">
      <c r="A55" s="140" t="s">
        <v>221</v>
      </c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</row>
    <row r="56" spans="1:34">
      <c r="A56" s="141" t="s">
        <v>222</v>
      </c>
      <c r="B56" s="138">
        <v>3043706.55</v>
      </c>
      <c r="C56" s="138">
        <v>3043706.55</v>
      </c>
      <c r="D56" s="138">
        <v>0</v>
      </c>
      <c r="E56" s="138">
        <v>0</v>
      </c>
      <c r="F56" s="138">
        <v>3043706.55</v>
      </c>
      <c r="G56" s="138">
        <v>0</v>
      </c>
      <c r="H56" s="138">
        <v>3043706.55</v>
      </c>
      <c r="I56" s="138">
        <v>0</v>
      </c>
      <c r="J56" s="138">
        <v>0</v>
      </c>
      <c r="K56" s="138">
        <v>3043706.55</v>
      </c>
      <c r="L56" s="142">
        <v>1</v>
      </c>
      <c r="M56" s="138">
        <v>2567738.8899999997</v>
      </c>
      <c r="N56" s="138">
        <v>2567738.8899999997</v>
      </c>
      <c r="O56" s="138">
        <v>0</v>
      </c>
      <c r="P56" s="138">
        <v>0</v>
      </c>
      <c r="Q56" s="138">
        <v>2567738.8899999997</v>
      </c>
      <c r="R56" s="138">
        <v>0</v>
      </c>
      <c r="S56" s="138">
        <v>2567738.8899999997</v>
      </c>
      <c r="T56" s="138">
        <v>0</v>
      </c>
      <c r="U56" s="138">
        <v>0</v>
      </c>
      <c r="V56" s="138">
        <v>2567738.8899999997</v>
      </c>
      <c r="W56" s="142">
        <v>1</v>
      </c>
      <c r="X56" s="138">
        <v>2631932.41</v>
      </c>
      <c r="Y56" s="138">
        <v>2631932.41</v>
      </c>
      <c r="Z56" s="138">
        <v>0</v>
      </c>
      <c r="AA56" s="138">
        <v>0</v>
      </c>
      <c r="AB56" s="138">
        <v>2631932.41</v>
      </c>
      <c r="AC56" s="138">
        <v>0</v>
      </c>
      <c r="AD56" s="138">
        <v>2631932.41</v>
      </c>
      <c r="AE56" s="138">
        <v>0</v>
      </c>
      <c r="AF56" s="138">
        <v>0</v>
      </c>
      <c r="AG56" s="138">
        <v>2631932.41</v>
      </c>
      <c r="AH56" s="142">
        <v>1</v>
      </c>
    </row>
    <row r="57" spans="1:34">
      <c r="A57" s="141" t="s">
        <v>223</v>
      </c>
      <c r="B57" s="138">
        <v>615747.54</v>
      </c>
      <c r="C57" s="138">
        <v>615747.54</v>
      </c>
      <c r="D57" s="138">
        <v>0</v>
      </c>
      <c r="E57" s="138">
        <v>0</v>
      </c>
      <c r="F57" s="138">
        <v>615747.54</v>
      </c>
      <c r="G57" s="138">
        <v>0</v>
      </c>
      <c r="H57" s="138">
        <v>615747.54</v>
      </c>
      <c r="I57" s="138">
        <v>0</v>
      </c>
      <c r="J57" s="138">
        <v>0</v>
      </c>
      <c r="K57" s="138">
        <v>615747.54</v>
      </c>
      <c r="L57" s="142">
        <v>1</v>
      </c>
      <c r="M57" s="138">
        <v>674062.08700000006</v>
      </c>
      <c r="N57" s="138">
        <v>674062.08700000006</v>
      </c>
      <c r="O57" s="138">
        <v>0</v>
      </c>
      <c r="P57" s="138">
        <v>0</v>
      </c>
      <c r="Q57" s="138">
        <v>674062.08700000006</v>
      </c>
      <c r="R57" s="138">
        <v>0</v>
      </c>
      <c r="S57" s="138">
        <v>674062.08700000006</v>
      </c>
      <c r="T57" s="138">
        <v>0</v>
      </c>
      <c r="U57" s="138">
        <v>0</v>
      </c>
      <c r="V57" s="138">
        <v>674062.08700000006</v>
      </c>
      <c r="W57" s="142">
        <v>1</v>
      </c>
      <c r="X57" s="138">
        <v>328531.38100000005</v>
      </c>
      <c r="Y57" s="138">
        <v>328531.38100000005</v>
      </c>
      <c r="Z57" s="138">
        <v>0</v>
      </c>
      <c r="AA57" s="138">
        <v>0</v>
      </c>
      <c r="AB57" s="138">
        <v>328531.38100000005</v>
      </c>
      <c r="AC57" s="138">
        <v>0</v>
      </c>
      <c r="AD57" s="138">
        <v>328531.38100000005</v>
      </c>
      <c r="AE57" s="138">
        <v>0</v>
      </c>
      <c r="AF57" s="138">
        <v>0</v>
      </c>
      <c r="AG57" s="138">
        <v>328531.38100000005</v>
      </c>
      <c r="AH57" s="142">
        <v>1</v>
      </c>
    </row>
    <row r="58" spans="1:34" ht="13.5" thickBot="1">
      <c r="A58" s="141" t="s">
        <v>224</v>
      </c>
      <c r="B58" s="138">
        <v>988465.17</v>
      </c>
      <c r="C58" s="138">
        <v>988465.17</v>
      </c>
      <c r="D58" s="138">
        <v>0</v>
      </c>
      <c r="E58" s="138">
        <v>0</v>
      </c>
      <c r="F58" s="138">
        <v>988465.17</v>
      </c>
      <c r="G58" s="138">
        <v>0</v>
      </c>
      <c r="H58" s="138">
        <v>988465.17</v>
      </c>
      <c r="I58" s="138">
        <v>0</v>
      </c>
      <c r="J58" s="138">
        <v>0</v>
      </c>
      <c r="K58" s="138">
        <v>988465.17</v>
      </c>
      <c r="L58" s="142">
        <v>1</v>
      </c>
      <c r="M58" s="138">
        <v>1013176.8500000001</v>
      </c>
      <c r="N58" s="138">
        <v>1013176.8500000001</v>
      </c>
      <c r="O58" s="138">
        <v>0</v>
      </c>
      <c r="P58" s="138">
        <v>0</v>
      </c>
      <c r="Q58" s="138">
        <v>1013176.8500000001</v>
      </c>
      <c r="R58" s="138">
        <v>0</v>
      </c>
      <c r="S58" s="138">
        <v>1013176.8500000001</v>
      </c>
      <c r="T58" s="138">
        <v>0</v>
      </c>
      <c r="U58" s="138">
        <v>0</v>
      </c>
      <c r="V58" s="138">
        <v>1013176.8500000001</v>
      </c>
      <c r="W58" s="142">
        <v>1</v>
      </c>
      <c r="X58" s="138">
        <v>1038506.2</v>
      </c>
      <c r="Y58" s="138">
        <v>1038506.2</v>
      </c>
      <c r="Z58" s="138">
        <v>0</v>
      </c>
      <c r="AA58" s="138">
        <v>0</v>
      </c>
      <c r="AB58" s="138">
        <v>1038506.2</v>
      </c>
      <c r="AC58" s="138">
        <v>0</v>
      </c>
      <c r="AD58" s="138">
        <v>1038506.2</v>
      </c>
      <c r="AE58" s="138">
        <v>0</v>
      </c>
      <c r="AF58" s="138">
        <v>0</v>
      </c>
      <c r="AG58" s="138">
        <v>1038506.2</v>
      </c>
      <c r="AH58" s="142">
        <v>1</v>
      </c>
    </row>
    <row r="59" spans="1:34">
      <c r="A59" s="140" t="s">
        <v>221</v>
      </c>
      <c r="B59" s="143">
        <v>4647919.26</v>
      </c>
      <c r="C59" s="143">
        <v>4647919.26</v>
      </c>
      <c r="D59" s="143">
        <v>0</v>
      </c>
      <c r="E59" s="143">
        <v>0</v>
      </c>
      <c r="F59" s="143">
        <v>4647919.26</v>
      </c>
      <c r="G59" s="143">
        <v>0</v>
      </c>
      <c r="H59" s="143">
        <v>4647919.26</v>
      </c>
      <c r="I59" s="143">
        <v>0</v>
      </c>
      <c r="J59" s="143">
        <v>0</v>
      </c>
      <c r="K59" s="143">
        <v>4647919.26</v>
      </c>
      <c r="L59" s="144" t="s">
        <v>191</v>
      </c>
      <c r="M59" s="143">
        <v>4254977.8269999996</v>
      </c>
      <c r="N59" s="143">
        <v>4254977.8269999996</v>
      </c>
      <c r="O59" s="143">
        <v>0</v>
      </c>
      <c r="P59" s="143">
        <v>0</v>
      </c>
      <c r="Q59" s="143">
        <v>4254977.8269999996</v>
      </c>
      <c r="R59" s="143">
        <v>0</v>
      </c>
      <c r="S59" s="143">
        <v>4254977.8269999996</v>
      </c>
      <c r="T59" s="143">
        <v>0</v>
      </c>
      <c r="U59" s="143">
        <v>0</v>
      </c>
      <c r="V59" s="143">
        <v>4254977.8269999996</v>
      </c>
      <c r="W59" s="144" t="s">
        <v>191</v>
      </c>
      <c r="X59" s="143">
        <v>3998969.9910000004</v>
      </c>
      <c r="Y59" s="143">
        <v>3998969.9910000004</v>
      </c>
      <c r="Z59" s="143">
        <v>0</v>
      </c>
      <c r="AA59" s="143">
        <v>0</v>
      </c>
      <c r="AB59" s="143">
        <v>3998969.9910000004</v>
      </c>
      <c r="AC59" s="143">
        <v>0</v>
      </c>
      <c r="AD59" s="143">
        <v>3998969.9910000004</v>
      </c>
      <c r="AE59" s="143">
        <v>0</v>
      </c>
      <c r="AF59" s="143">
        <v>0</v>
      </c>
      <c r="AG59" s="143">
        <v>3998969.9910000004</v>
      </c>
      <c r="AH59" s="144" t="s">
        <v>191</v>
      </c>
    </row>
    <row r="60" spans="1:34"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</row>
    <row r="61" spans="1:34">
      <c r="A61" s="140" t="s">
        <v>225</v>
      </c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</row>
    <row r="62" spans="1:34" ht="13.5" thickBot="1">
      <c r="A62" s="141" t="s">
        <v>226</v>
      </c>
      <c r="B62" s="138">
        <v>6262011.5100000007</v>
      </c>
      <c r="C62" s="138">
        <v>6262011.5100000007</v>
      </c>
      <c r="D62" s="138">
        <v>-6262011.5100000007</v>
      </c>
      <c r="E62" s="138">
        <v>0</v>
      </c>
      <c r="F62" s="138">
        <v>0</v>
      </c>
      <c r="G62" s="138">
        <v>0</v>
      </c>
      <c r="H62" s="138">
        <v>6262011.5100000007</v>
      </c>
      <c r="I62" s="138">
        <v>-6262011.5100000007</v>
      </c>
      <c r="J62" s="138">
        <v>0</v>
      </c>
      <c r="K62" s="138">
        <v>0</v>
      </c>
      <c r="L62" s="142">
        <v>1</v>
      </c>
      <c r="M62" s="138">
        <v>6659455.1999999983</v>
      </c>
      <c r="N62" s="138">
        <v>6659455.1999999983</v>
      </c>
      <c r="O62" s="138">
        <v>-6659455.1999999983</v>
      </c>
      <c r="P62" s="138">
        <v>0</v>
      </c>
      <c r="Q62" s="138">
        <v>0</v>
      </c>
      <c r="R62" s="138">
        <v>0</v>
      </c>
      <c r="S62" s="138">
        <v>6659455.1999999983</v>
      </c>
      <c r="T62" s="138">
        <v>-6659455.1999999983</v>
      </c>
      <c r="U62" s="138">
        <v>0</v>
      </c>
      <c r="V62" s="138">
        <v>0</v>
      </c>
      <c r="W62" s="142">
        <v>1</v>
      </c>
      <c r="X62" s="138">
        <v>6825941.4000000013</v>
      </c>
      <c r="Y62" s="138">
        <v>6825941.4000000013</v>
      </c>
      <c r="Z62" s="138">
        <v>-6825941.4000000013</v>
      </c>
      <c r="AA62" s="138">
        <v>0</v>
      </c>
      <c r="AB62" s="138">
        <v>0</v>
      </c>
      <c r="AC62" s="138">
        <v>0</v>
      </c>
      <c r="AD62" s="138">
        <v>6825941.4000000013</v>
      </c>
      <c r="AE62" s="138">
        <v>-6825941.4000000013</v>
      </c>
      <c r="AF62" s="138">
        <v>0</v>
      </c>
      <c r="AG62" s="138">
        <v>0</v>
      </c>
      <c r="AH62" s="142">
        <v>1</v>
      </c>
    </row>
    <row r="63" spans="1:34">
      <c r="A63" s="140" t="s">
        <v>225</v>
      </c>
      <c r="B63" s="143">
        <v>6262011.5100000007</v>
      </c>
      <c r="C63" s="143">
        <v>6262011.5100000007</v>
      </c>
      <c r="D63" s="143">
        <v>-6262011.5100000007</v>
      </c>
      <c r="E63" s="143">
        <v>0</v>
      </c>
      <c r="F63" s="143">
        <v>0</v>
      </c>
      <c r="G63" s="143">
        <v>0</v>
      </c>
      <c r="H63" s="143">
        <v>6262011.5100000007</v>
      </c>
      <c r="I63" s="143">
        <v>-6262011.5100000007</v>
      </c>
      <c r="J63" s="143">
        <v>0</v>
      </c>
      <c r="K63" s="143">
        <v>0</v>
      </c>
      <c r="L63" s="144" t="s">
        <v>191</v>
      </c>
      <c r="M63" s="143">
        <v>6659455.1999999983</v>
      </c>
      <c r="N63" s="143">
        <v>6659455.1999999983</v>
      </c>
      <c r="O63" s="143">
        <v>-6659455.1999999983</v>
      </c>
      <c r="P63" s="143">
        <v>0</v>
      </c>
      <c r="Q63" s="143">
        <v>0</v>
      </c>
      <c r="R63" s="143">
        <v>0</v>
      </c>
      <c r="S63" s="143">
        <v>6659455.1999999983</v>
      </c>
      <c r="T63" s="143">
        <v>-6659455.1999999983</v>
      </c>
      <c r="U63" s="143">
        <v>0</v>
      </c>
      <c r="V63" s="143">
        <v>0</v>
      </c>
      <c r="W63" s="144" t="s">
        <v>191</v>
      </c>
      <c r="X63" s="143">
        <v>6825941.4000000013</v>
      </c>
      <c r="Y63" s="143">
        <v>6825941.4000000013</v>
      </c>
      <c r="Z63" s="143">
        <v>-6825941.4000000013</v>
      </c>
      <c r="AA63" s="143">
        <v>0</v>
      </c>
      <c r="AB63" s="143">
        <v>0</v>
      </c>
      <c r="AC63" s="143">
        <v>0</v>
      </c>
      <c r="AD63" s="143">
        <v>6825941.4000000013</v>
      </c>
      <c r="AE63" s="143">
        <v>-6825941.4000000013</v>
      </c>
      <c r="AF63" s="143">
        <v>0</v>
      </c>
      <c r="AG63" s="143">
        <v>0</v>
      </c>
      <c r="AH63" s="144" t="s">
        <v>191</v>
      </c>
    </row>
    <row r="64" spans="1:34"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</row>
    <row r="65" spans="1:34">
      <c r="A65" s="140" t="s">
        <v>227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</row>
    <row r="66" spans="1:34">
      <c r="A66" s="141" t="s">
        <v>228</v>
      </c>
      <c r="B66" s="138">
        <v>-1368.5900000000001</v>
      </c>
      <c r="C66" s="138">
        <v>-1368.5900000000001</v>
      </c>
      <c r="D66" s="138">
        <v>0</v>
      </c>
      <c r="E66" s="138">
        <v>0</v>
      </c>
      <c r="F66" s="138">
        <v>-1368.5900000000001</v>
      </c>
      <c r="G66" s="138">
        <v>0</v>
      </c>
      <c r="H66" s="138">
        <v>-1368.5900000000001</v>
      </c>
      <c r="I66" s="138">
        <v>0</v>
      </c>
      <c r="J66" s="138">
        <v>0</v>
      </c>
      <c r="K66" s="138">
        <v>-1368.5900000000001</v>
      </c>
      <c r="L66" s="142">
        <v>1</v>
      </c>
      <c r="M66" s="138">
        <v>0</v>
      </c>
      <c r="N66" s="138">
        <v>0</v>
      </c>
      <c r="O66" s="138">
        <v>0</v>
      </c>
      <c r="P66" s="138">
        <v>0</v>
      </c>
      <c r="Q66" s="138">
        <v>0</v>
      </c>
      <c r="R66" s="138">
        <v>0</v>
      </c>
      <c r="S66" s="138">
        <v>0</v>
      </c>
      <c r="T66" s="138">
        <v>0</v>
      </c>
      <c r="U66" s="138">
        <v>0</v>
      </c>
      <c r="V66" s="138">
        <v>0</v>
      </c>
      <c r="W66" s="142">
        <v>1</v>
      </c>
      <c r="X66" s="138">
        <v>0</v>
      </c>
      <c r="Y66" s="138">
        <v>0</v>
      </c>
      <c r="Z66" s="138">
        <v>0</v>
      </c>
      <c r="AA66" s="138">
        <v>0</v>
      </c>
      <c r="AB66" s="138">
        <v>0</v>
      </c>
      <c r="AC66" s="138">
        <v>0</v>
      </c>
      <c r="AD66" s="138">
        <v>0</v>
      </c>
      <c r="AE66" s="138">
        <v>0</v>
      </c>
      <c r="AF66" s="138">
        <v>0</v>
      </c>
      <c r="AG66" s="138">
        <v>0</v>
      </c>
      <c r="AH66" s="142">
        <v>1</v>
      </c>
    </row>
    <row r="67" spans="1:34" ht="13.5" thickBot="1">
      <c r="A67" s="141" t="s">
        <v>229</v>
      </c>
      <c r="B67" s="138">
        <v>259390.14999999997</v>
      </c>
      <c r="C67" s="138">
        <v>259390.14999999997</v>
      </c>
      <c r="D67" s="138">
        <v>0</v>
      </c>
      <c r="E67" s="138">
        <v>0</v>
      </c>
      <c r="F67" s="138">
        <v>259390.14999999997</v>
      </c>
      <c r="G67" s="138">
        <v>0</v>
      </c>
      <c r="H67" s="138">
        <v>259390.14999999997</v>
      </c>
      <c r="I67" s="138">
        <v>0</v>
      </c>
      <c r="J67" s="138">
        <v>0</v>
      </c>
      <c r="K67" s="138">
        <v>259390.14999999997</v>
      </c>
      <c r="L67" s="142">
        <v>1</v>
      </c>
      <c r="M67" s="138">
        <v>293355.81</v>
      </c>
      <c r="N67" s="138">
        <v>293355.81</v>
      </c>
      <c r="O67" s="138">
        <v>0</v>
      </c>
      <c r="P67" s="138">
        <v>0</v>
      </c>
      <c r="Q67" s="138">
        <v>293355.81</v>
      </c>
      <c r="R67" s="138">
        <v>0</v>
      </c>
      <c r="S67" s="138">
        <v>293355.81</v>
      </c>
      <c r="T67" s="138">
        <v>0</v>
      </c>
      <c r="U67" s="138">
        <v>0</v>
      </c>
      <c r="V67" s="138">
        <v>293355.81</v>
      </c>
      <c r="W67" s="142">
        <v>1</v>
      </c>
      <c r="X67" s="138">
        <v>302512.30000000005</v>
      </c>
      <c r="Y67" s="138">
        <v>302512.30000000005</v>
      </c>
      <c r="Z67" s="138">
        <v>0</v>
      </c>
      <c r="AA67" s="138">
        <v>0</v>
      </c>
      <c r="AB67" s="138">
        <v>302512.30000000005</v>
      </c>
      <c r="AC67" s="138">
        <v>0</v>
      </c>
      <c r="AD67" s="138">
        <v>302512.30000000005</v>
      </c>
      <c r="AE67" s="138">
        <v>0</v>
      </c>
      <c r="AF67" s="138">
        <v>0</v>
      </c>
      <c r="AG67" s="138">
        <v>302512.30000000005</v>
      </c>
      <c r="AH67" s="142">
        <v>1</v>
      </c>
    </row>
    <row r="68" spans="1:34">
      <c r="A68" s="140" t="s">
        <v>227</v>
      </c>
      <c r="B68" s="143">
        <v>258021.55999999997</v>
      </c>
      <c r="C68" s="143">
        <v>258021.55999999997</v>
      </c>
      <c r="D68" s="143">
        <v>0</v>
      </c>
      <c r="E68" s="143">
        <v>0</v>
      </c>
      <c r="F68" s="143">
        <v>258021.55999999997</v>
      </c>
      <c r="G68" s="143">
        <v>0</v>
      </c>
      <c r="H68" s="143">
        <v>258021.55999999997</v>
      </c>
      <c r="I68" s="143">
        <v>0</v>
      </c>
      <c r="J68" s="143">
        <v>0</v>
      </c>
      <c r="K68" s="143">
        <v>258021.55999999997</v>
      </c>
      <c r="L68" s="144" t="s">
        <v>191</v>
      </c>
      <c r="M68" s="143">
        <v>293355.81</v>
      </c>
      <c r="N68" s="143">
        <v>293355.81</v>
      </c>
      <c r="O68" s="143">
        <v>0</v>
      </c>
      <c r="P68" s="143">
        <v>0</v>
      </c>
      <c r="Q68" s="143">
        <v>293355.81</v>
      </c>
      <c r="R68" s="143">
        <v>0</v>
      </c>
      <c r="S68" s="143">
        <v>293355.81</v>
      </c>
      <c r="T68" s="143">
        <v>0</v>
      </c>
      <c r="U68" s="143">
        <v>0</v>
      </c>
      <c r="V68" s="143">
        <v>293355.81</v>
      </c>
      <c r="W68" s="144" t="s">
        <v>191</v>
      </c>
      <c r="X68" s="143">
        <v>302512.30000000005</v>
      </c>
      <c r="Y68" s="143">
        <v>302512.30000000005</v>
      </c>
      <c r="Z68" s="143">
        <v>0</v>
      </c>
      <c r="AA68" s="143">
        <v>0</v>
      </c>
      <c r="AB68" s="143">
        <v>302512.30000000005</v>
      </c>
      <c r="AC68" s="143">
        <v>0</v>
      </c>
      <c r="AD68" s="143">
        <v>302512.30000000005</v>
      </c>
      <c r="AE68" s="143">
        <v>0</v>
      </c>
      <c r="AF68" s="143">
        <v>0</v>
      </c>
      <c r="AG68" s="143">
        <v>302512.30000000005</v>
      </c>
      <c r="AH68" s="144" t="s">
        <v>191</v>
      </c>
    </row>
    <row r="69" spans="1:34"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</row>
    <row r="70" spans="1:34">
      <c r="A70" s="140" t="s">
        <v>230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</row>
    <row r="71" spans="1:34">
      <c r="A71" s="141" t="s">
        <v>231</v>
      </c>
      <c r="B71" s="138">
        <v>23787.43</v>
      </c>
      <c r="C71" s="138">
        <v>23787.43</v>
      </c>
      <c r="D71" s="138">
        <v>0</v>
      </c>
      <c r="E71" s="138">
        <v>0</v>
      </c>
      <c r="F71" s="138">
        <v>23787.43</v>
      </c>
      <c r="G71" s="138">
        <v>0</v>
      </c>
      <c r="H71" s="138">
        <v>23787.43</v>
      </c>
      <c r="I71" s="138">
        <v>0</v>
      </c>
      <c r="J71" s="138">
        <v>0</v>
      </c>
      <c r="K71" s="138">
        <v>23787.43</v>
      </c>
      <c r="L71" s="142">
        <v>1</v>
      </c>
      <c r="M71" s="138">
        <v>17548.320000000003</v>
      </c>
      <c r="N71" s="138">
        <v>17548.320000000003</v>
      </c>
      <c r="O71" s="138">
        <v>0</v>
      </c>
      <c r="P71" s="138">
        <v>0</v>
      </c>
      <c r="Q71" s="138">
        <v>17548.320000000003</v>
      </c>
      <c r="R71" s="138">
        <v>0</v>
      </c>
      <c r="S71" s="138">
        <v>17548.320000000003</v>
      </c>
      <c r="T71" s="138">
        <v>0</v>
      </c>
      <c r="U71" s="138">
        <v>0</v>
      </c>
      <c r="V71" s="138">
        <v>17548.320000000003</v>
      </c>
      <c r="W71" s="142">
        <v>1</v>
      </c>
      <c r="X71" s="138">
        <v>17987.04</v>
      </c>
      <c r="Y71" s="138">
        <v>17987.04</v>
      </c>
      <c r="Z71" s="138">
        <v>0</v>
      </c>
      <c r="AA71" s="138">
        <v>0</v>
      </c>
      <c r="AB71" s="138">
        <v>17987.04</v>
      </c>
      <c r="AC71" s="138">
        <v>0</v>
      </c>
      <c r="AD71" s="138">
        <v>17987.04</v>
      </c>
      <c r="AE71" s="138">
        <v>0</v>
      </c>
      <c r="AF71" s="138">
        <v>0</v>
      </c>
      <c r="AG71" s="138">
        <v>17987.04</v>
      </c>
      <c r="AH71" s="142">
        <v>1</v>
      </c>
    </row>
    <row r="72" spans="1:34">
      <c r="A72" s="141" t="s">
        <v>232</v>
      </c>
      <c r="B72" s="138">
        <v>7570326.0099999998</v>
      </c>
      <c r="C72" s="138">
        <v>7570326.0099999998</v>
      </c>
      <c r="D72" s="138">
        <v>0</v>
      </c>
      <c r="E72" s="138">
        <v>0</v>
      </c>
      <c r="F72" s="138">
        <v>7570326.0099999998</v>
      </c>
      <c r="G72" s="138">
        <v>0</v>
      </c>
      <c r="H72" s="138">
        <v>7570326.0099999998</v>
      </c>
      <c r="I72" s="138">
        <v>0</v>
      </c>
      <c r="J72" s="138">
        <v>0</v>
      </c>
      <c r="K72" s="138">
        <v>7570326.0099999998</v>
      </c>
      <c r="L72" s="142">
        <v>1</v>
      </c>
      <c r="M72" s="138">
        <v>8158205.7999999998</v>
      </c>
      <c r="N72" s="138">
        <v>8158205.7999999998</v>
      </c>
      <c r="O72" s="138">
        <v>0</v>
      </c>
      <c r="P72" s="138">
        <v>0</v>
      </c>
      <c r="Q72" s="138">
        <v>8158205.7999999998</v>
      </c>
      <c r="R72" s="138">
        <v>0</v>
      </c>
      <c r="S72" s="138">
        <v>8158205.7999999998</v>
      </c>
      <c r="T72" s="138">
        <v>0</v>
      </c>
      <c r="U72" s="138">
        <v>0</v>
      </c>
      <c r="V72" s="138">
        <v>8158205.7999999998</v>
      </c>
      <c r="W72" s="142">
        <v>1</v>
      </c>
      <c r="X72" s="138">
        <v>8431347.5</v>
      </c>
      <c r="Y72" s="138">
        <v>8431347.5</v>
      </c>
      <c r="Z72" s="138">
        <v>0</v>
      </c>
      <c r="AA72" s="138">
        <v>0</v>
      </c>
      <c r="AB72" s="138">
        <v>8431347.5</v>
      </c>
      <c r="AC72" s="138">
        <v>0</v>
      </c>
      <c r="AD72" s="138">
        <v>8431347.5</v>
      </c>
      <c r="AE72" s="138">
        <v>0</v>
      </c>
      <c r="AF72" s="138">
        <v>0</v>
      </c>
      <c r="AG72" s="138">
        <v>8431347.5</v>
      </c>
      <c r="AH72" s="142">
        <v>1</v>
      </c>
    </row>
    <row r="73" spans="1:34">
      <c r="A73" s="141" t="s">
        <v>233</v>
      </c>
      <c r="B73" s="138">
        <v>878657.8</v>
      </c>
      <c r="C73" s="138">
        <v>878657.8</v>
      </c>
      <c r="D73" s="138">
        <v>0</v>
      </c>
      <c r="E73" s="138">
        <v>0</v>
      </c>
      <c r="F73" s="138">
        <v>878657.8</v>
      </c>
      <c r="G73" s="138">
        <v>0</v>
      </c>
      <c r="H73" s="138">
        <v>878657.8</v>
      </c>
      <c r="I73" s="138">
        <v>0</v>
      </c>
      <c r="J73" s="138">
        <v>0</v>
      </c>
      <c r="K73" s="138">
        <v>878657.8</v>
      </c>
      <c r="L73" s="142">
        <v>1</v>
      </c>
      <c r="M73" s="138">
        <v>696175.63000000012</v>
      </c>
      <c r="N73" s="138">
        <v>696175.63000000012</v>
      </c>
      <c r="O73" s="138">
        <v>0</v>
      </c>
      <c r="P73" s="138">
        <v>0</v>
      </c>
      <c r="Q73" s="138">
        <v>696175.63000000012</v>
      </c>
      <c r="R73" s="138">
        <v>0</v>
      </c>
      <c r="S73" s="138">
        <v>696175.63000000012</v>
      </c>
      <c r="T73" s="138">
        <v>0</v>
      </c>
      <c r="U73" s="138">
        <v>0</v>
      </c>
      <c r="V73" s="138">
        <v>696175.63000000012</v>
      </c>
      <c r="W73" s="142">
        <v>1</v>
      </c>
      <c r="X73" s="138">
        <v>529993.39</v>
      </c>
      <c r="Y73" s="138">
        <v>529993.39</v>
      </c>
      <c r="Z73" s="138">
        <v>0</v>
      </c>
      <c r="AA73" s="138">
        <v>0</v>
      </c>
      <c r="AB73" s="138">
        <v>529993.39</v>
      </c>
      <c r="AC73" s="138">
        <v>0</v>
      </c>
      <c r="AD73" s="138">
        <v>529993.39</v>
      </c>
      <c r="AE73" s="138">
        <v>0</v>
      </c>
      <c r="AF73" s="138">
        <v>0</v>
      </c>
      <c r="AG73" s="138">
        <v>529993.39</v>
      </c>
      <c r="AH73" s="142">
        <v>1</v>
      </c>
    </row>
    <row r="74" spans="1:34">
      <c r="A74" s="141" t="s">
        <v>234</v>
      </c>
      <c r="B74" s="138">
        <v>0</v>
      </c>
      <c r="C74" s="138">
        <v>0</v>
      </c>
      <c r="D74" s="138">
        <v>0</v>
      </c>
      <c r="E74" s="138">
        <v>0</v>
      </c>
      <c r="F74" s="138">
        <v>0</v>
      </c>
      <c r="G74" s="138">
        <v>0</v>
      </c>
      <c r="H74" s="138">
        <v>0</v>
      </c>
      <c r="I74" s="138">
        <v>0</v>
      </c>
      <c r="J74" s="138">
        <v>0</v>
      </c>
      <c r="K74" s="138">
        <v>0</v>
      </c>
      <c r="L74" s="142">
        <v>1</v>
      </c>
      <c r="M74" s="138">
        <v>0</v>
      </c>
      <c r="N74" s="138">
        <v>0</v>
      </c>
      <c r="O74" s="138">
        <v>0</v>
      </c>
      <c r="P74" s="138">
        <v>0</v>
      </c>
      <c r="Q74" s="138">
        <v>0</v>
      </c>
      <c r="R74" s="138">
        <v>0</v>
      </c>
      <c r="S74" s="138">
        <v>0</v>
      </c>
      <c r="T74" s="138">
        <v>0</v>
      </c>
      <c r="U74" s="138">
        <v>0</v>
      </c>
      <c r="V74" s="138">
        <v>0</v>
      </c>
      <c r="W74" s="142">
        <v>1</v>
      </c>
      <c r="X74" s="138">
        <v>0</v>
      </c>
      <c r="Y74" s="138">
        <v>0</v>
      </c>
      <c r="Z74" s="138">
        <v>0</v>
      </c>
      <c r="AA74" s="138">
        <v>0</v>
      </c>
      <c r="AB74" s="138">
        <v>0</v>
      </c>
      <c r="AC74" s="138">
        <v>0</v>
      </c>
      <c r="AD74" s="138">
        <v>0</v>
      </c>
      <c r="AE74" s="138">
        <v>0</v>
      </c>
      <c r="AF74" s="138">
        <v>0</v>
      </c>
      <c r="AG74" s="138">
        <v>0</v>
      </c>
      <c r="AH74" s="142">
        <v>1</v>
      </c>
    </row>
    <row r="75" spans="1:34">
      <c r="A75" s="141" t="s">
        <v>235</v>
      </c>
      <c r="B75" s="138">
        <v>9782.23</v>
      </c>
      <c r="C75" s="138">
        <v>9782.23</v>
      </c>
      <c r="D75" s="138">
        <v>-9782.23</v>
      </c>
      <c r="E75" s="138">
        <v>0</v>
      </c>
      <c r="F75" s="138">
        <v>0</v>
      </c>
      <c r="G75" s="138">
        <v>0</v>
      </c>
      <c r="H75" s="138">
        <v>9782.23</v>
      </c>
      <c r="I75" s="138">
        <v>-9782.23</v>
      </c>
      <c r="J75" s="138">
        <v>0</v>
      </c>
      <c r="K75" s="138">
        <v>0</v>
      </c>
      <c r="L75" s="142">
        <v>1</v>
      </c>
      <c r="M75" s="138">
        <v>0</v>
      </c>
      <c r="N75" s="138">
        <v>0</v>
      </c>
      <c r="O75" s="138">
        <v>0</v>
      </c>
      <c r="P75" s="138">
        <v>0</v>
      </c>
      <c r="Q75" s="138">
        <v>0</v>
      </c>
      <c r="R75" s="138">
        <v>0</v>
      </c>
      <c r="S75" s="138">
        <v>0</v>
      </c>
      <c r="T75" s="138">
        <v>0</v>
      </c>
      <c r="U75" s="138">
        <v>0</v>
      </c>
      <c r="V75" s="138">
        <v>0</v>
      </c>
      <c r="W75" s="142">
        <v>1</v>
      </c>
      <c r="X75" s="138">
        <v>0</v>
      </c>
      <c r="Y75" s="138">
        <v>0</v>
      </c>
      <c r="Z75" s="138">
        <v>0</v>
      </c>
      <c r="AA75" s="138">
        <v>0</v>
      </c>
      <c r="AB75" s="138">
        <v>0</v>
      </c>
      <c r="AC75" s="138">
        <v>0</v>
      </c>
      <c r="AD75" s="138">
        <v>0</v>
      </c>
      <c r="AE75" s="138">
        <v>0</v>
      </c>
      <c r="AF75" s="138">
        <v>0</v>
      </c>
      <c r="AG75" s="138">
        <v>0</v>
      </c>
      <c r="AH75" s="142">
        <v>1</v>
      </c>
    </row>
    <row r="76" spans="1:34">
      <c r="A76" s="141" t="s">
        <v>236</v>
      </c>
      <c r="B76" s="138">
        <v>3480616.49</v>
      </c>
      <c r="C76" s="138">
        <v>3480616.49</v>
      </c>
      <c r="D76" s="138">
        <v>0</v>
      </c>
      <c r="E76" s="138">
        <v>0</v>
      </c>
      <c r="F76" s="138">
        <v>3480616.49</v>
      </c>
      <c r="G76" s="138">
        <v>0</v>
      </c>
      <c r="H76" s="138">
        <v>3480616.49</v>
      </c>
      <c r="I76" s="138">
        <v>0</v>
      </c>
      <c r="J76" s="138">
        <v>0</v>
      </c>
      <c r="K76" s="138">
        <v>3480616.49</v>
      </c>
      <c r="L76" s="142">
        <v>1</v>
      </c>
      <c r="M76" s="138">
        <v>3826780.6</v>
      </c>
      <c r="N76" s="138">
        <v>3826780.6</v>
      </c>
      <c r="O76" s="138">
        <v>0</v>
      </c>
      <c r="P76" s="138">
        <v>0</v>
      </c>
      <c r="Q76" s="138">
        <v>3826780.6</v>
      </c>
      <c r="R76" s="138">
        <v>0</v>
      </c>
      <c r="S76" s="138">
        <v>3826780.6</v>
      </c>
      <c r="T76" s="138">
        <v>0</v>
      </c>
      <c r="U76" s="138">
        <v>0</v>
      </c>
      <c r="V76" s="138">
        <v>3826780.6</v>
      </c>
      <c r="W76" s="142">
        <v>1</v>
      </c>
      <c r="X76" s="138">
        <v>4050601.67</v>
      </c>
      <c r="Y76" s="138">
        <v>4050601.67</v>
      </c>
      <c r="Z76" s="138">
        <v>0</v>
      </c>
      <c r="AA76" s="138">
        <v>-57294.230799999968</v>
      </c>
      <c r="AB76" s="138">
        <v>3993307.4391999999</v>
      </c>
      <c r="AC76" s="138">
        <v>0</v>
      </c>
      <c r="AD76" s="138">
        <v>4050601.67</v>
      </c>
      <c r="AE76" s="138">
        <v>0</v>
      </c>
      <c r="AF76" s="138">
        <v>-57294.230799999968</v>
      </c>
      <c r="AG76" s="138">
        <v>3993307.4391999999</v>
      </c>
      <c r="AH76" s="142">
        <v>1</v>
      </c>
    </row>
    <row r="77" spans="1:34">
      <c r="A77" s="141" t="s">
        <v>237</v>
      </c>
      <c r="B77" s="138">
        <v>441754.49000000011</v>
      </c>
      <c r="C77" s="138">
        <v>441754.49000000011</v>
      </c>
      <c r="D77" s="138">
        <v>0</v>
      </c>
      <c r="E77" s="138">
        <v>0</v>
      </c>
      <c r="F77" s="138">
        <v>441754.49000000011</v>
      </c>
      <c r="G77" s="138">
        <v>0</v>
      </c>
      <c r="H77" s="138">
        <v>441754.49000000011</v>
      </c>
      <c r="I77" s="138">
        <v>0</v>
      </c>
      <c r="J77" s="138">
        <v>0</v>
      </c>
      <c r="K77" s="138">
        <v>441754.49000000011</v>
      </c>
      <c r="L77" s="142">
        <v>1</v>
      </c>
      <c r="M77" s="138">
        <v>491128.92000000016</v>
      </c>
      <c r="N77" s="138">
        <v>491128.92000000016</v>
      </c>
      <c r="O77" s="138">
        <v>0</v>
      </c>
      <c r="P77" s="138">
        <v>0</v>
      </c>
      <c r="Q77" s="138">
        <v>491128.92000000016</v>
      </c>
      <c r="R77" s="138">
        <v>0</v>
      </c>
      <c r="S77" s="138">
        <v>491128.92000000016</v>
      </c>
      <c r="T77" s="138">
        <v>0</v>
      </c>
      <c r="U77" s="138">
        <v>0</v>
      </c>
      <c r="V77" s="138">
        <v>491128.92000000016</v>
      </c>
      <c r="W77" s="142">
        <v>1</v>
      </c>
      <c r="X77" s="138">
        <v>503407.1999999999</v>
      </c>
      <c r="Y77" s="138">
        <v>503407.1999999999</v>
      </c>
      <c r="Z77" s="138">
        <v>0</v>
      </c>
      <c r="AA77" s="138">
        <v>0</v>
      </c>
      <c r="AB77" s="138">
        <v>503407.1999999999</v>
      </c>
      <c r="AC77" s="138">
        <v>0</v>
      </c>
      <c r="AD77" s="138">
        <v>503407.1999999999</v>
      </c>
      <c r="AE77" s="138">
        <v>0</v>
      </c>
      <c r="AF77" s="138">
        <v>0</v>
      </c>
      <c r="AG77" s="138">
        <v>503407.1999999999</v>
      </c>
      <c r="AH77" s="142">
        <v>1</v>
      </c>
    </row>
    <row r="78" spans="1:34">
      <c r="A78" s="141" t="s">
        <v>238</v>
      </c>
      <c r="B78" s="138">
        <v>552518.54</v>
      </c>
      <c r="C78" s="138">
        <v>552518.54</v>
      </c>
      <c r="D78" s="138">
        <v>0</v>
      </c>
      <c r="E78" s="138">
        <v>0</v>
      </c>
      <c r="F78" s="138">
        <v>552518.54</v>
      </c>
      <c r="G78" s="138">
        <v>0</v>
      </c>
      <c r="H78" s="138">
        <v>552518.54</v>
      </c>
      <c r="I78" s="138">
        <v>0</v>
      </c>
      <c r="J78" s="138">
        <v>0</v>
      </c>
      <c r="K78" s="138">
        <v>552518.54</v>
      </c>
      <c r="L78" s="142">
        <v>1</v>
      </c>
      <c r="M78" s="138">
        <v>502735.91999999987</v>
      </c>
      <c r="N78" s="138">
        <v>502735.91999999987</v>
      </c>
      <c r="O78" s="138">
        <v>0</v>
      </c>
      <c r="P78" s="138">
        <v>0</v>
      </c>
      <c r="Q78" s="138">
        <v>502735.91999999987</v>
      </c>
      <c r="R78" s="138">
        <v>0</v>
      </c>
      <c r="S78" s="138">
        <v>502735.91999999987</v>
      </c>
      <c r="T78" s="138">
        <v>0</v>
      </c>
      <c r="U78" s="138">
        <v>0</v>
      </c>
      <c r="V78" s="138">
        <v>502735.91999999987</v>
      </c>
      <c r="W78" s="142">
        <v>1</v>
      </c>
      <c r="X78" s="138">
        <v>515304.3600000001</v>
      </c>
      <c r="Y78" s="138">
        <v>515304.3600000001</v>
      </c>
      <c r="Z78" s="138">
        <v>0</v>
      </c>
      <c r="AA78" s="138">
        <v>0</v>
      </c>
      <c r="AB78" s="138">
        <v>515304.3600000001</v>
      </c>
      <c r="AC78" s="138">
        <v>0</v>
      </c>
      <c r="AD78" s="138">
        <v>515304.3600000001</v>
      </c>
      <c r="AE78" s="138">
        <v>0</v>
      </c>
      <c r="AF78" s="138">
        <v>0</v>
      </c>
      <c r="AG78" s="138">
        <v>515304.3600000001</v>
      </c>
      <c r="AH78" s="142">
        <v>1</v>
      </c>
    </row>
    <row r="79" spans="1:34">
      <c r="A79" s="141" t="s">
        <v>239</v>
      </c>
      <c r="B79" s="138">
        <v>1493.53</v>
      </c>
      <c r="C79" s="138">
        <v>1493.53</v>
      </c>
      <c r="D79" s="138">
        <v>-1493.53</v>
      </c>
      <c r="E79" s="138">
        <v>0</v>
      </c>
      <c r="F79" s="138">
        <v>0</v>
      </c>
      <c r="G79" s="138">
        <v>0</v>
      </c>
      <c r="H79" s="138">
        <v>1493.53</v>
      </c>
      <c r="I79" s="138">
        <v>-1493.53</v>
      </c>
      <c r="J79" s="138">
        <v>0</v>
      </c>
      <c r="K79" s="138">
        <v>0</v>
      </c>
      <c r="L79" s="142">
        <v>1</v>
      </c>
      <c r="M79" s="138">
        <v>0</v>
      </c>
      <c r="N79" s="138">
        <v>0</v>
      </c>
      <c r="O79" s="138">
        <v>0</v>
      </c>
      <c r="P79" s="138">
        <v>0</v>
      </c>
      <c r="Q79" s="138">
        <v>0</v>
      </c>
      <c r="R79" s="138">
        <v>0</v>
      </c>
      <c r="S79" s="138">
        <v>0</v>
      </c>
      <c r="T79" s="138">
        <v>0</v>
      </c>
      <c r="U79" s="138">
        <v>0</v>
      </c>
      <c r="V79" s="138">
        <v>0</v>
      </c>
      <c r="W79" s="142">
        <v>1</v>
      </c>
      <c r="X79" s="138">
        <v>0</v>
      </c>
      <c r="Y79" s="138">
        <v>0</v>
      </c>
      <c r="Z79" s="138">
        <v>0</v>
      </c>
      <c r="AA79" s="138">
        <v>0</v>
      </c>
      <c r="AB79" s="138">
        <v>0</v>
      </c>
      <c r="AC79" s="138">
        <v>0</v>
      </c>
      <c r="AD79" s="138">
        <v>0</v>
      </c>
      <c r="AE79" s="138">
        <v>0</v>
      </c>
      <c r="AF79" s="138">
        <v>0</v>
      </c>
      <c r="AG79" s="138">
        <v>0</v>
      </c>
      <c r="AH79" s="142">
        <v>1</v>
      </c>
    </row>
    <row r="80" spans="1:34">
      <c r="A80" s="141" t="s">
        <v>240</v>
      </c>
      <c r="B80" s="138">
        <v>214.88</v>
      </c>
      <c r="C80" s="138">
        <v>214.88</v>
      </c>
      <c r="D80" s="138">
        <v>-214.88</v>
      </c>
      <c r="E80" s="138">
        <v>0</v>
      </c>
      <c r="F80" s="138">
        <v>0</v>
      </c>
      <c r="G80" s="138">
        <v>0</v>
      </c>
      <c r="H80" s="138">
        <v>214.88</v>
      </c>
      <c r="I80" s="138">
        <v>-214.88</v>
      </c>
      <c r="J80" s="138">
        <v>0</v>
      </c>
      <c r="K80" s="138">
        <v>0</v>
      </c>
      <c r="L80" s="142">
        <v>1</v>
      </c>
      <c r="M80" s="138">
        <v>0</v>
      </c>
      <c r="N80" s="138">
        <v>0</v>
      </c>
      <c r="O80" s="138">
        <v>0</v>
      </c>
      <c r="P80" s="138">
        <v>0</v>
      </c>
      <c r="Q80" s="138">
        <v>0</v>
      </c>
      <c r="R80" s="138">
        <v>0</v>
      </c>
      <c r="S80" s="138">
        <v>0</v>
      </c>
      <c r="T80" s="138">
        <v>0</v>
      </c>
      <c r="U80" s="138">
        <v>0</v>
      </c>
      <c r="V80" s="138">
        <v>0</v>
      </c>
      <c r="W80" s="142">
        <v>1</v>
      </c>
      <c r="X80" s="138">
        <v>0</v>
      </c>
      <c r="Y80" s="138">
        <v>0</v>
      </c>
      <c r="Z80" s="138">
        <v>0</v>
      </c>
      <c r="AA80" s="138">
        <v>0</v>
      </c>
      <c r="AB80" s="138">
        <v>0</v>
      </c>
      <c r="AC80" s="138">
        <v>0</v>
      </c>
      <c r="AD80" s="138">
        <v>0</v>
      </c>
      <c r="AE80" s="138">
        <v>0</v>
      </c>
      <c r="AF80" s="138">
        <v>0</v>
      </c>
      <c r="AG80" s="138">
        <v>0</v>
      </c>
      <c r="AH80" s="142">
        <v>1</v>
      </c>
    </row>
    <row r="81" spans="1:34">
      <c r="A81" s="141" t="s">
        <v>241</v>
      </c>
      <c r="B81" s="138">
        <v>977865.97000000009</v>
      </c>
      <c r="C81" s="138">
        <v>977865.97000000009</v>
      </c>
      <c r="D81" s="138">
        <v>0</v>
      </c>
      <c r="E81" s="138">
        <v>0</v>
      </c>
      <c r="F81" s="138">
        <v>977865.97000000009</v>
      </c>
      <c r="G81" s="138">
        <v>0</v>
      </c>
      <c r="H81" s="138">
        <v>977865.97000000009</v>
      </c>
      <c r="I81" s="138">
        <v>0</v>
      </c>
      <c r="J81" s="138">
        <v>0</v>
      </c>
      <c r="K81" s="138">
        <v>977865.97000000009</v>
      </c>
      <c r="L81" s="142">
        <v>1</v>
      </c>
      <c r="M81" s="138">
        <v>734748.73</v>
      </c>
      <c r="N81" s="138">
        <v>734748.73</v>
      </c>
      <c r="O81" s="138">
        <v>0</v>
      </c>
      <c r="P81" s="138">
        <v>0</v>
      </c>
      <c r="Q81" s="138">
        <v>734748.73</v>
      </c>
      <c r="R81" s="138">
        <v>0</v>
      </c>
      <c r="S81" s="138">
        <v>734748.73</v>
      </c>
      <c r="T81" s="138">
        <v>0</v>
      </c>
      <c r="U81" s="138">
        <v>0</v>
      </c>
      <c r="V81" s="138">
        <v>734748.73</v>
      </c>
      <c r="W81" s="142">
        <v>1</v>
      </c>
      <c r="X81" s="138">
        <v>661618.37999999989</v>
      </c>
      <c r="Y81" s="138">
        <v>661618.37999999989</v>
      </c>
      <c r="Z81" s="138">
        <v>0</v>
      </c>
      <c r="AA81" s="138">
        <v>0</v>
      </c>
      <c r="AB81" s="138">
        <v>661618.37999999989</v>
      </c>
      <c r="AC81" s="138">
        <v>0</v>
      </c>
      <c r="AD81" s="138">
        <v>661618.37999999989</v>
      </c>
      <c r="AE81" s="138">
        <v>0</v>
      </c>
      <c r="AF81" s="138">
        <v>0</v>
      </c>
      <c r="AG81" s="138">
        <v>661618.37999999989</v>
      </c>
      <c r="AH81" s="142">
        <v>1</v>
      </c>
    </row>
    <row r="82" spans="1:34">
      <c r="A82" s="141" t="s">
        <v>242</v>
      </c>
      <c r="B82" s="138">
        <v>78939.81</v>
      </c>
      <c r="C82" s="138">
        <v>78939.81</v>
      </c>
      <c r="D82" s="138">
        <v>-78939.81</v>
      </c>
      <c r="E82" s="138">
        <v>0</v>
      </c>
      <c r="F82" s="138">
        <v>0</v>
      </c>
      <c r="G82" s="138">
        <v>0</v>
      </c>
      <c r="H82" s="138">
        <v>78939.81</v>
      </c>
      <c r="I82" s="138">
        <v>-78939.81</v>
      </c>
      <c r="J82" s="138">
        <v>0</v>
      </c>
      <c r="K82" s="138">
        <v>0</v>
      </c>
      <c r="L82" s="142">
        <v>1</v>
      </c>
      <c r="M82" s="138">
        <v>85226.37999999999</v>
      </c>
      <c r="N82" s="138">
        <v>85226.37999999999</v>
      </c>
      <c r="O82" s="138">
        <v>-85226.37999999999</v>
      </c>
      <c r="P82" s="138">
        <v>0</v>
      </c>
      <c r="Q82" s="138">
        <v>0</v>
      </c>
      <c r="R82" s="138">
        <v>0</v>
      </c>
      <c r="S82" s="138">
        <v>85226.37999999999</v>
      </c>
      <c r="T82" s="138">
        <v>-85226.37999999999</v>
      </c>
      <c r="U82" s="138">
        <v>0</v>
      </c>
      <c r="V82" s="138">
        <v>0</v>
      </c>
      <c r="W82" s="142">
        <v>1</v>
      </c>
      <c r="X82" s="138">
        <v>75616.679999999993</v>
      </c>
      <c r="Y82" s="138">
        <v>75616.679999999993</v>
      </c>
      <c r="Z82" s="138">
        <v>-75616.679999999993</v>
      </c>
      <c r="AA82" s="138">
        <v>0</v>
      </c>
      <c r="AB82" s="138">
        <v>0</v>
      </c>
      <c r="AC82" s="138">
        <v>0</v>
      </c>
      <c r="AD82" s="138">
        <v>75616.679999999993</v>
      </c>
      <c r="AE82" s="138">
        <v>-75616.679999999993</v>
      </c>
      <c r="AF82" s="138">
        <v>0</v>
      </c>
      <c r="AG82" s="138">
        <v>0</v>
      </c>
      <c r="AH82" s="142">
        <v>1</v>
      </c>
    </row>
    <row r="83" spans="1:34">
      <c r="A83" s="141" t="s">
        <v>243</v>
      </c>
      <c r="B83" s="138">
        <v>7218.68</v>
      </c>
      <c r="C83" s="138">
        <v>7218.68</v>
      </c>
      <c r="D83" s="138">
        <v>-7218.68</v>
      </c>
      <c r="E83" s="138">
        <v>0</v>
      </c>
      <c r="F83" s="138">
        <v>0</v>
      </c>
      <c r="G83" s="138">
        <v>0</v>
      </c>
      <c r="H83" s="138">
        <v>7218.68</v>
      </c>
      <c r="I83" s="138">
        <v>-7218.68</v>
      </c>
      <c r="J83" s="138">
        <v>0</v>
      </c>
      <c r="K83" s="138">
        <v>0</v>
      </c>
      <c r="L83" s="142">
        <v>1</v>
      </c>
      <c r="M83" s="138">
        <v>0</v>
      </c>
      <c r="N83" s="138">
        <v>0</v>
      </c>
      <c r="O83" s="138">
        <v>0</v>
      </c>
      <c r="P83" s="138">
        <v>0</v>
      </c>
      <c r="Q83" s="138">
        <v>0</v>
      </c>
      <c r="R83" s="138">
        <v>0</v>
      </c>
      <c r="S83" s="138">
        <v>0</v>
      </c>
      <c r="T83" s="138">
        <v>0</v>
      </c>
      <c r="U83" s="138">
        <v>0</v>
      </c>
      <c r="V83" s="138">
        <v>0</v>
      </c>
      <c r="W83" s="142">
        <v>1</v>
      </c>
      <c r="X83" s="138">
        <v>0</v>
      </c>
      <c r="Y83" s="138">
        <v>0</v>
      </c>
      <c r="Z83" s="138">
        <v>0</v>
      </c>
      <c r="AA83" s="138">
        <v>0</v>
      </c>
      <c r="AB83" s="138">
        <v>0</v>
      </c>
      <c r="AC83" s="138">
        <v>0</v>
      </c>
      <c r="AD83" s="138">
        <v>0</v>
      </c>
      <c r="AE83" s="138">
        <v>0</v>
      </c>
      <c r="AF83" s="138">
        <v>0</v>
      </c>
      <c r="AG83" s="138">
        <v>0</v>
      </c>
      <c r="AH83" s="142">
        <v>1</v>
      </c>
    </row>
    <row r="84" spans="1:34">
      <c r="A84" s="141" t="s">
        <v>244</v>
      </c>
      <c r="B84" s="138">
        <v>373299.11</v>
      </c>
      <c r="C84" s="138">
        <v>373299.11</v>
      </c>
      <c r="D84" s="138">
        <v>0</v>
      </c>
      <c r="E84" s="138">
        <v>0</v>
      </c>
      <c r="F84" s="138">
        <v>373299.11</v>
      </c>
      <c r="G84" s="138">
        <v>0</v>
      </c>
      <c r="H84" s="138">
        <v>373299.11</v>
      </c>
      <c r="I84" s="138">
        <v>0</v>
      </c>
      <c r="J84" s="138">
        <v>0</v>
      </c>
      <c r="K84" s="138">
        <v>373299.11</v>
      </c>
      <c r="L84" s="142">
        <v>1</v>
      </c>
      <c r="M84" s="138">
        <v>184765.03999999998</v>
      </c>
      <c r="N84" s="138">
        <v>184765.03999999998</v>
      </c>
      <c r="O84" s="138">
        <v>0</v>
      </c>
      <c r="P84" s="138">
        <v>0</v>
      </c>
      <c r="Q84" s="138">
        <v>184765.03999999998</v>
      </c>
      <c r="R84" s="138">
        <v>0</v>
      </c>
      <c r="S84" s="138">
        <v>184765.03999999998</v>
      </c>
      <c r="T84" s="138">
        <v>0</v>
      </c>
      <c r="U84" s="138">
        <v>0</v>
      </c>
      <c r="V84" s="138">
        <v>184765.03999999998</v>
      </c>
      <c r="W84" s="142">
        <v>1</v>
      </c>
      <c r="X84" s="138">
        <v>57500.039999999986</v>
      </c>
      <c r="Y84" s="138">
        <v>57500.039999999986</v>
      </c>
      <c r="Z84" s="138">
        <v>0</v>
      </c>
      <c r="AA84" s="138">
        <v>497779.14999999967</v>
      </c>
      <c r="AB84" s="138">
        <v>555279.18999999971</v>
      </c>
      <c r="AC84" s="138">
        <v>0</v>
      </c>
      <c r="AD84" s="138">
        <v>57500.039999999986</v>
      </c>
      <c r="AE84" s="138">
        <v>0</v>
      </c>
      <c r="AF84" s="138">
        <v>497779.14999999967</v>
      </c>
      <c r="AG84" s="138">
        <v>555279.18999999971</v>
      </c>
      <c r="AH84" s="142">
        <v>1</v>
      </c>
    </row>
    <row r="85" spans="1:34">
      <c r="A85" s="141" t="s">
        <v>245</v>
      </c>
      <c r="B85" s="138">
        <v>319352.66459999996</v>
      </c>
      <c r="C85" s="138">
        <v>319352.66459999996</v>
      </c>
      <c r="D85" s="138">
        <v>0</v>
      </c>
      <c r="E85" s="138">
        <v>0</v>
      </c>
      <c r="F85" s="138">
        <v>319352.66459999996</v>
      </c>
      <c r="G85" s="138">
        <v>0</v>
      </c>
      <c r="H85" s="138">
        <v>319352.66459999996</v>
      </c>
      <c r="I85" s="138">
        <v>0</v>
      </c>
      <c r="J85" s="138">
        <v>0</v>
      </c>
      <c r="K85" s="138">
        <v>319352.66459999996</v>
      </c>
      <c r="L85" s="142">
        <v>1</v>
      </c>
      <c r="M85" s="138">
        <v>290002.85292310599</v>
      </c>
      <c r="N85" s="138">
        <v>290002.85292310599</v>
      </c>
      <c r="O85" s="138">
        <v>0</v>
      </c>
      <c r="P85" s="138">
        <v>0</v>
      </c>
      <c r="Q85" s="138">
        <v>290002.85292310599</v>
      </c>
      <c r="R85" s="138">
        <v>0</v>
      </c>
      <c r="S85" s="138">
        <v>290002.85292310599</v>
      </c>
      <c r="T85" s="138">
        <v>0</v>
      </c>
      <c r="U85" s="138">
        <v>0</v>
      </c>
      <c r="V85" s="138">
        <v>290002.85292310599</v>
      </c>
      <c r="W85" s="142">
        <v>1</v>
      </c>
      <c r="X85" s="138">
        <v>272977.26989682205</v>
      </c>
      <c r="Y85" s="138">
        <v>272977.26989682205</v>
      </c>
      <c r="Z85" s="138">
        <v>0</v>
      </c>
      <c r="AA85" s="138">
        <v>0</v>
      </c>
      <c r="AB85" s="138">
        <v>272977.26989682205</v>
      </c>
      <c r="AC85" s="138">
        <v>0</v>
      </c>
      <c r="AD85" s="138">
        <v>272977.26989682205</v>
      </c>
      <c r="AE85" s="138">
        <v>0</v>
      </c>
      <c r="AF85" s="138">
        <v>0</v>
      </c>
      <c r="AG85" s="138">
        <v>272977.26989682205</v>
      </c>
      <c r="AH85" s="142">
        <v>1</v>
      </c>
    </row>
    <row r="86" spans="1:34">
      <c r="A86" s="141" t="s">
        <v>246</v>
      </c>
      <c r="B86" s="138">
        <v>13526.99365</v>
      </c>
      <c r="C86" s="138">
        <v>13526.99365</v>
      </c>
      <c r="D86" s="138">
        <v>-13526.99365</v>
      </c>
      <c r="E86" s="138">
        <v>0</v>
      </c>
      <c r="F86" s="138">
        <v>0</v>
      </c>
      <c r="G86" s="138">
        <v>0</v>
      </c>
      <c r="H86" s="138">
        <v>13526.99365</v>
      </c>
      <c r="I86" s="138">
        <v>-13526.99365</v>
      </c>
      <c r="J86" s="138">
        <v>0</v>
      </c>
      <c r="K86" s="138">
        <v>0</v>
      </c>
      <c r="L86" s="142">
        <v>1</v>
      </c>
      <c r="M86" s="138">
        <v>7720.0641178185779</v>
      </c>
      <c r="N86" s="138">
        <v>7720.0641178185779</v>
      </c>
      <c r="O86" s="138">
        <v>-7720.0641178185779</v>
      </c>
      <c r="P86" s="138">
        <v>0</v>
      </c>
      <c r="Q86" s="138">
        <v>0</v>
      </c>
      <c r="R86" s="138">
        <v>0</v>
      </c>
      <c r="S86" s="138">
        <v>7720.0641178185779</v>
      </c>
      <c r="T86" s="138">
        <v>-7720.0641178185779</v>
      </c>
      <c r="U86" s="138">
        <v>0</v>
      </c>
      <c r="V86" s="138">
        <v>0</v>
      </c>
      <c r="W86" s="142">
        <v>1</v>
      </c>
      <c r="X86" s="138">
        <v>7791.8691959742055</v>
      </c>
      <c r="Y86" s="138">
        <v>7791.8691959742055</v>
      </c>
      <c r="Z86" s="138">
        <v>-7791.8691959742055</v>
      </c>
      <c r="AA86" s="138">
        <v>0</v>
      </c>
      <c r="AB86" s="138">
        <v>0</v>
      </c>
      <c r="AC86" s="138">
        <v>0</v>
      </c>
      <c r="AD86" s="138">
        <v>7791.8691959742055</v>
      </c>
      <c r="AE86" s="138">
        <v>-7791.8691959742055</v>
      </c>
      <c r="AF86" s="138">
        <v>0</v>
      </c>
      <c r="AG86" s="138">
        <v>0</v>
      </c>
      <c r="AH86" s="142">
        <v>1</v>
      </c>
    </row>
    <row r="87" spans="1:34">
      <c r="A87" s="141" t="s">
        <v>247</v>
      </c>
      <c r="B87" s="138">
        <v>117984.94135000002</v>
      </c>
      <c r="C87" s="138">
        <v>117984.94135000002</v>
      </c>
      <c r="D87" s="138">
        <v>-117984.94135000002</v>
      </c>
      <c r="E87" s="138">
        <v>0</v>
      </c>
      <c r="F87" s="138">
        <v>0</v>
      </c>
      <c r="G87" s="138">
        <v>0</v>
      </c>
      <c r="H87" s="138">
        <v>117984.94135000002</v>
      </c>
      <c r="I87" s="138">
        <v>-117984.94135000002</v>
      </c>
      <c r="J87" s="138">
        <v>0</v>
      </c>
      <c r="K87" s="138">
        <v>0</v>
      </c>
      <c r="L87" s="142">
        <v>1</v>
      </c>
      <c r="M87" s="138">
        <v>167498.22895000002</v>
      </c>
      <c r="N87" s="138">
        <v>167498.22895000002</v>
      </c>
      <c r="O87" s="138">
        <v>-167498.22895000002</v>
      </c>
      <c r="P87" s="138">
        <v>0</v>
      </c>
      <c r="Q87" s="138">
        <v>0</v>
      </c>
      <c r="R87" s="138">
        <v>0</v>
      </c>
      <c r="S87" s="138">
        <v>167498.22895000002</v>
      </c>
      <c r="T87" s="138">
        <v>-167498.22895000002</v>
      </c>
      <c r="U87" s="138">
        <v>0</v>
      </c>
      <c r="V87" s="138">
        <v>0</v>
      </c>
      <c r="W87" s="142">
        <v>1</v>
      </c>
      <c r="X87" s="138">
        <v>169337.65439999997</v>
      </c>
      <c r="Y87" s="138">
        <v>169337.65439999997</v>
      </c>
      <c r="Z87" s="138">
        <v>-169337.65439999997</v>
      </c>
      <c r="AA87" s="138">
        <v>0</v>
      </c>
      <c r="AB87" s="138">
        <v>0</v>
      </c>
      <c r="AC87" s="138">
        <v>0</v>
      </c>
      <c r="AD87" s="138">
        <v>169337.65439999997</v>
      </c>
      <c r="AE87" s="138">
        <v>-169337.65439999997</v>
      </c>
      <c r="AF87" s="138">
        <v>0</v>
      </c>
      <c r="AG87" s="138">
        <v>0</v>
      </c>
      <c r="AH87" s="142">
        <v>1</v>
      </c>
    </row>
    <row r="88" spans="1:34">
      <c r="A88" s="141" t="s">
        <v>248</v>
      </c>
      <c r="B88" s="138">
        <v>15857.5707</v>
      </c>
      <c r="C88" s="138">
        <v>15857.5707</v>
      </c>
      <c r="D88" s="138">
        <v>-15857.5707</v>
      </c>
      <c r="E88" s="138">
        <v>0</v>
      </c>
      <c r="F88" s="138">
        <v>0</v>
      </c>
      <c r="G88" s="138">
        <v>0</v>
      </c>
      <c r="H88" s="138">
        <v>15857.5707</v>
      </c>
      <c r="I88" s="138">
        <v>-15857.5707</v>
      </c>
      <c r="J88" s="138">
        <v>0</v>
      </c>
      <c r="K88" s="138">
        <v>0</v>
      </c>
      <c r="L88" s="142">
        <v>1</v>
      </c>
      <c r="M88" s="138">
        <v>23007.33604494085</v>
      </c>
      <c r="N88" s="138">
        <v>23007.33604494085</v>
      </c>
      <c r="O88" s="138">
        <v>-23007.33604494085</v>
      </c>
      <c r="P88" s="138">
        <v>0</v>
      </c>
      <c r="Q88" s="138">
        <v>0</v>
      </c>
      <c r="R88" s="138">
        <v>0</v>
      </c>
      <c r="S88" s="138">
        <v>23007.33604494085</v>
      </c>
      <c r="T88" s="138">
        <v>-23007.33604494085</v>
      </c>
      <c r="U88" s="138">
        <v>0</v>
      </c>
      <c r="V88" s="138">
        <v>0</v>
      </c>
      <c r="W88" s="142">
        <v>1</v>
      </c>
      <c r="X88" s="138">
        <v>33681.511244166206</v>
      </c>
      <c r="Y88" s="138">
        <v>33681.511244166206</v>
      </c>
      <c r="Z88" s="138">
        <v>-33681.511244166206</v>
      </c>
      <c r="AA88" s="138">
        <v>0</v>
      </c>
      <c r="AB88" s="138">
        <v>0</v>
      </c>
      <c r="AC88" s="138">
        <v>0</v>
      </c>
      <c r="AD88" s="138">
        <v>33681.511244166206</v>
      </c>
      <c r="AE88" s="138">
        <v>-33681.511244166206</v>
      </c>
      <c r="AF88" s="138">
        <v>0</v>
      </c>
      <c r="AG88" s="138">
        <v>0</v>
      </c>
      <c r="AH88" s="142">
        <v>1</v>
      </c>
    </row>
    <row r="89" spans="1:34">
      <c r="A89" s="141" t="s">
        <v>249</v>
      </c>
      <c r="B89" s="138">
        <v>32109.463449999999</v>
      </c>
      <c r="C89" s="138">
        <v>32109.463449999999</v>
      </c>
      <c r="D89" s="138">
        <v>-32109.463449999999</v>
      </c>
      <c r="E89" s="138">
        <v>0</v>
      </c>
      <c r="F89" s="138">
        <v>0</v>
      </c>
      <c r="G89" s="138">
        <v>0</v>
      </c>
      <c r="H89" s="138">
        <v>32109.463449999999</v>
      </c>
      <c r="I89" s="138">
        <v>-32109.463449999999</v>
      </c>
      <c r="J89" s="138">
        <v>0</v>
      </c>
      <c r="K89" s="138">
        <v>0</v>
      </c>
      <c r="L89" s="142">
        <v>1</v>
      </c>
      <c r="M89" s="138">
        <v>35875.687243957851</v>
      </c>
      <c r="N89" s="138">
        <v>35875.687243957851</v>
      </c>
      <c r="O89" s="138">
        <v>-35875.687243957851</v>
      </c>
      <c r="P89" s="138">
        <v>0</v>
      </c>
      <c r="Q89" s="138">
        <v>0</v>
      </c>
      <c r="R89" s="138">
        <v>0</v>
      </c>
      <c r="S89" s="138">
        <v>35875.687243957851</v>
      </c>
      <c r="T89" s="138">
        <v>-35875.687243957851</v>
      </c>
      <c r="U89" s="138">
        <v>0</v>
      </c>
      <c r="V89" s="138">
        <v>0</v>
      </c>
      <c r="W89" s="142">
        <v>1</v>
      </c>
      <c r="X89" s="138">
        <v>36187.223647188752</v>
      </c>
      <c r="Y89" s="138">
        <v>36187.223647188752</v>
      </c>
      <c r="Z89" s="138">
        <v>-36187.223647188752</v>
      </c>
      <c r="AA89" s="138">
        <v>0</v>
      </c>
      <c r="AB89" s="138">
        <v>0</v>
      </c>
      <c r="AC89" s="138">
        <v>0</v>
      </c>
      <c r="AD89" s="138">
        <v>36187.223647188752</v>
      </c>
      <c r="AE89" s="138">
        <v>-36187.223647188752</v>
      </c>
      <c r="AF89" s="138">
        <v>0</v>
      </c>
      <c r="AG89" s="138">
        <v>0</v>
      </c>
      <c r="AH89" s="142">
        <v>1</v>
      </c>
    </row>
    <row r="90" spans="1:34">
      <c r="A90" s="141" t="s">
        <v>250</v>
      </c>
      <c r="B90" s="138">
        <v>37246.556250000001</v>
      </c>
      <c r="C90" s="138">
        <v>37246.556250000001</v>
      </c>
      <c r="D90" s="138">
        <v>-37246.556250000001</v>
      </c>
      <c r="E90" s="138">
        <v>0</v>
      </c>
      <c r="F90" s="138">
        <v>0</v>
      </c>
      <c r="G90" s="138">
        <v>0</v>
      </c>
      <c r="H90" s="138">
        <v>37246.556250000001</v>
      </c>
      <c r="I90" s="138">
        <v>-37246.556250000001</v>
      </c>
      <c r="J90" s="138">
        <v>0</v>
      </c>
      <c r="K90" s="138">
        <v>0</v>
      </c>
      <c r="L90" s="142">
        <v>1</v>
      </c>
      <c r="M90" s="138">
        <v>3751.3788001767502</v>
      </c>
      <c r="N90" s="138">
        <v>3751.3788001767502</v>
      </c>
      <c r="O90" s="138">
        <v>-3751.3788001767502</v>
      </c>
      <c r="P90" s="138">
        <v>0</v>
      </c>
      <c r="Q90" s="138">
        <v>0</v>
      </c>
      <c r="R90" s="138">
        <v>0</v>
      </c>
      <c r="S90" s="138">
        <v>3751.3788001767502</v>
      </c>
      <c r="T90" s="138">
        <v>-3751.3788001767502</v>
      </c>
      <c r="U90" s="138">
        <v>0</v>
      </c>
      <c r="V90" s="138">
        <v>0</v>
      </c>
      <c r="W90" s="142">
        <v>1</v>
      </c>
      <c r="X90" s="138">
        <v>3630.3436158488003</v>
      </c>
      <c r="Y90" s="138">
        <v>3630.3436158488003</v>
      </c>
      <c r="Z90" s="138">
        <v>-3630.3436158488003</v>
      </c>
      <c r="AA90" s="138">
        <v>0</v>
      </c>
      <c r="AB90" s="138">
        <v>0</v>
      </c>
      <c r="AC90" s="138">
        <v>0</v>
      </c>
      <c r="AD90" s="138">
        <v>3630.3436158488003</v>
      </c>
      <c r="AE90" s="138">
        <v>-3630.3436158488003</v>
      </c>
      <c r="AF90" s="138">
        <v>0</v>
      </c>
      <c r="AG90" s="138">
        <v>0</v>
      </c>
      <c r="AH90" s="142">
        <v>1</v>
      </c>
    </row>
    <row r="91" spans="1:34">
      <c r="A91" s="141" t="s">
        <v>251</v>
      </c>
      <c r="B91" s="138">
        <v>1225045.6199999999</v>
      </c>
      <c r="C91" s="138">
        <v>1225045.6199999999</v>
      </c>
      <c r="D91" s="138">
        <v>-28366.816500000001</v>
      </c>
      <c r="E91" s="138">
        <v>0</v>
      </c>
      <c r="F91" s="138">
        <v>1196678.8034999999</v>
      </c>
      <c r="G91" s="138">
        <v>0</v>
      </c>
      <c r="H91" s="138">
        <v>1225045.6199999999</v>
      </c>
      <c r="I91" s="138">
        <v>-28366.816500000001</v>
      </c>
      <c r="J91" s="138">
        <v>0</v>
      </c>
      <c r="K91" s="138">
        <v>1196678.8034999999</v>
      </c>
      <c r="L91" s="142">
        <v>1</v>
      </c>
      <c r="M91" s="138">
        <v>1147175.69</v>
      </c>
      <c r="N91" s="138">
        <v>1147175.69</v>
      </c>
      <c r="O91" s="138">
        <v>-28216.776500000011</v>
      </c>
      <c r="P91" s="138">
        <v>0</v>
      </c>
      <c r="Q91" s="138">
        <v>1118958.9135</v>
      </c>
      <c r="R91" s="138">
        <v>0</v>
      </c>
      <c r="S91" s="138">
        <v>1147175.69</v>
      </c>
      <c r="T91" s="138">
        <v>-28216.776500000011</v>
      </c>
      <c r="U91" s="138">
        <v>0</v>
      </c>
      <c r="V91" s="138">
        <v>1118958.9135</v>
      </c>
      <c r="W91" s="142">
        <v>1</v>
      </c>
      <c r="X91" s="138">
        <v>1175855.04</v>
      </c>
      <c r="Y91" s="138">
        <v>1175855.04</v>
      </c>
      <c r="Z91" s="138">
        <v>-28216.776500000011</v>
      </c>
      <c r="AA91" s="138">
        <v>0</v>
      </c>
      <c r="AB91" s="138">
        <v>1147638.2635000001</v>
      </c>
      <c r="AC91" s="138">
        <v>0</v>
      </c>
      <c r="AD91" s="138">
        <v>1175855.04</v>
      </c>
      <c r="AE91" s="138">
        <v>-28216.776500000011</v>
      </c>
      <c r="AF91" s="138">
        <v>0</v>
      </c>
      <c r="AG91" s="138">
        <v>1147638.2635000001</v>
      </c>
      <c r="AH91" s="142">
        <v>1</v>
      </c>
    </row>
    <row r="92" spans="1:34">
      <c r="A92" s="141" t="s">
        <v>252</v>
      </c>
      <c r="B92" s="138">
        <v>55223.049999999988</v>
      </c>
      <c r="C92" s="138">
        <v>55223.049999999988</v>
      </c>
      <c r="D92" s="138">
        <v>0</v>
      </c>
      <c r="E92" s="138">
        <v>0</v>
      </c>
      <c r="F92" s="138">
        <v>55223.049999999988</v>
      </c>
      <c r="G92" s="138">
        <v>0</v>
      </c>
      <c r="H92" s="138">
        <v>55223.049999999988</v>
      </c>
      <c r="I92" s="138">
        <v>0</v>
      </c>
      <c r="J92" s="138">
        <v>0</v>
      </c>
      <c r="K92" s="138">
        <v>55223.049999999988</v>
      </c>
      <c r="L92" s="142">
        <v>1</v>
      </c>
      <c r="M92" s="138">
        <v>53192.75999999998</v>
      </c>
      <c r="N92" s="138">
        <v>53192.75999999998</v>
      </c>
      <c r="O92" s="138">
        <v>0</v>
      </c>
      <c r="P92" s="138">
        <v>0</v>
      </c>
      <c r="Q92" s="138">
        <v>53192.75999999998</v>
      </c>
      <c r="R92" s="138">
        <v>0</v>
      </c>
      <c r="S92" s="138">
        <v>53192.75999999998</v>
      </c>
      <c r="T92" s="138">
        <v>0</v>
      </c>
      <c r="U92" s="138">
        <v>0</v>
      </c>
      <c r="V92" s="138">
        <v>53192.75999999998</v>
      </c>
      <c r="W92" s="142">
        <v>1</v>
      </c>
      <c r="X92" s="138">
        <v>53693.52</v>
      </c>
      <c r="Y92" s="138">
        <v>53693.52</v>
      </c>
      <c r="Z92" s="138">
        <v>0</v>
      </c>
      <c r="AA92" s="138">
        <v>0</v>
      </c>
      <c r="AB92" s="138">
        <v>53693.52</v>
      </c>
      <c r="AC92" s="138">
        <v>0</v>
      </c>
      <c r="AD92" s="138">
        <v>53693.52</v>
      </c>
      <c r="AE92" s="138">
        <v>0</v>
      </c>
      <c r="AF92" s="138">
        <v>0</v>
      </c>
      <c r="AG92" s="138">
        <v>53693.52</v>
      </c>
      <c r="AH92" s="142">
        <v>1</v>
      </c>
    </row>
    <row r="93" spans="1:34" ht="13.5" thickBot="1">
      <c r="A93" s="141" t="s">
        <v>253</v>
      </c>
      <c r="B93" s="138">
        <v>258586.34000000003</v>
      </c>
      <c r="C93" s="138">
        <v>258586.34000000003</v>
      </c>
      <c r="D93" s="138">
        <v>0</v>
      </c>
      <c r="E93" s="138">
        <v>0</v>
      </c>
      <c r="F93" s="138">
        <v>258586.34000000003</v>
      </c>
      <c r="G93" s="138">
        <v>0</v>
      </c>
      <c r="H93" s="138">
        <v>258586.34000000003</v>
      </c>
      <c r="I93" s="138">
        <v>0</v>
      </c>
      <c r="J93" s="138">
        <v>0</v>
      </c>
      <c r="K93" s="138">
        <v>258586.34000000003</v>
      </c>
      <c r="L93" s="142">
        <v>1</v>
      </c>
      <c r="M93" s="138">
        <v>285075.00000000006</v>
      </c>
      <c r="N93" s="138">
        <v>285075.00000000006</v>
      </c>
      <c r="O93" s="138">
        <v>0</v>
      </c>
      <c r="P93" s="138">
        <v>0</v>
      </c>
      <c r="Q93" s="138">
        <v>285075.00000000006</v>
      </c>
      <c r="R93" s="138">
        <v>0</v>
      </c>
      <c r="S93" s="138">
        <v>285075.00000000006</v>
      </c>
      <c r="T93" s="138">
        <v>0</v>
      </c>
      <c r="U93" s="138">
        <v>0</v>
      </c>
      <c r="V93" s="138">
        <v>285075.00000000006</v>
      </c>
      <c r="W93" s="142">
        <v>1</v>
      </c>
      <c r="X93" s="138">
        <v>287639</v>
      </c>
      <c r="Y93" s="138">
        <v>287639</v>
      </c>
      <c r="Z93" s="138">
        <v>0</v>
      </c>
      <c r="AA93" s="138">
        <v>0</v>
      </c>
      <c r="AB93" s="138">
        <v>287639</v>
      </c>
      <c r="AC93" s="138">
        <v>0</v>
      </c>
      <c r="AD93" s="138">
        <v>287639</v>
      </c>
      <c r="AE93" s="138">
        <v>0</v>
      </c>
      <c r="AF93" s="138">
        <v>0</v>
      </c>
      <c r="AG93" s="138">
        <v>287639</v>
      </c>
      <c r="AH93" s="142">
        <v>1</v>
      </c>
    </row>
    <row r="94" spans="1:34">
      <c r="A94" s="140" t="s">
        <v>230</v>
      </c>
      <c r="B94" s="143">
        <v>16471408.170000002</v>
      </c>
      <c r="C94" s="143">
        <v>16471408.170000002</v>
      </c>
      <c r="D94" s="143">
        <v>-342741.47190000006</v>
      </c>
      <c r="E94" s="143">
        <v>0</v>
      </c>
      <c r="F94" s="143">
        <v>16128666.698100002</v>
      </c>
      <c r="G94" s="143">
        <v>0</v>
      </c>
      <c r="H94" s="143">
        <v>16471408.170000002</v>
      </c>
      <c r="I94" s="143">
        <v>-342741.47190000006</v>
      </c>
      <c r="J94" s="143">
        <v>0</v>
      </c>
      <c r="K94" s="143">
        <v>16128666.698100002</v>
      </c>
      <c r="L94" s="144" t="s">
        <v>191</v>
      </c>
      <c r="M94" s="143">
        <v>16710614.338079998</v>
      </c>
      <c r="N94" s="143">
        <v>16710614.338079998</v>
      </c>
      <c r="O94" s="143">
        <v>-351295.85165689402</v>
      </c>
      <c r="P94" s="143">
        <v>0</v>
      </c>
      <c r="Q94" s="143">
        <v>16359318.486423105</v>
      </c>
      <c r="R94" s="143">
        <v>0</v>
      </c>
      <c r="S94" s="143">
        <v>16710614.338079998</v>
      </c>
      <c r="T94" s="143">
        <v>-351295.85165689402</v>
      </c>
      <c r="U94" s="143">
        <v>0</v>
      </c>
      <c r="V94" s="143">
        <v>16359318.486423105</v>
      </c>
      <c r="W94" s="144" t="s">
        <v>191</v>
      </c>
      <c r="X94" s="143">
        <v>16884169.691999998</v>
      </c>
      <c r="Y94" s="143">
        <v>16884169.691999998</v>
      </c>
      <c r="Z94" s="143">
        <v>-354462.05860317795</v>
      </c>
      <c r="AA94" s="143">
        <v>440484.91919999971</v>
      </c>
      <c r="AB94" s="143">
        <v>16970192.552596815</v>
      </c>
      <c r="AC94" s="143">
        <v>0</v>
      </c>
      <c r="AD94" s="143">
        <v>16884169.691999998</v>
      </c>
      <c r="AE94" s="143">
        <v>-354462.05860317795</v>
      </c>
      <c r="AF94" s="143">
        <v>440484.91919999971</v>
      </c>
      <c r="AG94" s="143">
        <v>16970192.552596815</v>
      </c>
      <c r="AH94" s="144" t="s">
        <v>191</v>
      </c>
    </row>
    <row r="95" spans="1:34"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</row>
    <row r="96" spans="1:34">
      <c r="A96" s="140" t="s">
        <v>254</v>
      </c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</row>
    <row r="97" spans="1:34">
      <c r="A97" s="141" t="s">
        <v>255</v>
      </c>
      <c r="B97" s="138">
        <v>23349093.719999999</v>
      </c>
      <c r="C97" s="138">
        <v>23349093.719999999</v>
      </c>
      <c r="D97" s="138">
        <v>-23349093.719999999</v>
      </c>
      <c r="E97" s="138">
        <v>0</v>
      </c>
      <c r="F97" s="138">
        <v>0</v>
      </c>
      <c r="G97" s="138">
        <v>0</v>
      </c>
      <c r="H97" s="138">
        <v>23349093.719999999</v>
      </c>
      <c r="I97" s="138">
        <v>-23349093.719999999</v>
      </c>
      <c r="J97" s="138">
        <v>0</v>
      </c>
      <c r="K97" s="138">
        <v>0</v>
      </c>
      <c r="L97" s="142">
        <v>1</v>
      </c>
      <c r="M97" s="138">
        <v>28955184</v>
      </c>
      <c r="N97" s="138">
        <v>28955184</v>
      </c>
      <c r="O97" s="138">
        <v>-28955184</v>
      </c>
      <c r="P97" s="138">
        <v>0</v>
      </c>
      <c r="Q97" s="138">
        <v>0</v>
      </c>
      <c r="R97" s="138">
        <v>0</v>
      </c>
      <c r="S97" s="138">
        <v>28955184</v>
      </c>
      <c r="T97" s="138">
        <v>-28955184</v>
      </c>
      <c r="U97" s="138">
        <v>0</v>
      </c>
      <c r="V97" s="138">
        <v>0</v>
      </c>
      <c r="W97" s="142">
        <v>1</v>
      </c>
      <c r="X97" s="138">
        <v>34075912</v>
      </c>
      <c r="Y97" s="138">
        <v>34075912</v>
      </c>
      <c r="Z97" s="138">
        <v>-34075912</v>
      </c>
      <c r="AA97" s="138">
        <v>0</v>
      </c>
      <c r="AB97" s="138">
        <v>0</v>
      </c>
      <c r="AC97" s="138">
        <v>0</v>
      </c>
      <c r="AD97" s="138">
        <v>34075912</v>
      </c>
      <c r="AE97" s="138">
        <v>-34075912</v>
      </c>
      <c r="AF97" s="138">
        <v>0</v>
      </c>
      <c r="AG97" s="138">
        <v>0</v>
      </c>
      <c r="AH97" s="142">
        <v>1</v>
      </c>
    </row>
    <row r="98" spans="1:34">
      <c r="A98" s="141" t="s">
        <v>256</v>
      </c>
      <c r="B98" s="138">
        <v>-721320.98</v>
      </c>
      <c r="C98" s="138">
        <v>-721320.98</v>
      </c>
      <c r="D98" s="138">
        <v>0</v>
      </c>
      <c r="E98" s="138">
        <v>0</v>
      </c>
      <c r="F98" s="138">
        <v>-721320.98</v>
      </c>
      <c r="G98" s="138">
        <v>0</v>
      </c>
      <c r="H98" s="138">
        <v>-721320.98</v>
      </c>
      <c r="I98" s="138">
        <v>0</v>
      </c>
      <c r="J98" s="138">
        <v>0</v>
      </c>
      <c r="K98" s="138">
        <v>-721320.98</v>
      </c>
      <c r="L98" s="142">
        <v>1</v>
      </c>
      <c r="M98" s="138">
        <v>-500000.00000000006</v>
      </c>
      <c r="N98" s="138">
        <v>-500000.00000000006</v>
      </c>
      <c r="O98" s="138">
        <v>0</v>
      </c>
      <c r="P98" s="138">
        <v>0</v>
      </c>
      <c r="Q98" s="138">
        <v>-500000.00000000006</v>
      </c>
      <c r="R98" s="138">
        <v>0</v>
      </c>
      <c r="S98" s="138">
        <v>-500000.00000000006</v>
      </c>
      <c r="T98" s="138">
        <v>0</v>
      </c>
      <c r="U98" s="138">
        <v>0</v>
      </c>
      <c r="V98" s="138">
        <v>-500000.00000000006</v>
      </c>
      <c r="W98" s="142">
        <v>1</v>
      </c>
      <c r="X98" s="138">
        <v>0</v>
      </c>
      <c r="Y98" s="138">
        <v>0</v>
      </c>
      <c r="Z98" s="138">
        <v>0</v>
      </c>
      <c r="AA98" s="138">
        <v>0</v>
      </c>
      <c r="AB98" s="138">
        <v>0</v>
      </c>
      <c r="AC98" s="138">
        <v>0</v>
      </c>
      <c r="AD98" s="138">
        <v>0</v>
      </c>
      <c r="AE98" s="138">
        <v>0</v>
      </c>
      <c r="AF98" s="138">
        <v>0</v>
      </c>
      <c r="AG98" s="138">
        <v>0</v>
      </c>
      <c r="AH98" s="142">
        <v>1</v>
      </c>
    </row>
    <row r="99" spans="1:34">
      <c r="A99" s="141" t="s">
        <v>257</v>
      </c>
      <c r="B99" s="138">
        <v>118418.73</v>
      </c>
      <c r="C99" s="138">
        <v>118418.73</v>
      </c>
      <c r="D99" s="138">
        <v>-118418.73</v>
      </c>
      <c r="E99" s="138">
        <v>0</v>
      </c>
      <c r="F99" s="138">
        <v>0</v>
      </c>
      <c r="G99" s="138">
        <v>0</v>
      </c>
      <c r="H99" s="138">
        <v>118418.73</v>
      </c>
      <c r="I99" s="138">
        <v>-118418.73</v>
      </c>
      <c r="J99" s="138">
        <v>0</v>
      </c>
      <c r="K99" s="138">
        <v>0</v>
      </c>
      <c r="L99" s="142">
        <v>1</v>
      </c>
      <c r="M99" s="138">
        <v>0</v>
      </c>
      <c r="N99" s="138">
        <v>0</v>
      </c>
      <c r="O99" s="138">
        <v>0</v>
      </c>
      <c r="P99" s="138">
        <v>0</v>
      </c>
      <c r="Q99" s="138">
        <v>0</v>
      </c>
      <c r="R99" s="138">
        <v>0</v>
      </c>
      <c r="S99" s="138">
        <v>0</v>
      </c>
      <c r="T99" s="138">
        <v>0</v>
      </c>
      <c r="U99" s="138">
        <v>0</v>
      </c>
      <c r="V99" s="138">
        <v>0</v>
      </c>
      <c r="W99" s="142">
        <v>1</v>
      </c>
      <c r="X99" s="138">
        <v>0</v>
      </c>
      <c r="Y99" s="138">
        <v>0</v>
      </c>
      <c r="Z99" s="138">
        <v>0</v>
      </c>
      <c r="AA99" s="138">
        <v>0</v>
      </c>
      <c r="AB99" s="138">
        <v>0</v>
      </c>
      <c r="AC99" s="138">
        <v>0</v>
      </c>
      <c r="AD99" s="138">
        <v>0</v>
      </c>
      <c r="AE99" s="138">
        <v>0</v>
      </c>
      <c r="AF99" s="138">
        <v>0</v>
      </c>
      <c r="AG99" s="138">
        <v>0</v>
      </c>
      <c r="AH99" s="142">
        <v>1</v>
      </c>
    </row>
    <row r="100" spans="1:34" ht="13.5" thickBot="1">
      <c r="A100" s="141" t="s">
        <v>258</v>
      </c>
      <c r="B100" s="138">
        <v>-11227.19</v>
      </c>
      <c r="C100" s="138">
        <v>-11227.19</v>
      </c>
      <c r="D100" s="138">
        <v>11227.19</v>
      </c>
      <c r="E100" s="138">
        <v>0</v>
      </c>
      <c r="F100" s="138">
        <v>0</v>
      </c>
      <c r="G100" s="138">
        <v>0</v>
      </c>
      <c r="H100" s="138">
        <v>-11227.19</v>
      </c>
      <c r="I100" s="138">
        <v>11227.19</v>
      </c>
      <c r="J100" s="138">
        <v>0</v>
      </c>
      <c r="K100" s="138">
        <v>0</v>
      </c>
      <c r="L100" s="142">
        <v>1</v>
      </c>
      <c r="M100" s="138">
        <v>0</v>
      </c>
      <c r="N100" s="138">
        <v>0</v>
      </c>
      <c r="O100" s="138">
        <v>0</v>
      </c>
      <c r="P100" s="138">
        <v>0</v>
      </c>
      <c r="Q100" s="138">
        <v>0</v>
      </c>
      <c r="R100" s="138">
        <v>0</v>
      </c>
      <c r="S100" s="138">
        <v>0</v>
      </c>
      <c r="T100" s="138">
        <v>0</v>
      </c>
      <c r="U100" s="138">
        <v>0</v>
      </c>
      <c r="V100" s="138">
        <v>0</v>
      </c>
      <c r="W100" s="142">
        <v>1</v>
      </c>
      <c r="X100" s="138">
        <v>0</v>
      </c>
      <c r="Y100" s="138">
        <v>0</v>
      </c>
      <c r="Z100" s="138">
        <v>0</v>
      </c>
      <c r="AA100" s="138">
        <v>0</v>
      </c>
      <c r="AB100" s="138">
        <v>0</v>
      </c>
      <c r="AC100" s="138">
        <v>0</v>
      </c>
      <c r="AD100" s="138">
        <v>0</v>
      </c>
      <c r="AE100" s="138">
        <v>0</v>
      </c>
      <c r="AF100" s="138">
        <v>0</v>
      </c>
      <c r="AG100" s="138">
        <v>0</v>
      </c>
      <c r="AH100" s="142">
        <v>1</v>
      </c>
    </row>
    <row r="101" spans="1:34">
      <c r="A101" s="140" t="s">
        <v>254</v>
      </c>
      <c r="B101" s="143">
        <v>22734964.279999997</v>
      </c>
      <c r="C101" s="143">
        <v>22734964.279999997</v>
      </c>
      <c r="D101" s="143">
        <v>-23456285.259999998</v>
      </c>
      <c r="E101" s="143">
        <v>0</v>
      </c>
      <c r="F101" s="143">
        <v>-721320.98</v>
      </c>
      <c r="G101" s="143">
        <v>0</v>
      </c>
      <c r="H101" s="143">
        <v>22734964.279999997</v>
      </c>
      <c r="I101" s="143">
        <v>-23456285.259999998</v>
      </c>
      <c r="J101" s="143">
        <v>0</v>
      </c>
      <c r="K101" s="143">
        <v>-721320.98</v>
      </c>
      <c r="L101" s="144" t="s">
        <v>191</v>
      </c>
      <c r="M101" s="143">
        <v>28455184</v>
      </c>
      <c r="N101" s="143">
        <v>28455184</v>
      </c>
      <c r="O101" s="143">
        <v>-28955184</v>
      </c>
      <c r="P101" s="143">
        <v>0</v>
      </c>
      <c r="Q101" s="143">
        <v>-500000.00000000006</v>
      </c>
      <c r="R101" s="143">
        <v>0</v>
      </c>
      <c r="S101" s="143">
        <v>28455184</v>
      </c>
      <c r="T101" s="143">
        <v>-28955184</v>
      </c>
      <c r="U101" s="143">
        <v>0</v>
      </c>
      <c r="V101" s="143">
        <v>-500000.00000000006</v>
      </c>
      <c r="W101" s="144" t="s">
        <v>191</v>
      </c>
      <c r="X101" s="143">
        <v>34075912</v>
      </c>
      <c r="Y101" s="143">
        <v>34075912</v>
      </c>
      <c r="Z101" s="143">
        <v>-34075912</v>
      </c>
      <c r="AA101" s="143">
        <v>0</v>
      </c>
      <c r="AB101" s="143">
        <v>0</v>
      </c>
      <c r="AC101" s="143">
        <v>0</v>
      </c>
      <c r="AD101" s="143">
        <v>34075912</v>
      </c>
      <c r="AE101" s="143">
        <v>-34075912</v>
      </c>
      <c r="AF101" s="143">
        <v>0</v>
      </c>
      <c r="AG101" s="143">
        <v>0</v>
      </c>
      <c r="AH101" s="144" t="s">
        <v>191</v>
      </c>
    </row>
    <row r="102" spans="1:34"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</row>
    <row r="103" spans="1:34">
      <c r="A103" s="140" t="s">
        <v>259</v>
      </c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</row>
    <row r="104" spans="1:34">
      <c r="A104" s="141" t="s">
        <v>260</v>
      </c>
      <c r="B104" s="138">
        <v>0</v>
      </c>
      <c r="C104" s="138">
        <v>0</v>
      </c>
      <c r="D104" s="138">
        <v>0</v>
      </c>
      <c r="E104" s="138">
        <v>0</v>
      </c>
      <c r="F104" s="138">
        <v>0</v>
      </c>
      <c r="G104" s="138">
        <v>0</v>
      </c>
      <c r="H104" s="138">
        <v>0</v>
      </c>
      <c r="I104" s="138">
        <v>0</v>
      </c>
      <c r="J104" s="138">
        <v>0</v>
      </c>
      <c r="K104" s="138">
        <v>0</v>
      </c>
      <c r="L104" s="142">
        <v>1</v>
      </c>
      <c r="M104" s="138">
        <v>0</v>
      </c>
      <c r="N104" s="138">
        <v>0</v>
      </c>
      <c r="O104" s="138">
        <v>0</v>
      </c>
      <c r="P104" s="138">
        <v>0</v>
      </c>
      <c r="Q104" s="138">
        <v>0</v>
      </c>
      <c r="R104" s="138">
        <v>0</v>
      </c>
      <c r="S104" s="138">
        <v>0</v>
      </c>
      <c r="T104" s="138">
        <v>0</v>
      </c>
      <c r="U104" s="138">
        <v>0</v>
      </c>
      <c r="V104" s="138">
        <v>0</v>
      </c>
      <c r="W104" s="142">
        <v>1</v>
      </c>
      <c r="X104" s="138">
        <v>0</v>
      </c>
      <c r="Y104" s="138">
        <v>0</v>
      </c>
      <c r="Z104" s="138">
        <v>0</v>
      </c>
      <c r="AA104" s="138">
        <v>0</v>
      </c>
      <c r="AB104" s="138">
        <v>0</v>
      </c>
      <c r="AC104" s="138">
        <v>0</v>
      </c>
      <c r="AD104" s="138">
        <v>0</v>
      </c>
      <c r="AE104" s="138">
        <v>0</v>
      </c>
      <c r="AF104" s="138">
        <v>0</v>
      </c>
      <c r="AG104" s="138">
        <v>0</v>
      </c>
      <c r="AH104" s="142">
        <v>1</v>
      </c>
    </row>
    <row r="105" spans="1:34" ht="13.5" thickBot="1">
      <c r="A105" s="141" t="s">
        <v>261</v>
      </c>
      <c r="B105" s="138">
        <v>728.76</v>
      </c>
      <c r="C105" s="138">
        <v>728.76</v>
      </c>
      <c r="D105" s="138">
        <v>0</v>
      </c>
      <c r="E105" s="138">
        <v>0</v>
      </c>
      <c r="F105" s="138">
        <v>728.76</v>
      </c>
      <c r="G105" s="138">
        <v>0</v>
      </c>
      <c r="H105" s="138">
        <v>728.76</v>
      </c>
      <c r="I105" s="138">
        <v>0</v>
      </c>
      <c r="J105" s="138">
        <v>0</v>
      </c>
      <c r="K105" s="138">
        <v>728.76</v>
      </c>
      <c r="L105" s="142">
        <v>1</v>
      </c>
      <c r="M105" s="138">
        <v>0</v>
      </c>
      <c r="N105" s="138">
        <v>0</v>
      </c>
      <c r="O105" s="138">
        <v>0</v>
      </c>
      <c r="P105" s="138">
        <v>0</v>
      </c>
      <c r="Q105" s="138">
        <v>0</v>
      </c>
      <c r="R105" s="138">
        <v>0</v>
      </c>
      <c r="S105" s="138">
        <v>0</v>
      </c>
      <c r="T105" s="138">
        <v>0</v>
      </c>
      <c r="U105" s="138">
        <v>0</v>
      </c>
      <c r="V105" s="138">
        <v>0</v>
      </c>
      <c r="W105" s="142">
        <v>1</v>
      </c>
      <c r="X105" s="138">
        <v>0</v>
      </c>
      <c r="Y105" s="138">
        <v>0</v>
      </c>
      <c r="Z105" s="138">
        <v>0</v>
      </c>
      <c r="AA105" s="138">
        <v>0</v>
      </c>
      <c r="AB105" s="138">
        <v>0</v>
      </c>
      <c r="AC105" s="138">
        <v>0</v>
      </c>
      <c r="AD105" s="138">
        <v>0</v>
      </c>
      <c r="AE105" s="138">
        <v>0</v>
      </c>
      <c r="AF105" s="138">
        <v>0</v>
      </c>
      <c r="AG105" s="138">
        <v>0</v>
      </c>
      <c r="AH105" s="142">
        <v>1</v>
      </c>
    </row>
    <row r="106" spans="1:34">
      <c r="A106" s="140" t="s">
        <v>259</v>
      </c>
      <c r="B106" s="143">
        <v>728.76</v>
      </c>
      <c r="C106" s="143">
        <v>728.76</v>
      </c>
      <c r="D106" s="143">
        <v>0</v>
      </c>
      <c r="E106" s="143">
        <v>0</v>
      </c>
      <c r="F106" s="143">
        <v>728.76</v>
      </c>
      <c r="G106" s="143">
        <v>0</v>
      </c>
      <c r="H106" s="143">
        <v>728.76</v>
      </c>
      <c r="I106" s="143">
        <v>0</v>
      </c>
      <c r="J106" s="143">
        <v>0</v>
      </c>
      <c r="K106" s="143">
        <v>728.76</v>
      </c>
      <c r="L106" s="144" t="s">
        <v>191</v>
      </c>
      <c r="M106" s="143">
        <v>0</v>
      </c>
      <c r="N106" s="143">
        <v>0</v>
      </c>
      <c r="O106" s="143">
        <v>0</v>
      </c>
      <c r="P106" s="143">
        <v>0</v>
      </c>
      <c r="Q106" s="143">
        <v>0</v>
      </c>
      <c r="R106" s="143">
        <v>0</v>
      </c>
      <c r="S106" s="143">
        <v>0</v>
      </c>
      <c r="T106" s="143">
        <v>0</v>
      </c>
      <c r="U106" s="143">
        <v>0</v>
      </c>
      <c r="V106" s="143">
        <v>0</v>
      </c>
      <c r="W106" s="144" t="s">
        <v>191</v>
      </c>
      <c r="X106" s="143">
        <v>0</v>
      </c>
      <c r="Y106" s="143">
        <v>0</v>
      </c>
      <c r="Z106" s="143">
        <v>0</v>
      </c>
      <c r="AA106" s="143">
        <v>0</v>
      </c>
      <c r="AB106" s="143">
        <v>0</v>
      </c>
      <c r="AC106" s="143">
        <v>0</v>
      </c>
      <c r="AD106" s="143">
        <v>0</v>
      </c>
      <c r="AE106" s="143">
        <v>0</v>
      </c>
      <c r="AF106" s="143">
        <v>0</v>
      </c>
      <c r="AG106" s="143">
        <v>0</v>
      </c>
      <c r="AH106" s="144" t="s">
        <v>191</v>
      </c>
    </row>
    <row r="107" spans="1:34" ht="13.5" thickBot="1"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</row>
    <row r="108" spans="1:34">
      <c r="A108" s="139" t="s">
        <v>205</v>
      </c>
      <c r="B108" s="143">
        <v>54468464.779999994</v>
      </c>
      <c r="C108" s="143">
        <v>54468464.779999994</v>
      </c>
      <c r="D108" s="143">
        <v>-30061038.241899997</v>
      </c>
      <c r="E108" s="143">
        <v>0</v>
      </c>
      <c r="F108" s="143">
        <v>24407426.538100004</v>
      </c>
      <c r="G108" s="143">
        <v>0</v>
      </c>
      <c r="H108" s="143">
        <v>54468464.779999994</v>
      </c>
      <c r="I108" s="143">
        <v>-30061038.241899997</v>
      </c>
      <c r="J108" s="143">
        <v>0</v>
      </c>
      <c r="K108" s="143">
        <v>24407426.538100004</v>
      </c>
      <c r="L108" s="144" t="s">
        <v>191</v>
      </c>
      <c r="M108" s="143">
        <v>60966152.035080001</v>
      </c>
      <c r="N108" s="143">
        <v>60966152.035080001</v>
      </c>
      <c r="O108" s="143">
        <v>-35965935.051656894</v>
      </c>
      <c r="P108" s="143">
        <v>0</v>
      </c>
      <c r="Q108" s="143">
        <v>25000216.983423106</v>
      </c>
      <c r="R108" s="143">
        <v>0</v>
      </c>
      <c r="S108" s="143">
        <v>60966152.035080001</v>
      </c>
      <c r="T108" s="143">
        <v>-35965935.051656894</v>
      </c>
      <c r="U108" s="143">
        <v>0</v>
      </c>
      <c r="V108" s="143">
        <v>25000216.983423106</v>
      </c>
      <c r="W108" s="144" t="s">
        <v>191</v>
      </c>
      <c r="X108" s="143">
        <v>66796797.142999999</v>
      </c>
      <c r="Y108" s="143">
        <v>66796797.142999999</v>
      </c>
      <c r="Z108" s="143">
        <v>-41256315.458603181</v>
      </c>
      <c r="AA108" s="143">
        <v>440484.91919999971</v>
      </c>
      <c r="AB108" s="143">
        <v>25980966.603596814</v>
      </c>
      <c r="AC108" s="143">
        <v>0</v>
      </c>
      <c r="AD108" s="143">
        <v>66796797.142999999</v>
      </c>
      <c r="AE108" s="143">
        <v>-41256315.458603181</v>
      </c>
      <c r="AF108" s="143">
        <v>440484.91919999971</v>
      </c>
      <c r="AG108" s="143">
        <v>25980966.603596814</v>
      </c>
      <c r="AH108" s="144" t="s">
        <v>191</v>
      </c>
    </row>
    <row r="109" spans="1:34"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</row>
    <row r="110" spans="1:34">
      <c r="A110" s="139" t="s">
        <v>262</v>
      </c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</row>
    <row r="111" spans="1:34">
      <c r="A111" s="140" t="s">
        <v>263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</row>
    <row r="112" spans="1:34" ht="13.5" thickBot="1">
      <c r="A112" s="141" t="s">
        <v>264</v>
      </c>
      <c r="B112" s="138">
        <v>920163.51</v>
      </c>
      <c r="C112" s="138">
        <v>920163.51</v>
      </c>
      <c r="D112" s="138">
        <v>0</v>
      </c>
      <c r="E112" s="138">
        <v>0</v>
      </c>
      <c r="F112" s="138">
        <v>920163.51</v>
      </c>
      <c r="G112" s="138">
        <v>0</v>
      </c>
      <c r="H112" s="138">
        <v>920163.51</v>
      </c>
      <c r="I112" s="138">
        <v>0</v>
      </c>
      <c r="J112" s="138">
        <v>0</v>
      </c>
      <c r="K112" s="138">
        <v>920163.51</v>
      </c>
      <c r="L112" s="142">
        <v>1</v>
      </c>
      <c r="M112" s="138">
        <v>1108035.6496849903</v>
      </c>
      <c r="N112" s="138">
        <v>1108035.6496849903</v>
      </c>
      <c r="O112" s="138">
        <v>0</v>
      </c>
      <c r="P112" s="138">
        <v>0</v>
      </c>
      <c r="Q112" s="138">
        <v>1108035.6496849903</v>
      </c>
      <c r="R112" s="138">
        <v>0</v>
      </c>
      <c r="S112" s="138">
        <v>1108035.6496849903</v>
      </c>
      <c r="T112" s="138">
        <v>0</v>
      </c>
      <c r="U112" s="138">
        <v>0</v>
      </c>
      <c r="V112" s="138">
        <v>1108035.6496849903</v>
      </c>
      <c r="W112" s="142">
        <v>1</v>
      </c>
      <c r="X112" s="138">
        <v>1329226.2198716332</v>
      </c>
      <c r="Y112" s="138">
        <v>1329226.2198716332</v>
      </c>
      <c r="Z112" s="138">
        <v>0</v>
      </c>
      <c r="AA112" s="138">
        <v>0</v>
      </c>
      <c r="AB112" s="138">
        <v>1329226.2198716332</v>
      </c>
      <c r="AC112" s="138">
        <v>0</v>
      </c>
      <c r="AD112" s="138">
        <v>1329226.2198716332</v>
      </c>
      <c r="AE112" s="138">
        <v>0</v>
      </c>
      <c r="AF112" s="138">
        <v>0</v>
      </c>
      <c r="AG112" s="138">
        <v>1329226.2198716332</v>
      </c>
      <c r="AH112" s="142">
        <v>1</v>
      </c>
    </row>
    <row r="113" spans="1:34">
      <c r="A113" s="140" t="s">
        <v>263</v>
      </c>
      <c r="B113" s="143">
        <v>920163.51</v>
      </c>
      <c r="C113" s="143">
        <v>920163.51</v>
      </c>
      <c r="D113" s="143">
        <v>0</v>
      </c>
      <c r="E113" s="143">
        <v>0</v>
      </c>
      <c r="F113" s="143">
        <v>920163.51</v>
      </c>
      <c r="G113" s="143">
        <v>0</v>
      </c>
      <c r="H113" s="143">
        <v>920163.51</v>
      </c>
      <c r="I113" s="143">
        <v>0</v>
      </c>
      <c r="J113" s="143">
        <v>0</v>
      </c>
      <c r="K113" s="143">
        <v>920163.51</v>
      </c>
      <c r="L113" s="144" t="s">
        <v>191</v>
      </c>
      <c r="M113" s="143">
        <v>1108035.6496849903</v>
      </c>
      <c r="N113" s="143">
        <v>1108035.6496849903</v>
      </c>
      <c r="O113" s="143">
        <v>0</v>
      </c>
      <c r="P113" s="143">
        <v>0</v>
      </c>
      <c r="Q113" s="143">
        <v>1108035.6496849903</v>
      </c>
      <c r="R113" s="143">
        <v>0</v>
      </c>
      <c r="S113" s="143">
        <v>1108035.6496849903</v>
      </c>
      <c r="T113" s="143">
        <v>0</v>
      </c>
      <c r="U113" s="143">
        <v>0</v>
      </c>
      <c r="V113" s="143">
        <v>1108035.6496849903</v>
      </c>
      <c r="W113" s="144" t="s">
        <v>191</v>
      </c>
      <c r="X113" s="143">
        <v>1329226.2198716332</v>
      </c>
      <c r="Y113" s="143">
        <v>1329226.2198716332</v>
      </c>
      <c r="Z113" s="143">
        <v>0</v>
      </c>
      <c r="AA113" s="143">
        <v>0</v>
      </c>
      <c r="AB113" s="143">
        <v>1329226.2198716332</v>
      </c>
      <c r="AC113" s="143">
        <v>0</v>
      </c>
      <c r="AD113" s="143">
        <v>1329226.2198716332</v>
      </c>
      <c r="AE113" s="143">
        <v>0</v>
      </c>
      <c r="AF113" s="143">
        <v>0</v>
      </c>
      <c r="AG113" s="143">
        <v>1329226.2198716332</v>
      </c>
      <c r="AH113" s="144" t="s">
        <v>191</v>
      </c>
    </row>
    <row r="114" spans="1:34"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5"/>
    </row>
    <row r="115" spans="1:34">
      <c r="A115" s="140" t="s">
        <v>265</v>
      </c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</row>
    <row r="116" spans="1:34">
      <c r="A116" s="141" t="s">
        <v>266</v>
      </c>
      <c r="B116" s="138">
        <v>3598.46</v>
      </c>
      <c r="C116" s="138">
        <v>3598.46</v>
      </c>
      <c r="D116" s="138">
        <v>0</v>
      </c>
      <c r="E116" s="138">
        <v>0</v>
      </c>
      <c r="F116" s="138">
        <v>3598.46</v>
      </c>
      <c r="G116" s="138">
        <v>0</v>
      </c>
      <c r="H116" s="138">
        <v>3598.46</v>
      </c>
      <c r="I116" s="138">
        <v>0</v>
      </c>
      <c r="J116" s="138">
        <v>0</v>
      </c>
      <c r="K116" s="138">
        <v>3598.46</v>
      </c>
      <c r="L116" s="142">
        <v>1</v>
      </c>
      <c r="M116" s="138">
        <v>6130.2637822603838</v>
      </c>
      <c r="N116" s="138">
        <v>6130.2637822603838</v>
      </c>
      <c r="O116" s="138">
        <v>0</v>
      </c>
      <c r="P116" s="138">
        <v>0</v>
      </c>
      <c r="Q116" s="138">
        <v>6130.2637822603838</v>
      </c>
      <c r="R116" s="138">
        <v>0</v>
      </c>
      <c r="S116" s="138">
        <v>6130.2637822603838</v>
      </c>
      <c r="T116" s="138">
        <v>0</v>
      </c>
      <c r="U116" s="138">
        <v>0</v>
      </c>
      <c r="V116" s="138">
        <v>6130.2637822603838</v>
      </c>
      <c r="W116" s="142">
        <v>1</v>
      </c>
      <c r="X116" s="138">
        <v>6908.7303798738913</v>
      </c>
      <c r="Y116" s="138">
        <v>6908.7303798738913</v>
      </c>
      <c r="Z116" s="138">
        <v>0</v>
      </c>
      <c r="AA116" s="138">
        <v>1470.895422820221</v>
      </c>
      <c r="AB116" s="138">
        <v>8379.6258026941123</v>
      </c>
      <c r="AC116" s="138">
        <v>0</v>
      </c>
      <c r="AD116" s="138">
        <v>6908.7303798738913</v>
      </c>
      <c r="AE116" s="138">
        <v>0</v>
      </c>
      <c r="AF116" s="138">
        <v>1470.895422820221</v>
      </c>
      <c r="AG116" s="138">
        <v>8379.6258026941123</v>
      </c>
      <c r="AH116" s="142">
        <v>1</v>
      </c>
    </row>
    <row r="117" spans="1:34">
      <c r="A117" s="141" t="s">
        <v>267</v>
      </c>
      <c r="B117" s="138">
        <v>7254321.3700000001</v>
      </c>
      <c r="C117" s="138">
        <v>7254321.3700000001</v>
      </c>
      <c r="D117" s="138">
        <v>0</v>
      </c>
      <c r="E117" s="138">
        <v>0</v>
      </c>
      <c r="F117" s="138">
        <v>7254321.3700000001</v>
      </c>
      <c r="G117" s="138">
        <v>0</v>
      </c>
      <c r="H117" s="138">
        <v>7254321.3700000001</v>
      </c>
      <c r="I117" s="138">
        <v>0</v>
      </c>
      <c r="J117" s="138">
        <v>0</v>
      </c>
      <c r="K117" s="138">
        <v>7254321.3700000001</v>
      </c>
      <c r="L117" s="142">
        <v>1</v>
      </c>
      <c r="M117" s="138">
        <v>7497228.9331022473</v>
      </c>
      <c r="N117" s="138">
        <v>7497228.9331022473</v>
      </c>
      <c r="O117" s="138">
        <v>0</v>
      </c>
      <c r="P117" s="138">
        <v>0</v>
      </c>
      <c r="Q117" s="138">
        <v>7497228.9331022473</v>
      </c>
      <c r="R117" s="138">
        <v>0</v>
      </c>
      <c r="S117" s="138">
        <v>7497228.9331022473</v>
      </c>
      <c r="T117" s="138">
        <v>0</v>
      </c>
      <c r="U117" s="138">
        <v>0</v>
      </c>
      <c r="V117" s="138">
        <v>7497228.9331022473</v>
      </c>
      <c r="W117" s="142">
        <v>1</v>
      </c>
      <c r="X117" s="138">
        <v>7951551.351064397</v>
      </c>
      <c r="Y117" s="138">
        <v>7951551.351064397</v>
      </c>
      <c r="Z117" s="138">
        <v>0</v>
      </c>
      <c r="AA117" s="138">
        <v>-2341248.932833341</v>
      </c>
      <c r="AB117" s="138">
        <v>5610302.4182310561</v>
      </c>
      <c r="AC117" s="138">
        <v>0</v>
      </c>
      <c r="AD117" s="138">
        <v>7951551.351064397</v>
      </c>
      <c r="AE117" s="138">
        <v>0</v>
      </c>
      <c r="AF117" s="138">
        <v>-2341248.932833341</v>
      </c>
      <c r="AG117" s="138">
        <v>5610302.4182310561</v>
      </c>
      <c r="AH117" s="142">
        <v>1</v>
      </c>
    </row>
    <row r="118" spans="1:34">
      <c r="A118" s="141" t="s">
        <v>268</v>
      </c>
      <c r="B118" s="138">
        <v>73070.739999999991</v>
      </c>
      <c r="C118" s="138">
        <v>73070.739999999991</v>
      </c>
      <c r="D118" s="138">
        <v>0</v>
      </c>
      <c r="E118" s="138">
        <v>0</v>
      </c>
      <c r="F118" s="138">
        <v>73070.739999999991</v>
      </c>
      <c r="G118" s="138">
        <v>0</v>
      </c>
      <c r="H118" s="138">
        <v>73070.739999999991</v>
      </c>
      <c r="I118" s="138">
        <v>0</v>
      </c>
      <c r="J118" s="138">
        <v>0</v>
      </c>
      <c r="K118" s="138">
        <v>73070.739999999991</v>
      </c>
      <c r="L118" s="142">
        <v>1</v>
      </c>
      <c r="M118" s="138">
        <v>89542.530863695065</v>
      </c>
      <c r="N118" s="138">
        <v>89542.530863695065</v>
      </c>
      <c r="O118" s="138">
        <v>0</v>
      </c>
      <c r="P118" s="138">
        <v>0</v>
      </c>
      <c r="Q118" s="138">
        <v>89542.530863695065</v>
      </c>
      <c r="R118" s="138">
        <v>0</v>
      </c>
      <c r="S118" s="138">
        <v>89542.530863695065</v>
      </c>
      <c r="T118" s="138">
        <v>0</v>
      </c>
      <c r="U118" s="138">
        <v>0</v>
      </c>
      <c r="V118" s="138">
        <v>89542.530863695065</v>
      </c>
      <c r="W118" s="142">
        <v>1</v>
      </c>
      <c r="X118" s="138">
        <v>101204.86829033308</v>
      </c>
      <c r="Y118" s="138">
        <v>101204.86829033308</v>
      </c>
      <c r="Z118" s="138">
        <v>0</v>
      </c>
      <c r="AA118" s="138">
        <v>-25445.871927015301</v>
      </c>
      <c r="AB118" s="138">
        <v>75758.996363317769</v>
      </c>
      <c r="AC118" s="138">
        <v>0</v>
      </c>
      <c r="AD118" s="138">
        <v>101204.86829033308</v>
      </c>
      <c r="AE118" s="138">
        <v>0</v>
      </c>
      <c r="AF118" s="138">
        <v>-25445.871927015301</v>
      </c>
      <c r="AG118" s="138">
        <v>75758.996363317769</v>
      </c>
      <c r="AH118" s="142">
        <v>1</v>
      </c>
    </row>
    <row r="119" spans="1:34">
      <c r="A119" s="141" t="s">
        <v>269</v>
      </c>
      <c r="B119" s="138">
        <v>444141.67</v>
      </c>
      <c r="C119" s="138">
        <v>444141.67</v>
      </c>
      <c r="D119" s="138">
        <v>0</v>
      </c>
      <c r="E119" s="138">
        <v>0</v>
      </c>
      <c r="F119" s="138">
        <v>444141.67</v>
      </c>
      <c r="G119" s="138">
        <v>0</v>
      </c>
      <c r="H119" s="138">
        <v>444141.67</v>
      </c>
      <c r="I119" s="138">
        <v>0</v>
      </c>
      <c r="J119" s="138">
        <v>0</v>
      </c>
      <c r="K119" s="138">
        <v>444141.67</v>
      </c>
      <c r="L119" s="142">
        <v>1</v>
      </c>
      <c r="M119" s="138">
        <v>498176.98337264999</v>
      </c>
      <c r="N119" s="138">
        <v>498176.98337264999</v>
      </c>
      <c r="O119" s="138">
        <v>0</v>
      </c>
      <c r="P119" s="138">
        <v>0</v>
      </c>
      <c r="Q119" s="138">
        <v>498176.98337264999</v>
      </c>
      <c r="R119" s="138">
        <v>0</v>
      </c>
      <c r="S119" s="138">
        <v>498176.98337264999</v>
      </c>
      <c r="T119" s="138">
        <v>0</v>
      </c>
      <c r="U119" s="138">
        <v>0</v>
      </c>
      <c r="V119" s="138">
        <v>498176.98337264999</v>
      </c>
      <c r="W119" s="142">
        <v>1</v>
      </c>
      <c r="X119" s="138">
        <v>564200.39010727673</v>
      </c>
      <c r="Y119" s="138">
        <v>564200.39010727673</v>
      </c>
      <c r="Z119" s="138">
        <v>0</v>
      </c>
      <c r="AA119" s="138">
        <v>-146274.61365054999</v>
      </c>
      <c r="AB119" s="138">
        <v>417925.77645672671</v>
      </c>
      <c r="AC119" s="138">
        <v>0</v>
      </c>
      <c r="AD119" s="138">
        <v>564200.39010727673</v>
      </c>
      <c r="AE119" s="138">
        <v>0</v>
      </c>
      <c r="AF119" s="138">
        <v>-146274.61365054999</v>
      </c>
      <c r="AG119" s="138">
        <v>417925.77645672671</v>
      </c>
      <c r="AH119" s="142">
        <v>1</v>
      </c>
    </row>
    <row r="120" spans="1:34">
      <c r="A120" s="141" t="s">
        <v>270</v>
      </c>
      <c r="B120" s="138">
        <v>2623408.9499999997</v>
      </c>
      <c r="C120" s="138">
        <v>2623408.9499999997</v>
      </c>
      <c r="D120" s="138">
        <v>0</v>
      </c>
      <c r="E120" s="138">
        <v>0</v>
      </c>
      <c r="F120" s="138">
        <v>2623408.9499999997</v>
      </c>
      <c r="G120" s="138">
        <v>0</v>
      </c>
      <c r="H120" s="138">
        <v>2623408.9499999997</v>
      </c>
      <c r="I120" s="138">
        <v>0</v>
      </c>
      <c r="J120" s="138">
        <v>0</v>
      </c>
      <c r="K120" s="138">
        <v>2623408.9499999997</v>
      </c>
      <c r="L120" s="142">
        <v>1</v>
      </c>
      <c r="M120" s="138">
        <v>2730977.3731104238</v>
      </c>
      <c r="N120" s="138">
        <v>2730977.3731104238</v>
      </c>
      <c r="O120" s="138">
        <v>0</v>
      </c>
      <c r="P120" s="138">
        <v>0</v>
      </c>
      <c r="Q120" s="138">
        <v>2730977.3731104238</v>
      </c>
      <c r="R120" s="138">
        <v>0</v>
      </c>
      <c r="S120" s="138">
        <v>2730977.3731104238</v>
      </c>
      <c r="T120" s="138">
        <v>0</v>
      </c>
      <c r="U120" s="138">
        <v>0</v>
      </c>
      <c r="V120" s="138">
        <v>2730977.3731104238</v>
      </c>
      <c r="W120" s="142">
        <v>1</v>
      </c>
      <c r="X120" s="138">
        <v>2909019.5222595269</v>
      </c>
      <c r="Y120" s="138">
        <v>2909019.5222595269</v>
      </c>
      <c r="Z120" s="138">
        <v>0</v>
      </c>
      <c r="AA120" s="138">
        <v>477555.87434994819</v>
      </c>
      <c r="AB120" s="138">
        <v>3386575.3966094749</v>
      </c>
      <c r="AC120" s="138">
        <v>0</v>
      </c>
      <c r="AD120" s="138">
        <v>2909019.5222595269</v>
      </c>
      <c r="AE120" s="138">
        <v>0</v>
      </c>
      <c r="AF120" s="138">
        <v>477555.87434994819</v>
      </c>
      <c r="AG120" s="138">
        <v>3386575.3966094749</v>
      </c>
      <c r="AH120" s="142">
        <v>1</v>
      </c>
    </row>
    <row r="121" spans="1:34">
      <c r="A121" s="141" t="s">
        <v>271</v>
      </c>
      <c r="B121" s="138">
        <v>1276120.7</v>
      </c>
      <c r="C121" s="138">
        <v>1276120.7</v>
      </c>
      <c r="D121" s="138">
        <v>0</v>
      </c>
      <c r="E121" s="138">
        <v>0</v>
      </c>
      <c r="F121" s="138">
        <v>1276120.7</v>
      </c>
      <c r="G121" s="138">
        <v>0</v>
      </c>
      <c r="H121" s="138">
        <v>1276120.7</v>
      </c>
      <c r="I121" s="138">
        <v>0</v>
      </c>
      <c r="J121" s="138">
        <v>0</v>
      </c>
      <c r="K121" s="138">
        <v>1276120.7</v>
      </c>
      <c r="L121" s="142">
        <v>1</v>
      </c>
      <c r="M121" s="138">
        <v>1351590.7615262442</v>
      </c>
      <c r="N121" s="138">
        <v>1351590.7615262442</v>
      </c>
      <c r="O121" s="138">
        <v>0</v>
      </c>
      <c r="P121" s="138">
        <v>0</v>
      </c>
      <c r="Q121" s="138">
        <v>1351590.7615262442</v>
      </c>
      <c r="R121" s="138">
        <v>0</v>
      </c>
      <c r="S121" s="138">
        <v>1351590.7615262442</v>
      </c>
      <c r="T121" s="138">
        <v>0</v>
      </c>
      <c r="U121" s="138">
        <v>0</v>
      </c>
      <c r="V121" s="138">
        <v>1351590.7615262442</v>
      </c>
      <c r="W121" s="142">
        <v>1</v>
      </c>
      <c r="X121" s="138">
        <v>1521271.0434177497</v>
      </c>
      <c r="Y121" s="138">
        <v>1521271.0434177497</v>
      </c>
      <c r="Z121" s="138">
        <v>0</v>
      </c>
      <c r="AA121" s="138">
        <v>256183.29727423409</v>
      </c>
      <c r="AB121" s="138">
        <v>1777454.3406919837</v>
      </c>
      <c r="AC121" s="138">
        <v>0</v>
      </c>
      <c r="AD121" s="138">
        <v>1521271.0434177497</v>
      </c>
      <c r="AE121" s="138">
        <v>0</v>
      </c>
      <c r="AF121" s="138">
        <v>256183.29727423409</v>
      </c>
      <c r="AG121" s="138">
        <v>1777454.3406919837</v>
      </c>
      <c r="AH121" s="142">
        <v>1</v>
      </c>
    </row>
    <row r="122" spans="1:34">
      <c r="A122" s="141" t="s">
        <v>272</v>
      </c>
      <c r="B122" s="138">
        <v>-3573.1399999999849</v>
      </c>
      <c r="C122" s="138">
        <v>-3573.1399999999849</v>
      </c>
      <c r="D122" s="138">
        <v>0</v>
      </c>
      <c r="E122" s="138">
        <v>0</v>
      </c>
      <c r="F122" s="138">
        <v>-3573.1399999999849</v>
      </c>
      <c r="G122" s="138">
        <v>0</v>
      </c>
      <c r="H122" s="138">
        <v>-3573.1399999999849</v>
      </c>
      <c r="I122" s="138">
        <v>0</v>
      </c>
      <c r="J122" s="138">
        <v>0</v>
      </c>
      <c r="K122" s="138">
        <v>-3573.1399999999849</v>
      </c>
      <c r="L122" s="142">
        <v>1</v>
      </c>
      <c r="M122" s="138">
        <v>196725.9659380856</v>
      </c>
      <c r="N122" s="138">
        <v>196725.9659380856</v>
      </c>
      <c r="O122" s="138">
        <v>0</v>
      </c>
      <c r="P122" s="138">
        <v>0</v>
      </c>
      <c r="Q122" s="138">
        <v>196725.9659380856</v>
      </c>
      <c r="R122" s="138">
        <v>0</v>
      </c>
      <c r="S122" s="138">
        <v>196725.9659380856</v>
      </c>
      <c r="T122" s="138">
        <v>0</v>
      </c>
      <c r="U122" s="138">
        <v>0</v>
      </c>
      <c r="V122" s="138">
        <v>196725.9659380856</v>
      </c>
      <c r="W122" s="142">
        <v>1</v>
      </c>
      <c r="X122" s="138">
        <v>201546.31973011669</v>
      </c>
      <c r="Y122" s="138">
        <v>201546.31973011669</v>
      </c>
      <c r="Z122" s="138">
        <v>0</v>
      </c>
      <c r="AA122" s="138">
        <v>38386.86554170298</v>
      </c>
      <c r="AB122" s="138">
        <v>239933.18527181968</v>
      </c>
      <c r="AC122" s="138">
        <v>0</v>
      </c>
      <c r="AD122" s="138">
        <v>201546.31973011669</v>
      </c>
      <c r="AE122" s="138">
        <v>0</v>
      </c>
      <c r="AF122" s="138">
        <v>38386.86554170298</v>
      </c>
      <c r="AG122" s="138">
        <v>239933.18527181968</v>
      </c>
      <c r="AH122" s="142">
        <v>1</v>
      </c>
    </row>
    <row r="123" spans="1:34">
      <c r="A123" s="141" t="s">
        <v>273</v>
      </c>
      <c r="B123" s="138">
        <v>165896.32999999999</v>
      </c>
      <c r="C123" s="138">
        <v>165896.32999999999</v>
      </c>
      <c r="D123" s="138">
        <v>0</v>
      </c>
      <c r="E123" s="138">
        <v>0</v>
      </c>
      <c r="F123" s="138">
        <v>165896.32999999999</v>
      </c>
      <c r="G123" s="138">
        <v>0</v>
      </c>
      <c r="H123" s="138">
        <v>165896.32999999999</v>
      </c>
      <c r="I123" s="138">
        <v>0</v>
      </c>
      <c r="J123" s="138">
        <v>0</v>
      </c>
      <c r="K123" s="138">
        <v>165896.32999999999</v>
      </c>
      <c r="L123" s="142">
        <v>1</v>
      </c>
      <c r="M123" s="138">
        <v>217524.90329459784</v>
      </c>
      <c r="N123" s="138">
        <v>217524.90329459784</v>
      </c>
      <c r="O123" s="138">
        <v>0</v>
      </c>
      <c r="P123" s="138">
        <v>0</v>
      </c>
      <c r="Q123" s="138">
        <v>217524.90329459784</v>
      </c>
      <c r="R123" s="138">
        <v>0</v>
      </c>
      <c r="S123" s="138">
        <v>217524.90329459784</v>
      </c>
      <c r="T123" s="138">
        <v>0</v>
      </c>
      <c r="U123" s="138">
        <v>0</v>
      </c>
      <c r="V123" s="138">
        <v>217524.90329459784</v>
      </c>
      <c r="W123" s="142">
        <v>1</v>
      </c>
      <c r="X123" s="138">
        <v>237506.3002697631</v>
      </c>
      <c r="Y123" s="138">
        <v>237506.3002697631</v>
      </c>
      <c r="Z123" s="138">
        <v>0</v>
      </c>
      <c r="AA123" s="138">
        <v>-57793.38219693768</v>
      </c>
      <c r="AB123" s="138">
        <v>179712.91807282541</v>
      </c>
      <c r="AC123" s="138">
        <v>0</v>
      </c>
      <c r="AD123" s="138">
        <v>237506.3002697631</v>
      </c>
      <c r="AE123" s="138">
        <v>0</v>
      </c>
      <c r="AF123" s="138">
        <v>-57793.38219693768</v>
      </c>
      <c r="AG123" s="138">
        <v>179712.91807282541</v>
      </c>
      <c r="AH123" s="142">
        <v>1</v>
      </c>
    </row>
    <row r="124" spans="1:34">
      <c r="A124" s="141" t="s">
        <v>274</v>
      </c>
      <c r="B124" s="138">
        <v>17961.91</v>
      </c>
      <c r="C124" s="138">
        <v>17961.91</v>
      </c>
      <c r="D124" s="138">
        <v>0</v>
      </c>
      <c r="E124" s="138">
        <v>0</v>
      </c>
      <c r="F124" s="138">
        <v>17961.91</v>
      </c>
      <c r="G124" s="138">
        <v>0</v>
      </c>
      <c r="H124" s="138">
        <v>17961.91</v>
      </c>
      <c r="I124" s="138">
        <v>0</v>
      </c>
      <c r="J124" s="138">
        <v>0</v>
      </c>
      <c r="K124" s="138">
        <v>17961.91</v>
      </c>
      <c r="L124" s="142">
        <v>1</v>
      </c>
      <c r="M124" s="138">
        <v>64344.246822364141</v>
      </c>
      <c r="N124" s="138">
        <v>64344.246822364141</v>
      </c>
      <c r="O124" s="138">
        <v>0</v>
      </c>
      <c r="P124" s="138">
        <v>0</v>
      </c>
      <c r="Q124" s="138">
        <v>64344.246822364141</v>
      </c>
      <c r="R124" s="138">
        <v>0</v>
      </c>
      <c r="S124" s="138">
        <v>64344.246822364141</v>
      </c>
      <c r="T124" s="138">
        <v>0</v>
      </c>
      <c r="U124" s="138">
        <v>0</v>
      </c>
      <c r="V124" s="138">
        <v>64344.246822364141</v>
      </c>
      <c r="W124" s="142">
        <v>1</v>
      </c>
      <c r="X124" s="138">
        <v>71890.485624537367</v>
      </c>
      <c r="Y124" s="138">
        <v>71890.485624537367</v>
      </c>
      <c r="Z124" s="138">
        <v>0</v>
      </c>
      <c r="AA124" s="138">
        <v>5167.1444411735993</v>
      </c>
      <c r="AB124" s="138">
        <v>77057.630065710968</v>
      </c>
      <c r="AC124" s="138">
        <v>0</v>
      </c>
      <c r="AD124" s="138">
        <v>71890.485624537367</v>
      </c>
      <c r="AE124" s="138">
        <v>0</v>
      </c>
      <c r="AF124" s="138">
        <v>5167.1444411735993</v>
      </c>
      <c r="AG124" s="138">
        <v>77057.630065710968</v>
      </c>
      <c r="AH124" s="142">
        <v>1</v>
      </c>
    </row>
    <row r="125" spans="1:34">
      <c r="A125" s="141" t="s">
        <v>275</v>
      </c>
      <c r="B125" s="138">
        <v>52476.460000000006</v>
      </c>
      <c r="C125" s="138">
        <v>52476.460000000006</v>
      </c>
      <c r="D125" s="138">
        <v>0</v>
      </c>
      <c r="E125" s="138">
        <v>0</v>
      </c>
      <c r="F125" s="138">
        <v>52476.460000000006</v>
      </c>
      <c r="G125" s="138">
        <v>0</v>
      </c>
      <c r="H125" s="138">
        <v>52476.460000000006</v>
      </c>
      <c r="I125" s="138">
        <v>0</v>
      </c>
      <c r="J125" s="138">
        <v>0</v>
      </c>
      <c r="K125" s="138">
        <v>52476.460000000006</v>
      </c>
      <c r="L125" s="142">
        <v>1</v>
      </c>
      <c r="M125" s="138">
        <v>53675.55646934914</v>
      </c>
      <c r="N125" s="138">
        <v>53675.55646934914</v>
      </c>
      <c r="O125" s="138">
        <v>0</v>
      </c>
      <c r="P125" s="138">
        <v>0</v>
      </c>
      <c r="Q125" s="138">
        <v>53675.55646934914</v>
      </c>
      <c r="R125" s="138">
        <v>0</v>
      </c>
      <c r="S125" s="138">
        <v>53675.55646934914</v>
      </c>
      <c r="T125" s="138">
        <v>0</v>
      </c>
      <c r="U125" s="138">
        <v>0</v>
      </c>
      <c r="V125" s="138">
        <v>53675.55646934914</v>
      </c>
      <c r="W125" s="142">
        <v>1</v>
      </c>
      <c r="X125" s="138">
        <v>56768.83735302397</v>
      </c>
      <c r="Y125" s="138">
        <v>56768.83735302397</v>
      </c>
      <c r="Z125" s="138">
        <v>0</v>
      </c>
      <c r="AA125" s="138">
        <v>31836.682802669788</v>
      </c>
      <c r="AB125" s="138">
        <v>88605.520155693754</v>
      </c>
      <c r="AC125" s="138">
        <v>0</v>
      </c>
      <c r="AD125" s="138">
        <v>56768.83735302397</v>
      </c>
      <c r="AE125" s="138">
        <v>0</v>
      </c>
      <c r="AF125" s="138">
        <v>31836.682802669788</v>
      </c>
      <c r="AG125" s="138">
        <v>88605.520155693754</v>
      </c>
      <c r="AH125" s="142">
        <v>1</v>
      </c>
    </row>
    <row r="126" spans="1:34">
      <c r="A126" s="141" t="s">
        <v>276</v>
      </c>
      <c r="B126" s="138">
        <v>48153.13</v>
      </c>
      <c r="C126" s="138">
        <v>48153.13</v>
      </c>
      <c r="D126" s="138">
        <v>0</v>
      </c>
      <c r="E126" s="138">
        <v>0</v>
      </c>
      <c r="F126" s="138">
        <v>48153.13</v>
      </c>
      <c r="G126" s="138">
        <v>0</v>
      </c>
      <c r="H126" s="138">
        <v>48153.13</v>
      </c>
      <c r="I126" s="138">
        <v>0</v>
      </c>
      <c r="J126" s="138">
        <v>0</v>
      </c>
      <c r="K126" s="138">
        <v>48153.13</v>
      </c>
      <c r="L126" s="142">
        <v>1</v>
      </c>
      <c r="M126" s="138">
        <v>55847.159985004757</v>
      </c>
      <c r="N126" s="138">
        <v>55847.159985004757</v>
      </c>
      <c r="O126" s="138">
        <v>0</v>
      </c>
      <c r="P126" s="138">
        <v>0</v>
      </c>
      <c r="Q126" s="138">
        <v>55847.159985004757</v>
      </c>
      <c r="R126" s="138">
        <v>0</v>
      </c>
      <c r="S126" s="138">
        <v>55847.159985004757</v>
      </c>
      <c r="T126" s="138">
        <v>0</v>
      </c>
      <c r="U126" s="138">
        <v>0</v>
      </c>
      <c r="V126" s="138">
        <v>55847.159985004757</v>
      </c>
      <c r="W126" s="142">
        <v>1</v>
      </c>
      <c r="X126" s="138">
        <v>62245.798302017509</v>
      </c>
      <c r="Y126" s="138">
        <v>62245.798302017509</v>
      </c>
      <c r="Z126" s="138">
        <v>0</v>
      </c>
      <c r="AA126" s="138">
        <v>29255.615126613116</v>
      </c>
      <c r="AB126" s="138">
        <v>91501.413428630622</v>
      </c>
      <c r="AC126" s="138">
        <v>0</v>
      </c>
      <c r="AD126" s="138">
        <v>62245.798302017509</v>
      </c>
      <c r="AE126" s="138">
        <v>0</v>
      </c>
      <c r="AF126" s="138">
        <v>29255.615126613116</v>
      </c>
      <c r="AG126" s="138">
        <v>91501.413428630622</v>
      </c>
      <c r="AH126" s="142">
        <v>1</v>
      </c>
    </row>
    <row r="127" spans="1:34">
      <c r="A127" s="141" t="s">
        <v>277</v>
      </c>
      <c r="B127" s="138">
        <v>509461.18999999994</v>
      </c>
      <c r="C127" s="138">
        <v>509461.18999999994</v>
      </c>
      <c r="D127" s="138">
        <v>-509461.18999999994</v>
      </c>
      <c r="E127" s="138">
        <v>0</v>
      </c>
      <c r="F127" s="138">
        <v>0</v>
      </c>
      <c r="G127" s="138">
        <v>0</v>
      </c>
      <c r="H127" s="138">
        <v>509461.18999999994</v>
      </c>
      <c r="I127" s="138">
        <v>-509461.18999999994</v>
      </c>
      <c r="J127" s="138">
        <v>0</v>
      </c>
      <c r="K127" s="138">
        <v>0</v>
      </c>
      <c r="L127" s="142">
        <v>1</v>
      </c>
      <c r="M127" s="138">
        <v>736082.57421216147</v>
      </c>
      <c r="N127" s="138">
        <v>736082.57421216147</v>
      </c>
      <c r="O127" s="138">
        <v>-736082.57421216147</v>
      </c>
      <c r="P127" s="138">
        <v>0</v>
      </c>
      <c r="Q127" s="138">
        <v>0</v>
      </c>
      <c r="R127" s="138">
        <v>0</v>
      </c>
      <c r="S127" s="138">
        <v>736082.57421216147</v>
      </c>
      <c r="T127" s="138">
        <v>-736082.57421216147</v>
      </c>
      <c r="U127" s="138">
        <v>0</v>
      </c>
      <c r="V127" s="138">
        <v>0</v>
      </c>
      <c r="W127" s="142">
        <v>1</v>
      </c>
      <c r="X127" s="138">
        <v>942458.51036337996</v>
      </c>
      <c r="Y127" s="138">
        <v>942458.51036337996</v>
      </c>
      <c r="Z127" s="138">
        <v>-942458.51036337996</v>
      </c>
      <c r="AA127" s="138">
        <v>561805.77357128134</v>
      </c>
      <c r="AB127" s="138">
        <v>561805.77357128134</v>
      </c>
      <c r="AC127" s="138">
        <v>0</v>
      </c>
      <c r="AD127" s="138">
        <v>942458.51036337996</v>
      </c>
      <c r="AE127" s="138">
        <v>-942458.51036337996</v>
      </c>
      <c r="AF127" s="138">
        <v>561805.77357128134</v>
      </c>
      <c r="AG127" s="138">
        <v>561805.77357128134</v>
      </c>
      <c r="AH127" s="142">
        <v>1</v>
      </c>
    </row>
    <row r="128" spans="1:34">
      <c r="A128" s="141" t="s">
        <v>278</v>
      </c>
      <c r="B128" s="138">
        <v>102887.72999999998</v>
      </c>
      <c r="C128" s="138">
        <v>102887.72999999998</v>
      </c>
      <c r="D128" s="138">
        <v>-102887.72999999998</v>
      </c>
      <c r="E128" s="138">
        <v>0</v>
      </c>
      <c r="F128" s="138">
        <v>0</v>
      </c>
      <c r="G128" s="138">
        <v>0</v>
      </c>
      <c r="H128" s="138">
        <v>102887.72999999998</v>
      </c>
      <c r="I128" s="138">
        <v>-102887.72999999998</v>
      </c>
      <c r="J128" s="138">
        <v>0</v>
      </c>
      <c r="K128" s="138">
        <v>0</v>
      </c>
      <c r="L128" s="142">
        <v>1</v>
      </c>
      <c r="M128" s="138">
        <v>218992.59855191136</v>
      </c>
      <c r="N128" s="138">
        <v>218992.59855191136</v>
      </c>
      <c r="O128" s="138">
        <v>-218992.59855191136</v>
      </c>
      <c r="P128" s="138">
        <v>0</v>
      </c>
      <c r="Q128" s="138">
        <v>0</v>
      </c>
      <c r="R128" s="138">
        <v>0</v>
      </c>
      <c r="S128" s="138">
        <v>218992.59855191136</v>
      </c>
      <c r="T128" s="138">
        <v>-218992.59855191136</v>
      </c>
      <c r="U128" s="138">
        <v>0</v>
      </c>
      <c r="V128" s="138">
        <v>0</v>
      </c>
      <c r="W128" s="142">
        <v>1</v>
      </c>
      <c r="X128" s="138">
        <v>265106.03563741338</v>
      </c>
      <c r="Y128" s="138">
        <v>265106.03563741338</v>
      </c>
      <c r="Z128" s="138">
        <v>-265106.03563741338</v>
      </c>
      <c r="AA128" s="138">
        <v>302012.0834715236</v>
      </c>
      <c r="AB128" s="138">
        <v>302012.0834715236</v>
      </c>
      <c r="AC128" s="138">
        <v>0</v>
      </c>
      <c r="AD128" s="138">
        <v>265106.03563741338</v>
      </c>
      <c r="AE128" s="138">
        <v>-265106.03563741338</v>
      </c>
      <c r="AF128" s="138">
        <v>302012.0834715236</v>
      </c>
      <c r="AG128" s="138">
        <v>302012.0834715236</v>
      </c>
      <c r="AH128" s="142">
        <v>1</v>
      </c>
    </row>
    <row r="129" spans="1:34">
      <c r="A129" s="141" t="s">
        <v>279</v>
      </c>
      <c r="B129" s="138">
        <v>21024.400000000001</v>
      </c>
      <c r="C129" s="138">
        <v>21024.400000000001</v>
      </c>
      <c r="D129" s="138">
        <v>-21024.400000000001</v>
      </c>
      <c r="E129" s="138">
        <v>0</v>
      </c>
      <c r="F129" s="138">
        <v>0</v>
      </c>
      <c r="G129" s="138">
        <v>0</v>
      </c>
      <c r="H129" s="138">
        <v>21024.400000000001</v>
      </c>
      <c r="I129" s="138">
        <v>-21024.400000000001</v>
      </c>
      <c r="J129" s="138">
        <v>0</v>
      </c>
      <c r="K129" s="138">
        <v>0</v>
      </c>
      <c r="L129" s="142">
        <v>1</v>
      </c>
      <c r="M129" s="138">
        <v>28964.160603249129</v>
      </c>
      <c r="N129" s="138">
        <v>28964.160603249129</v>
      </c>
      <c r="O129" s="138">
        <v>-28964.160603249129</v>
      </c>
      <c r="P129" s="138">
        <v>0</v>
      </c>
      <c r="Q129" s="138">
        <v>0</v>
      </c>
      <c r="R129" s="138">
        <v>0</v>
      </c>
      <c r="S129" s="138">
        <v>28964.160603249129</v>
      </c>
      <c r="T129" s="138">
        <v>-28964.160603249129</v>
      </c>
      <c r="U129" s="138">
        <v>0</v>
      </c>
      <c r="V129" s="138">
        <v>0</v>
      </c>
      <c r="W129" s="142">
        <v>1</v>
      </c>
      <c r="X129" s="138">
        <v>36049.0735563376</v>
      </c>
      <c r="Y129" s="138">
        <v>36049.0735563376</v>
      </c>
      <c r="Z129" s="138">
        <v>-36049.0735563376</v>
      </c>
      <c r="AA129" s="138">
        <v>38494.026220922511</v>
      </c>
      <c r="AB129" s="138">
        <v>38494.026220922511</v>
      </c>
      <c r="AC129" s="138">
        <v>0</v>
      </c>
      <c r="AD129" s="138">
        <v>36049.0735563376</v>
      </c>
      <c r="AE129" s="138">
        <v>-36049.0735563376</v>
      </c>
      <c r="AF129" s="138">
        <v>38494.026220922511</v>
      </c>
      <c r="AG129" s="138">
        <v>38494.026220922511</v>
      </c>
      <c r="AH129" s="142">
        <v>1</v>
      </c>
    </row>
    <row r="130" spans="1:34">
      <c r="A130" s="141" t="s">
        <v>280</v>
      </c>
      <c r="B130" s="138">
        <v>16029.36</v>
      </c>
      <c r="C130" s="138">
        <v>16029.36</v>
      </c>
      <c r="D130" s="138">
        <v>-16029.36</v>
      </c>
      <c r="E130" s="138">
        <v>0</v>
      </c>
      <c r="F130" s="138">
        <v>0</v>
      </c>
      <c r="G130" s="138">
        <v>0</v>
      </c>
      <c r="H130" s="138">
        <v>16029.36</v>
      </c>
      <c r="I130" s="138">
        <v>-16029.36</v>
      </c>
      <c r="J130" s="138">
        <v>0</v>
      </c>
      <c r="K130" s="138">
        <v>0</v>
      </c>
      <c r="L130" s="142">
        <v>1</v>
      </c>
      <c r="M130" s="138">
        <v>21447.900085137429</v>
      </c>
      <c r="N130" s="138">
        <v>21447.900085137429</v>
      </c>
      <c r="O130" s="138">
        <v>-21447.900085137429</v>
      </c>
      <c r="P130" s="138">
        <v>0</v>
      </c>
      <c r="Q130" s="138">
        <v>0</v>
      </c>
      <c r="R130" s="138">
        <v>0</v>
      </c>
      <c r="S130" s="138">
        <v>21447.900085137429</v>
      </c>
      <c r="T130" s="138">
        <v>-21447.900085137429</v>
      </c>
      <c r="U130" s="138">
        <v>0</v>
      </c>
      <c r="V130" s="138">
        <v>0</v>
      </c>
      <c r="W130" s="142">
        <v>1</v>
      </c>
      <c r="X130" s="138">
        <v>29639.696670249446</v>
      </c>
      <c r="Y130" s="138">
        <v>29639.696670249446</v>
      </c>
      <c r="Z130" s="138">
        <v>-29639.696670249446</v>
      </c>
      <c r="AA130" s="138">
        <v>27307.051506335731</v>
      </c>
      <c r="AB130" s="138">
        <v>27307.051506335731</v>
      </c>
      <c r="AC130" s="138">
        <v>0</v>
      </c>
      <c r="AD130" s="138">
        <v>29639.696670249446</v>
      </c>
      <c r="AE130" s="138">
        <v>-29639.696670249446</v>
      </c>
      <c r="AF130" s="138">
        <v>27307.051506335731</v>
      </c>
      <c r="AG130" s="138">
        <v>27307.051506335731</v>
      </c>
      <c r="AH130" s="142">
        <v>1</v>
      </c>
    </row>
    <row r="131" spans="1:34" ht="13.5" thickBot="1">
      <c r="A131" s="141" t="s">
        <v>281</v>
      </c>
      <c r="B131" s="138">
        <v>0</v>
      </c>
      <c r="C131" s="138">
        <v>0</v>
      </c>
      <c r="D131" s="138">
        <v>0</v>
      </c>
      <c r="E131" s="138">
        <v>0</v>
      </c>
      <c r="F131" s="138">
        <v>0</v>
      </c>
      <c r="G131" s="138">
        <v>0</v>
      </c>
      <c r="H131" s="138">
        <v>0</v>
      </c>
      <c r="I131" s="138">
        <v>0</v>
      </c>
      <c r="J131" s="138">
        <v>0</v>
      </c>
      <c r="K131" s="138">
        <v>0</v>
      </c>
      <c r="L131" s="142">
        <v>0</v>
      </c>
      <c r="M131" s="138">
        <v>0</v>
      </c>
      <c r="N131" s="138">
        <v>0</v>
      </c>
      <c r="O131" s="138">
        <v>0</v>
      </c>
      <c r="P131" s="138">
        <v>0</v>
      </c>
      <c r="Q131" s="138">
        <v>0</v>
      </c>
      <c r="R131" s="138">
        <v>0</v>
      </c>
      <c r="S131" s="138">
        <v>0</v>
      </c>
      <c r="T131" s="138">
        <v>0</v>
      </c>
      <c r="U131" s="138">
        <v>0</v>
      </c>
      <c r="V131" s="138">
        <v>0</v>
      </c>
      <c r="W131" s="142">
        <v>1</v>
      </c>
      <c r="X131" s="138">
        <v>944787.58567272034</v>
      </c>
      <c r="Y131" s="138">
        <v>944787.58567272034</v>
      </c>
      <c r="Z131" s="138">
        <v>0</v>
      </c>
      <c r="AA131" s="138">
        <v>0</v>
      </c>
      <c r="AB131" s="138">
        <v>944787.58567272034</v>
      </c>
      <c r="AC131" s="138">
        <v>0</v>
      </c>
      <c r="AD131" s="138">
        <v>944787.58567272034</v>
      </c>
      <c r="AE131" s="138">
        <v>0</v>
      </c>
      <c r="AF131" s="138">
        <v>0</v>
      </c>
      <c r="AG131" s="138">
        <v>944787.58567272034</v>
      </c>
      <c r="AH131" s="142">
        <v>1</v>
      </c>
    </row>
    <row r="132" spans="1:34" s="149" customFormat="1">
      <c r="A132" s="146" t="s">
        <v>265</v>
      </c>
      <c r="B132" s="147">
        <v>12604979.26</v>
      </c>
      <c r="C132" s="147">
        <v>12604979.26</v>
      </c>
      <c r="D132" s="147">
        <v>-649402.67999999993</v>
      </c>
      <c r="E132" s="147">
        <v>0</v>
      </c>
      <c r="F132" s="147">
        <v>11955576.58</v>
      </c>
      <c r="G132" s="147">
        <v>0</v>
      </c>
      <c r="H132" s="147">
        <v>12604979.26</v>
      </c>
      <c r="I132" s="147">
        <v>-649402.67999999993</v>
      </c>
      <c r="J132" s="147">
        <v>0</v>
      </c>
      <c r="K132" s="147">
        <v>11955576.58</v>
      </c>
      <c r="L132" s="148" t="s">
        <v>191</v>
      </c>
      <c r="M132" s="147">
        <v>13767251.911719384</v>
      </c>
      <c r="N132" s="147">
        <v>13767251.911719384</v>
      </c>
      <c r="O132" s="147">
        <v>-1005487.2334524594</v>
      </c>
      <c r="P132" s="147">
        <v>0</v>
      </c>
      <c r="Q132" s="147">
        <v>12761764.678266922</v>
      </c>
      <c r="R132" s="147">
        <v>0</v>
      </c>
      <c r="S132" s="147">
        <v>13767251.911719384</v>
      </c>
      <c r="T132" s="147">
        <v>-1005487.2334524594</v>
      </c>
      <c r="U132" s="147">
        <v>0</v>
      </c>
      <c r="V132" s="147">
        <v>12761764.678266922</v>
      </c>
      <c r="W132" s="148" t="s">
        <v>191</v>
      </c>
      <c r="X132" s="147">
        <v>15902154.548698716</v>
      </c>
      <c r="Y132" s="147">
        <v>15902154.548698716</v>
      </c>
      <c r="Z132" s="147">
        <v>-1273253.3162273802</v>
      </c>
      <c r="AA132" s="147">
        <v>-801287.49087861925</v>
      </c>
      <c r="AB132" s="147">
        <v>13827613.741592716</v>
      </c>
      <c r="AC132" s="147">
        <v>0</v>
      </c>
      <c r="AD132" s="147">
        <v>15902154.548698716</v>
      </c>
      <c r="AE132" s="147">
        <v>-1273253.3162273802</v>
      </c>
      <c r="AF132" s="147">
        <v>-801287.49087861925</v>
      </c>
      <c r="AG132" s="147">
        <v>13827613.741592716</v>
      </c>
      <c r="AH132" s="148" t="s">
        <v>191</v>
      </c>
    </row>
    <row r="133" spans="1:34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</row>
    <row r="134" spans="1:34">
      <c r="A134" s="140" t="s">
        <v>282</v>
      </c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</row>
    <row r="135" spans="1:34">
      <c r="A135" s="141" t="s">
        <v>283</v>
      </c>
      <c r="B135" s="138">
        <v>227866.74000000005</v>
      </c>
      <c r="C135" s="138">
        <v>227866.74000000005</v>
      </c>
      <c r="D135" s="138">
        <v>0</v>
      </c>
      <c r="E135" s="138">
        <v>0</v>
      </c>
      <c r="F135" s="138">
        <v>227866.74000000005</v>
      </c>
      <c r="G135" s="138">
        <v>0</v>
      </c>
      <c r="H135" s="138">
        <v>227866.74000000005</v>
      </c>
      <c r="I135" s="138">
        <v>0</v>
      </c>
      <c r="J135" s="138">
        <v>0</v>
      </c>
      <c r="K135" s="138">
        <v>227866.74000000005</v>
      </c>
      <c r="L135" s="142">
        <v>1</v>
      </c>
      <c r="M135" s="138">
        <v>228185.2115</v>
      </c>
      <c r="N135" s="138">
        <v>228185.2115</v>
      </c>
      <c r="O135" s="138">
        <v>0</v>
      </c>
      <c r="P135" s="138">
        <v>0</v>
      </c>
      <c r="Q135" s="138">
        <v>228185.2115</v>
      </c>
      <c r="R135" s="138">
        <v>0</v>
      </c>
      <c r="S135" s="138">
        <v>228185.2115</v>
      </c>
      <c r="T135" s="138">
        <v>0</v>
      </c>
      <c r="U135" s="138">
        <v>0</v>
      </c>
      <c r="V135" s="138">
        <v>228185.2115</v>
      </c>
      <c r="W135" s="142">
        <v>1</v>
      </c>
      <c r="X135" s="138">
        <v>228185.2115</v>
      </c>
      <c r="Y135" s="138">
        <v>228185.2115</v>
      </c>
      <c r="Z135" s="138">
        <v>0</v>
      </c>
      <c r="AA135" s="138">
        <v>140562.09028400041</v>
      </c>
      <c r="AB135" s="138">
        <v>368747.30178400042</v>
      </c>
      <c r="AC135" s="138">
        <v>0</v>
      </c>
      <c r="AD135" s="138">
        <v>228185.2115</v>
      </c>
      <c r="AE135" s="138">
        <v>0</v>
      </c>
      <c r="AF135" s="138">
        <v>140562.09028400041</v>
      </c>
      <c r="AG135" s="138">
        <v>368747.30178400042</v>
      </c>
      <c r="AH135" s="142">
        <v>1</v>
      </c>
    </row>
    <row r="136" spans="1:34">
      <c r="A136" s="141" t="s">
        <v>284</v>
      </c>
      <c r="B136" s="138">
        <v>1264451.92</v>
      </c>
      <c r="C136" s="138">
        <v>1264451.92</v>
      </c>
      <c r="D136" s="138">
        <v>0</v>
      </c>
      <c r="E136" s="138">
        <v>0</v>
      </c>
      <c r="F136" s="138">
        <v>1264451.92</v>
      </c>
      <c r="G136" s="138">
        <v>0</v>
      </c>
      <c r="H136" s="138">
        <v>1264451.92</v>
      </c>
      <c r="I136" s="138">
        <v>0</v>
      </c>
      <c r="J136" s="138">
        <v>0</v>
      </c>
      <c r="K136" s="138">
        <v>1264451.92</v>
      </c>
      <c r="L136" s="142">
        <v>1</v>
      </c>
      <c r="M136" s="138">
        <v>1293268.4028462083</v>
      </c>
      <c r="N136" s="138">
        <v>1293268.4028462083</v>
      </c>
      <c r="O136" s="138">
        <v>0</v>
      </c>
      <c r="P136" s="138">
        <v>0</v>
      </c>
      <c r="Q136" s="138">
        <v>1293268.4028462083</v>
      </c>
      <c r="R136" s="138">
        <v>0</v>
      </c>
      <c r="S136" s="138">
        <v>1293268.4028462083</v>
      </c>
      <c r="T136" s="138">
        <v>0</v>
      </c>
      <c r="U136" s="138">
        <v>0</v>
      </c>
      <c r="V136" s="138">
        <v>1293268.4028462083</v>
      </c>
      <c r="W136" s="142">
        <v>1</v>
      </c>
      <c r="X136" s="138">
        <v>1416297.3594063334</v>
      </c>
      <c r="Y136" s="138">
        <v>1416297.3594063334</v>
      </c>
      <c r="Z136" s="138">
        <v>0</v>
      </c>
      <c r="AA136" s="138">
        <v>-347207.34468800004</v>
      </c>
      <c r="AB136" s="138">
        <v>1069090.0147183333</v>
      </c>
      <c r="AC136" s="138">
        <v>0</v>
      </c>
      <c r="AD136" s="138">
        <v>1416297.3594063334</v>
      </c>
      <c r="AE136" s="138">
        <v>0</v>
      </c>
      <c r="AF136" s="138">
        <v>-347207.34468800004</v>
      </c>
      <c r="AG136" s="138">
        <v>1069090.0147183333</v>
      </c>
      <c r="AH136" s="142">
        <v>1</v>
      </c>
    </row>
    <row r="137" spans="1:34" ht="13.5" thickBot="1">
      <c r="A137" s="141" t="s">
        <v>285</v>
      </c>
      <c r="B137" s="138">
        <v>721894.44000000006</v>
      </c>
      <c r="C137" s="138">
        <v>721894.44000000006</v>
      </c>
      <c r="D137" s="138">
        <v>0</v>
      </c>
      <c r="E137" s="138">
        <v>0</v>
      </c>
      <c r="F137" s="138">
        <v>721894.44000000006</v>
      </c>
      <c r="G137" s="138">
        <v>0</v>
      </c>
      <c r="H137" s="138">
        <v>721894.44000000006</v>
      </c>
      <c r="I137" s="138">
        <v>0</v>
      </c>
      <c r="J137" s="138">
        <v>0</v>
      </c>
      <c r="K137" s="138">
        <v>721894.44000000006</v>
      </c>
      <c r="L137" s="142">
        <v>1</v>
      </c>
      <c r="M137" s="138">
        <v>721894.44000000006</v>
      </c>
      <c r="N137" s="138">
        <v>721894.44000000006</v>
      </c>
      <c r="O137" s="138">
        <v>0</v>
      </c>
      <c r="P137" s="138">
        <v>0</v>
      </c>
      <c r="Q137" s="138">
        <v>721894.44000000006</v>
      </c>
      <c r="R137" s="138">
        <v>0</v>
      </c>
      <c r="S137" s="138">
        <v>721894.44000000006</v>
      </c>
      <c r="T137" s="138">
        <v>0</v>
      </c>
      <c r="U137" s="138">
        <v>0</v>
      </c>
      <c r="V137" s="138">
        <v>721894.44000000006</v>
      </c>
      <c r="W137" s="142">
        <v>1</v>
      </c>
      <c r="X137" s="138">
        <v>721894.44000000006</v>
      </c>
      <c r="Y137" s="138">
        <v>721894.44000000006</v>
      </c>
      <c r="Z137" s="138">
        <v>0</v>
      </c>
      <c r="AA137" s="138">
        <v>0</v>
      </c>
      <c r="AB137" s="138">
        <v>721894.44000000006</v>
      </c>
      <c r="AC137" s="138">
        <v>0</v>
      </c>
      <c r="AD137" s="138">
        <v>721894.44000000006</v>
      </c>
      <c r="AE137" s="138">
        <v>0</v>
      </c>
      <c r="AF137" s="138">
        <v>0</v>
      </c>
      <c r="AG137" s="138">
        <v>721894.44000000006</v>
      </c>
      <c r="AH137" s="142">
        <v>1</v>
      </c>
    </row>
    <row r="138" spans="1:34" s="149" customFormat="1">
      <c r="A138" s="146" t="s">
        <v>282</v>
      </c>
      <c r="B138" s="147">
        <v>2214213.1</v>
      </c>
      <c r="C138" s="147">
        <v>2214213.1</v>
      </c>
      <c r="D138" s="147">
        <v>0</v>
      </c>
      <c r="E138" s="147">
        <v>0</v>
      </c>
      <c r="F138" s="147">
        <v>2214213.1</v>
      </c>
      <c r="G138" s="147">
        <v>0</v>
      </c>
      <c r="H138" s="147">
        <v>2214213.1</v>
      </c>
      <c r="I138" s="147">
        <v>0</v>
      </c>
      <c r="J138" s="147">
        <v>0</v>
      </c>
      <c r="K138" s="147">
        <v>2214213.1</v>
      </c>
      <c r="L138" s="148" t="s">
        <v>191</v>
      </c>
      <c r="M138" s="147">
        <v>2243348.0543462085</v>
      </c>
      <c r="N138" s="147">
        <v>2243348.0543462085</v>
      </c>
      <c r="O138" s="147">
        <v>0</v>
      </c>
      <c r="P138" s="147">
        <v>0</v>
      </c>
      <c r="Q138" s="147">
        <v>2243348.0543462085</v>
      </c>
      <c r="R138" s="147">
        <v>0</v>
      </c>
      <c r="S138" s="147">
        <v>2243348.0543462085</v>
      </c>
      <c r="T138" s="147">
        <v>0</v>
      </c>
      <c r="U138" s="147">
        <v>0</v>
      </c>
      <c r="V138" s="147">
        <v>2243348.0543462085</v>
      </c>
      <c r="W138" s="148" t="s">
        <v>191</v>
      </c>
      <c r="X138" s="147">
        <v>2366377.0109063336</v>
      </c>
      <c r="Y138" s="147">
        <v>2366377.0109063336</v>
      </c>
      <c r="Z138" s="147">
        <v>0</v>
      </c>
      <c r="AA138" s="147">
        <v>-206645.25440399963</v>
      </c>
      <c r="AB138" s="147">
        <v>2159731.7565023336</v>
      </c>
      <c r="AC138" s="147">
        <v>0</v>
      </c>
      <c r="AD138" s="147">
        <v>2366377.0109063336</v>
      </c>
      <c r="AE138" s="147">
        <v>0</v>
      </c>
      <c r="AF138" s="147">
        <v>-206645.25440399963</v>
      </c>
      <c r="AG138" s="147">
        <v>2159731.7565023336</v>
      </c>
      <c r="AH138" s="148" t="s">
        <v>191</v>
      </c>
    </row>
    <row r="139" spans="1:34" ht="13.5" thickBot="1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</row>
    <row r="140" spans="1:34" s="149" customFormat="1">
      <c r="A140" s="150" t="s">
        <v>262</v>
      </c>
      <c r="B140" s="147">
        <v>15739355.869999999</v>
      </c>
      <c r="C140" s="147">
        <v>15739355.869999999</v>
      </c>
      <c r="D140" s="147">
        <v>-649402.67999999993</v>
      </c>
      <c r="E140" s="147">
        <v>0</v>
      </c>
      <c r="F140" s="147">
        <v>15089953.189999999</v>
      </c>
      <c r="G140" s="147">
        <v>0</v>
      </c>
      <c r="H140" s="147">
        <v>15739355.869999999</v>
      </c>
      <c r="I140" s="147">
        <v>-649402.67999999993</v>
      </c>
      <c r="J140" s="147">
        <v>0</v>
      </c>
      <c r="K140" s="147">
        <v>15089953.189999999</v>
      </c>
      <c r="L140" s="148" t="s">
        <v>191</v>
      </c>
      <c r="M140" s="147">
        <v>17118635.615750581</v>
      </c>
      <c r="N140" s="147">
        <v>17118635.615750581</v>
      </c>
      <c r="O140" s="147">
        <v>-1005487.2334524594</v>
      </c>
      <c r="P140" s="147">
        <v>0</v>
      </c>
      <c r="Q140" s="147">
        <v>16113148.382298119</v>
      </c>
      <c r="R140" s="147">
        <v>0</v>
      </c>
      <c r="S140" s="147">
        <v>17118635.615750581</v>
      </c>
      <c r="T140" s="147">
        <v>-1005487.2334524594</v>
      </c>
      <c r="U140" s="147">
        <v>0</v>
      </c>
      <c r="V140" s="147">
        <v>16113148.382298119</v>
      </c>
      <c r="W140" s="148" t="s">
        <v>191</v>
      </c>
      <c r="X140" s="147">
        <v>19597757.779476684</v>
      </c>
      <c r="Y140" s="147">
        <v>19597757.779476684</v>
      </c>
      <c r="Z140" s="147">
        <v>-1273253.3162273802</v>
      </c>
      <c r="AA140" s="147">
        <v>-1007932.7452826189</v>
      </c>
      <c r="AB140" s="147">
        <v>17316571.717966683</v>
      </c>
      <c r="AC140" s="147">
        <v>0</v>
      </c>
      <c r="AD140" s="147">
        <v>19597757.779476684</v>
      </c>
      <c r="AE140" s="147">
        <v>-1273253.3162273802</v>
      </c>
      <c r="AF140" s="147">
        <v>-1007932.7452826189</v>
      </c>
      <c r="AG140" s="147">
        <v>17316571.717966683</v>
      </c>
      <c r="AH140" s="148" t="s">
        <v>191</v>
      </c>
    </row>
    <row r="141" spans="1:34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</row>
    <row r="142" spans="1:34">
      <c r="A142" s="139" t="s">
        <v>286</v>
      </c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</row>
    <row r="143" spans="1:34">
      <c r="A143" s="141" t="s">
        <v>287</v>
      </c>
      <c r="B143" s="138">
        <v>0</v>
      </c>
      <c r="C143" s="138">
        <v>0</v>
      </c>
      <c r="D143" s="138">
        <v>0</v>
      </c>
      <c r="E143" s="138">
        <v>0</v>
      </c>
      <c r="F143" s="138">
        <v>0</v>
      </c>
      <c r="G143" s="138">
        <v>0</v>
      </c>
      <c r="H143" s="138">
        <v>0</v>
      </c>
      <c r="I143" s="138">
        <v>0</v>
      </c>
      <c r="J143" s="138">
        <v>0</v>
      </c>
      <c r="K143" s="138">
        <v>0</v>
      </c>
      <c r="L143" s="142">
        <v>1</v>
      </c>
      <c r="M143" s="138">
        <v>0</v>
      </c>
      <c r="N143" s="138">
        <v>0</v>
      </c>
      <c r="O143" s="138">
        <v>0</v>
      </c>
      <c r="P143" s="138">
        <v>0</v>
      </c>
      <c r="Q143" s="138">
        <v>0</v>
      </c>
      <c r="R143" s="138">
        <v>0</v>
      </c>
      <c r="S143" s="138">
        <v>0</v>
      </c>
      <c r="T143" s="138">
        <v>0</v>
      </c>
      <c r="U143" s="138">
        <v>0</v>
      </c>
      <c r="V143" s="138">
        <v>0</v>
      </c>
      <c r="W143" s="142">
        <v>1</v>
      </c>
      <c r="X143" s="138">
        <v>0</v>
      </c>
      <c r="Y143" s="138">
        <v>0</v>
      </c>
      <c r="Z143" s="138">
        <v>0</v>
      </c>
      <c r="AA143" s="138">
        <v>0</v>
      </c>
      <c r="AB143" s="138">
        <v>0</v>
      </c>
      <c r="AC143" s="138">
        <v>0</v>
      </c>
      <c r="AD143" s="138">
        <v>0</v>
      </c>
      <c r="AE143" s="138">
        <v>0</v>
      </c>
      <c r="AF143" s="138">
        <v>0</v>
      </c>
      <c r="AG143" s="138">
        <v>0</v>
      </c>
      <c r="AH143" s="142">
        <v>1</v>
      </c>
    </row>
    <row r="144" spans="1:34">
      <c r="A144" s="141" t="s">
        <v>288</v>
      </c>
      <c r="B144" s="138">
        <v>7313768.1899999995</v>
      </c>
      <c r="C144" s="138">
        <v>7313768.1899999995</v>
      </c>
      <c r="D144" s="138">
        <v>-7313768.1899999995</v>
      </c>
      <c r="E144" s="138">
        <v>0</v>
      </c>
      <c r="F144" s="138">
        <v>0</v>
      </c>
      <c r="G144" s="138">
        <v>0</v>
      </c>
      <c r="H144" s="138">
        <v>7313768.1899999995</v>
      </c>
      <c r="I144" s="138">
        <v>-7313768.1899999995</v>
      </c>
      <c r="J144" s="138">
        <v>0</v>
      </c>
      <c r="K144" s="138">
        <v>0</v>
      </c>
      <c r="L144" s="142">
        <v>1</v>
      </c>
      <c r="M144" s="138">
        <v>679200</v>
      </c>
      <c r="N144" s="138">
        <v>679200</v>
      </c>
      <c r="O144" s="138">
        <v>-679200</v>
      </c>
      <c r="P144" s="138">
        <v>0</v>
      </c>
      <c r="Q144" s="138">
        <v>0</v>
      </c>
      <c r="R144" s="138">
        <v>0</v>
      </c>
      <c r="S144" s="138">
        <v>679200</v>
      </c>
      <c r="T144" s="138">
        <v>-679200</v>
      </c>
      <c r="U144" s="138">
        <v>0</v>
      </c>
      <c r="V144" s="138">
        <v>0</v>
      </c>
      <c r="W144" s="142">
        <v>1</v>
      </c>
      <c r="X144" s="138">
        <v>679200</v>
      </c>
      <c r="Y144" s="138">
        <v>679200</v>
      </c>
      <c r="Z144" s="138">
        <v>-679200</v>
      </c>
      <c r="AA144" s="138">
        <v>0</v>
      </c>
      <c r="AB144" s="138">
        <v>0</v>
      </c>
      <c r="AC144" s="138">
        <v>0</v>
      </c>
      <c r="AD144" s="138">
        <v>679200</v>
      </c>
      <c r="AE144" s="138">
        <v>-679200</v>
      </c>
      <c r="AF144" s="138">
        <v>0</v>
      </c>
      <c r="AG144" s="138">
        <v>0</v>
      </c>
      <c r="AH144" s="142">
        <v>1</v>
      </c>
    </row>
    <row r="145" spans="1:34" ht="13.5" thickBot="1">
      <c r="A145" s="141" t="s">
        <v>289</v>
      </c>
      <c r="B145" s="138">
        <v>-113766.95999999999</v>
      </c>
      <c r="C145" s="138">
        <v>-113766.95999999999</v>
      </c>
      <c r="D145" s="138">
        <v>0</v>
      </c>
      <c r="E145" s="138">
        <v>0</v>
      </c>
      <c r="F145" s="138">
        <v>-113766.95999999999</v>
      </c>
      <c r="G145" s="138">
        <v>0</v>
      </c>
      <c r="H145" s="138">
        <v>-113766.95999999999</v>
      </c>
      <c r="I145" s="138">
        <v>0</v>
      </c>
      <c r="J145" s="138">
        <v>0</v>
      </c>
      <c r="K145" s="138">
        <v>-113766.95999999999</v>
      </c>
      <c r="L145" s="142">
        <v>1</v>
      </c>
      <c r="M145" s="138">
        <v>0</v>
      </c>
      <c r="N145" s="138">
        <v>0</v>
      </c>
      <c r="O145" s="138">
        <v>0</v>
      </c>
      <c r="P145" s="138">
        <v>0</v>
      </c>
      <c r="Q145" s="138">
        <v>0</v>
      </c>
      <c r="R145" s="138">
        <v>0</v>
      </c>
      <c r="S145" s="138">
        <v>0</v>
      </c>
      <c r="T145" s="138">
        <v>0</v>
      </c>
      <c r="U145" s="138">
        <v>0</v>
      </c>
      <c r="V145" s="138">
        <v>0</v>
      </c>
      <c r="W145" s="142">
        <v>1</v>
      </c>
      <c r="X145" s="138">
        <v>0</v>
      </c>
      <c r="Y145" s="138">
        <v>0</v>
      </c>
      <c r="Z145" s="138">
        <v>0</v>
      </c>
      <c r="AA145" s="138">
        <v>0</v>
      </c>
      <c r="AB145" s="138">
        <v>0</v>
      </c>
      <c r="AC145" s="138">
        <v>0</v>
      </c>
      <c r="AD145" s="138">
        <v>0</v>
      </c>
      <c r="AE145" s="138">
        <v>0</v>
      </c>
      <c r="AF145" s="138">
        <v>0</v>
      </c>
      <c r="AG145" s="138">
        <v>0</v>
      </c>
      <c r="AH145" s="142">
        <v>1</v>
      </c>
    </row>
    <row r="146" spans="1:34">
      <c r="A146" s="139" t="s">
        <v>286</v>
      </c>
      <c r="B146" s="143">
        <v>7200001.2299999995</v>
      </c>
      <c r="C146" s="143">
        <v>7200001.2299999995</v>
      </c>
      <c r="D146" s="143">
        <v>-7313768.1899999995</v>
      </c>
      <c r="E146" s="143">
        <v>0</v>
      </c>
      <c r="F146" s="143">
        <v>-113766.95999999999</v>
      </c>
      <c r="G146" s="143">
        <v>0</v>
      </c>
      <c r="H146" s="143">
        <v>7200001.2299999995</v>
      </c>
      <c r="I146" s="143">
        <v>-7313768.1899999995</v>
      </c>
      <c r="J146" s="143">
        <v>0</v>
      </c>
      <c r="K146" s="143">
        <v>-113766.95999999999</v>
      </c>
      <c r="L146" s="144" t="s">
        <v>191</v>
      </c>
      <c r="M146" s="143">
        <v>679200</v>
      </c>
      <c r="N146" s="143">
        <v>679200</v>
      </c>
      <c r="O146" s="143">
        <v>-679200</v>
      </c>
      <c r="P146" s="143">
        <v>0</v>
      </c>
      <c r="Q146" s="143">
        <v>0</v>
      </c>
      <c r="R146" s="143">
        <v>0</v>
      </c>
      <c r="S146" s="143">
        <v>679200</v>
      </c>
      <c r="T146" s="143">
        <v>-679200</v>
      </c>
      <c r="U146" s="143">
        <v>0</v>
      </c>
      <c r="V146" s="143">
        <v>0</v>
      </c>
      <c r="W146" s="144" t="s">
        <v>191</v>
      </c>
      <c r="X146" s="143">
        <v>679200</v>
      </c>
      <c r="Y146" s="143">
        <v>679200</v>
      </c>
      <c r="Z146" s="143">
        <v>-679200</v>
      </c>
      <c r="AA146" s="143">
        <v>0</v>
      </c>
      <c r="AB146" s="143">
        <v>0</v>
      </c>
      <c r="AC146" s="143">
        <v>0</v>
      </c>
      <c r="AD146" s="143">
        <v>679200</v>
      </c>
      <c r="AE146" s="143">
        <v>-679200</v>
      </c>
      <c r="AF146" s="143">
        <v>0</v>
      </c>
      <c r="AG146" s="143">
        <v>0</v>
      </c>
      <c r="AH146" s="144" t="s">
        <v>191</v>
      </c>
    </row>
    <row r="147" spans="1:34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</row>
    <row r="148" spans="1:34">
      <c r="A148" s="139" t="s">
        <v>290</v>
      </c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</row>
    <row r="149" spans="1:34">
      <c r="A149" s="141" t="s">
        <v>291</v>
      </c>
      <c r="B149" s="138">
        <v>2258482.0700000003</v>
      </c>
      <c r="C149" s="138">
        <v>2258482.0700000003</v>
      </c>
      <c r="D149" s="138">
        <v>0</v>
      </c>
      <c r="E149" s="138">
        <v>0</v>
      </c>
      <c r="F149" s="138">
        <v>2258482.0700000003</v>
      </c>
      <c r="G149" s="138">
        <v>0</v>
      </c>
      <c r="H149" s="138">
        <v>2258482.0700000003</v>
      </c>
      <c r="I149" s="138">
        <v>0</v>
      </c>
      <c r="J149" s="138">
        <v>0</v>
      </c>
      <c r="K149" s="138">
        <v>2258482.0700000003</v>
      </c>
      <c r="L149" s="142">
        <v>1</v>
      </c>
      <c r="M149" s="138">
        <v>3415000.000440001</v>
      </c>
      <c r="N149" s="138">
        <v>3415000.000440001</v>
      </c>
      <c r="O149" s="138">
        <v>0</v>
      </c>
      <c r="P149" s="138">
        <v>0</v>
      </c>
      <c r="Q149" s="138">
        <v>3415000.000440001</v>
      </c>
      <c r="R149" s="138">
        <v>0</v>
      </c>
      <c r="S149" s="138">
        <v>3415000.000440001</v>
      </c>
      <c r="T149" s="138">
        <v>0</v>
      </c>
      <c r="U149" s="138">
        <v>0</v>
      </c>
      <c r="V149" s="138">
        <v>3415000.000440001</v>
      </c>
      <c r="W149" s="142">
        <v>1</v>
      </c>
      <c r="X149" s="138">
        <v>4800128.9400000004</v>
      </c>
      <c r="Y149" s="138">
        <v>4800128.9400000004</v>
      </c>
      <c r="Z149" s="138">
        <v>0</v>
      </c>
      <c r="AA149" s="138">
        <v>0</v>
      </c>
      <c r="AB149" s="138">
        <v>4800128.9400000004</v>
      </c>
      <c r="AC149" s="138">
        <v>0</v>
      </c>
      <c r="AD149" s="138">
        <v>4800128.9400000004</v>
      </c>
      <c r="AE149" s="138">
        <v>0</v>
      </c>
      <c r="AF149" s="138">
        <v>0</v>
      </c>
      <c r="AG149" s="138">
        <v>4800128.9400000004</v>
      </c>
      <c r="AH149" s="142">
        <v>1</v>
      </c>
    </row>
    <row r="150" spans="1:34">
      <c r="A150" s="141" t="s">
        <v>292</v>
      </c>
      <c r="B150" s="138">
        <v>2705595.13</v>
      </c>
      <c r="C150" s="138">
        <v>2705595.13</v>
      </c>
      <c r="D150" s="138">
        <v>-2705595.13</v>
      </c>
      <c r="E150" s="138">
        <v>0</v>
      </c>
      <c r="F150" s="138">
        <v>0</v>
      </c>
      <c r="G150" s="138">
        <v>0</v>
      </c>
      <c r="H150" s="138">
        <v>2705595.13</v>
      </c>
      <c r="I150" s="138">
        <v>-2705595.13</v>
      </c>
      <c r="J150" s="138">
        <v>0</v>
      </c>
      <c r="K150" s="138">
        <v>0</v>
      </c>
      <c r="L150" s="142">
        <v>1</v>
      </c>
      <c r="M150" s="138">
        <v>1505412.5029746224</v>
      </c>
      <c r="N150" s="138">
        <v>1505412.5029746224</v>
      </c>
      <c r="O150" s="138">
        <v>-1505412.5029746224</v>
      </c>
      <c r="P150" s="138">
        <v>0</v>
      </c>
      <c r="Q150" s="138">
        <v>0</v>
      </c>
      <c r="R150" s="138">
        <v>0</v>
      </c>
      <c r="S150" s="138">
        <v>1505412.5029746224</v>
      </c>
      <c r="T150" s="138">
        <v>-1505412.5029746224</v>
      </c>
      <c r="U150" s="138">
        <v>0</v>
      </c>
      <c r="V150" s="138">
        <v>0</v>
      </c>
      <c r="W150" s="142">
        <v>1</v>
      </c>
      <c r="X150" s="138">
        <v>1519414.49321497</v>
      </c>
      <c r="Y150" s="138">
        <v>1519414.49321497</v>
      </c>
      <c r="Z150" s="138">
        <v>-1519414.49321497</v>
      </c>
      <c r="AA150" s="138">
        <v>0</v>
      </c>
      <c r="AB150" s="138">
        <v>0</v>
      </c>
      <c r="AC150" s="138">
        <v>0</v>
      </c>
      <c r="AD150" s="138">
        <v>1519414.49321497</v>
      </c>
      <c r="AE150" s="138">
        <v>-1519414.49321497</v>
      </c>
      <c r="AF150" s="138">
        <v>0</v>
      </c>
      <c r="AG150" s="138">
        <v>0</v>
      </c>
      <c r="AH150" s="142">
        <v>1</v>
      </c>
    </row>
    <row r="151" spans="1:34">
      <c r="A151" s="141" t="s">
        <v>293</v>
      </c>
      <c r="B151" s="138">
        <v>2734199.6</v>
      </c>
      <c r="C151" s="138">
        <v>2734199.6</v>
      </c>
      <c r="D151" s="138">
        <v>-2734199.6</v>
      </c>
      <c r="E151" s="138">
        <v>0</v>
      </c>
      <c r="F151" s="138">
        <v>0</v>
      </c>
      <c r="G151" s="138">
        <v>0</v>
      </c>
      <c r="H151" s="138">
        <v>2734199.6</v>
      </c>
      <c r="I151" s="138">
        <v>-2734199.6</v>
      </c>
      <c r="J151" s="138">
        <v>0</v>
      </c>
      <c r="K151" s="138">
        <v>0</v>
      </c>
      <c r="L151" s="142">
        <v>1</v>
      </c>
      <c r="M151" s="138">
        <v>1631121.3342282574</v>
      </c>
      <c r="N151" s="138">
        <v>1631121.3342282574</v>
      </c>
      <c r="O151" s="138">
        <v>-1631121.3342282574</v>
      </c>
      <c r="P151" s="138">
        <v>0</v>
      </c>
      <c r="Q151" s="138">
        <v>0</v>
      </c>
      <c r="R151" s="138">
        <v>0</v>
      </c>
      <c r="S151" s="138">
        <v>1631121.3342282574</v>
      </c>
      <c r="T151" s="138">
        <v>-1631121.3342282574</v>
      </c>
      <c r="U151" s="138">
        <v>0</v>
      </c>
      <c r="V151" s="138">
        <v>0</v>
      </c>
      <c r="W151" s="142">
        <v>1</v>
      </c>
      <c r="X151" s="138">
        <v>1639211.7916786494</v>
      </c>
      <c r="Y151" s="138">
        <v>1639211.7916786494</v>
      </c>
      <c r="Z151" s="138">
        <v>-1639211.7916786494</v>
      </c>
      <c r="AA151" s="138">
        <v>0</v>
      </c>
      <c r="AB151" s="138">
        <v>0</v>
      </c>
      <c r="AC151" s="138">
        <v>0</v>
      </c>
      <c r="AD151" s="138">
        <v>1639211.7916786494</v>
      </c>
      <c r="AE151" s="138">
        <v>-1639211.7916786494</v>
      </c>
      <c r="AF151" s="138">
        <v>0</v>
      </c>
      <c r="AG151" s="138">
        <v>0</v>
      </c>
      <c r="AH151" s="142">
        <v>1</v>
      </c>
    </row>
    <row r="152" spans="1:34">
      <c r="A152" s="141" t="s">
        <v>294</v>
      </c>
      <c r="B152" s="138">
        <v>73315.42</v>
      </c>
      <c r="C152" s="138">
        <v>73315.42</v>
      </c>
      <c r="D152" s="138">
        <v>-73315.42</v>
      </c>
      <c r="E152" s="138">
        <v>0</v>
      </c>
      <c r="F152" s="138">
        <v>0</v>
      </c>
      <c r="G152" s="138">
        <v>0</v>
      </c>
      <c r="H152" s="138">
        <v>73315.42</v>
      </c>
      <c r="I152" s="138">
        <v>-73315.42</v>
      </c>
      <c r="J152" s="138">
        <v>0</v>
      </c>
      <c r="K152" s="138">
        <v>0</v>
      </c>
      <c r="L152" s="142">
        <v>1</v>
      </c>
      <c r="M152" s="138">
        <v>78868.530000000013</v>
      </c>
      <c r="N152" s="138">
        <v>78868.530000000013</v>
      </c>
      <c r="O152" s="138">
        <v>-78868.530000000013</v>
      </c>
      <c r="P152" s="138">
        <v>0</v>
      </c>
      <c r="Q152" s="138">
        <v>0</v>
      </c>
      <c r="R152" s="138">
        <v>0</v>
      </c>
      <c r="S152" s="138">
        <v>78868.530000000013</v>
      </c>
      <c r="T152" s="138">
        <v>-78868.530000000013</v>
      </c>
      <c r="U152" s="138">
        <v>0</v>
      </c>
      <c r="V152" s="138">
        <v>0</v>
      </c>
      <c r="W152" s="142">
        <v>1</v>
      </c>
      <c r="X152" s="138">
        <v>84150.25</v>
      </c>
      <c r="Y152" s="138">
        <v>84150.25</v>
      </c>
      <c r="Z152" s="138">
        <v>-84150.25</v>
      </c>
      <c r="AA152" s="138">
        <v>0</v>
      </c>
      <c r="AB152" s="138">
        <v>0</v>
      </c>
      <c r="AC152" s="138">
        <v>0</v>
      </c>
      <c r="AD152" s="138">
        <v>84150.25</v>
      </c>
      <c r="AE152" s="138">
        <v>-84150.25</v>
      </c>
      <c r="AF152" s="138">
        <v>0</v>
      </c>
      <c r="AG152" s="138">
        <v>0</v>
      </c>
      <c r="AH152" s="142">
        <v>1</v>
      </c>
    </row>
    <row r="153" spans="1:34">
      <c r="A153" s="141" t="s">
        <v>295</v>
      </c>
      <c r="B153" s="138">
        <v>7051.71</v>
      </c>
      <c r="C153" s="138">
        <v>7051.71</v>
      </c>
      <c r="D153" s="138">
        <v>-7051.71</v>
      </c>
      <c r="E153" s="138">
        <v>0</v>
      </c>
      <c r="F153" s="138">
        <v>0</v>
      </c>
      <c r="G153" s="138">
        <v>0</v>
      </c>
      <c r="H153" s="138">
        <v>7051.71</v>
      </c>
      <c r="I153" s="138">
        <v>-7051.71</v>
      </c>
      <c r="J153" s="138">
        <v>0</v>
      </c>
      <c r="K153" s="138">
        <v>0</v>
      </c>
      <c r="L153" s="142">
        <v>1</v>
      </c>
      <c r="M153" s="138">
        <v>0</v>
      </c>
      <c r="N153" s="138">
        <v>0</v>
      </c>
      <c r="O153" s="138">
        <v>0</v>
      </c>
      <c r="P153" s="138">
        <v>0</v>
      </c>
      <c r="Q153" s="138">
        <v>0</v>
      </c>
      <c r="R153" s="138">
        <v>0</v>
      </c>
      <c r="S153" s="138">
        <v>0</v>
      </c>
      <c r="T153" s="138">
        <v>0</v>
      </c>
      <c r="U153" s="138">
        <v>0</v>
      </c>
      <c r="V153" s="138">
        <v>0</v>
      </c>
      <c r="W153" s="142">
        <v>1</v>
      </c>
      <c r="X153" s="138">
        <v>0</v>
      </c>
      <c r="Y153" s="138">
        <v>0</v>
      </c>
      <c r="Z153" s="138">
        <v>0</v>
      </c>
      <c r="AA153" s="138">
        <v>0</v>
      </c>
      <c r="AB153" s="138">
        <v>0</v>
      </c>
      <c r="AC153" s="138">
        <v>0</v>
      </c>
      <c r="AD153" s="138">
        <v>0</v>
      </c>
      <c r="AE153" s="138">
        <v>0</v>
      </c>
      <c r="AF153" s="138">
        <v>0</v>
      </c>
      <c r="AG153" s="138">
        <v>0</v>
      </c>
      <c r="AH153" s="142">
        <v>1</v>
      </c>
    </row>
    <row r="154" spans="1:34">
      <c r="A154" s="141" t="s">
        <v>296</v>
      </c>
      <c r="B154" s="138">
        <v>770321.1</v>
      </c>
      <c r="C154" s="138">
        <v>770321.1</v>
      </c>
      <c r="D154" s="138">
        <v>0</v>
      </c>
      <c r="E154" s="138">
        <v>0</v>
      </c>
      <c r="F154" s="138">
        <v>770321.1</v>
      </c>
      <c r="G154" s="138">
        <v>0</v>
      </c>
      <c r="H154" s="138">
        <v>770321.1</v>
      </c>
      <c r="I154" s="138">
        <v>0</v>
      </c>
      <c r="J154" s="138">
        <v>0</v>
      </c>
      <c r="K154" s="138">
        <v>770321.1</v>
      </c>
      <c r="L154" s="142">
        <v>1</v>
      </c>
      <c r="M154" s="138">
        <v>765337.57000000007</v>
      </c>
      <c r="N154" s="138">
        <v>765337.57000000007</v>
      </c>
      <c r="O154" s="138">
        <v>0</v>
      </c>
      <c r="P154" s="138">
        <v>0</v>
      </c>
      <c r="Q154" s="138">
        <v>765337.57000000007</v>
      </c>
      <c r="R154" s="138">
        <v>0</v>
      </c>
      <c r="S154" s="138">
        <v>765337.57000000007</v>
      </c>
      <c r="T154" s="138">
        <v>0</v>
      </c>
      <c r="U154" s="138">
        <v>0</v>
      </c>
      <c r="V154" s="138">
        <v>765337.57000000007</v>
      </c>
      <c r="W154" s="142">
        <v>1</v>
      </c>
      <c r="X154" s="138">
        <v>789177.0199999999</v>
      </c>
      <c r="Y154" s="138">
        <v>789177.0199999999</v>
      </c>
      <c r="Z154" s="138">
        <v>0</v>
      </c>
      <c r="AA154" s="138">
        <v>0</v>
      </c>
      <c r="AB154" s="138">
        <v>789177.0199999999</v>
      </c>
      <c r="AC154" s="138">
        <v>0</v>
      </c>
      <c r="AD154" s="138">
        <v>789177.0199999999</v>
      </c>
      <c r="AE154" s="138">
        <v>0</v>
      </c>
      <c r="AF154" s="138">
        <v>0</v>
      </c>
      <c r="AG154" s="138">
        <v>789177.0199999999</v>
      </c>
      <c r="AH154" s="142">
        <v>1</v>
      </c>
    </row>
    <row r="155" spans="1:34" ht="13.5" thickBot="1">
      <c r="A155" s="141" t="s">
        <v>297</v>
      </c>
      <c r="B155" s="138">
        <v>505483</v>
      </c>
      <c r="C155" s="138">
        <v>505483</v>
      </c>
      <c r="D155" s="138">
        <v>-505483</v>
      </c>
      <c r="E155" s="138">
        <v>0</v>
      </c>
      <c r="F155" s="138">
        <v>0</v>
      </c>
      <c r="G155" s="138">
        <v>0</v>
      </c>
      <c r="H155" s="138">
        <v>505483</v>
      </c>
      <c r="I155" s="138">
        <v>-505483</v>
      </c>
      <c r="J155" s="138">
        <v>0</v>
      </c>
      <c r="K155" s="138">
        <v>0</v>
      </c>
      <c r="L155" s="142">
        <v>1</v>
      </c>
      <c r="M155" s="138">
        <v>684999.99996000016</v>
      </c>
      <c r="N155" s="138">
        <v>684999.99996000016</v>
      </c>
      <c r="O155" s="138">
        <v>-684999.99996000016</v>
      </c>
      <c r="P155" s="138">
        <v>0</v>
      </c>
      <c r="Q155" s="138">
        <v>0</v>
      </c>
      <c r="R155" s="138">
        <v>0</v>
      </c>
      <c r="S155" s="138">
        <v>684999.99996000016</v>
      </c>
      <c r="T155" s="138">
        <v>-684999.99996000016</v>
      </c>
      <c r="U155" s="138">
        <v>0</v>
      </c>
      <c r="V155" s="138">
        <v>0</v>
      </c>
      <c r="W155" s="142">
        <v>1</v>
      </c>
      <c r="X155" s="138">
        <v>908465.69000000006</v>
      </c>
      <c r="Y155" s="138">
        <v>908465.69000000006</v>
      </c>
      <c r="Z155" s="138">
        <v>-908465.69000000006</v>
      </c>
      <c r="AA155" s="138">
        <v>797304.52018751996</v>
      </c>
      <c r="AB155" s="138">
        <v>797304.52018751996</v>
      </c>
      <c r="AC155" s="138">
        <v>0</v>
      </c>
      <c r="AD155" s="138">
        <v>908465.69000000006</v>
      </c>
      <c r="AE155" s="138">
        <v>-908465.69000000006</v>
      </c>
      <c r="AF155" s="138">
        <v>797304.52018751996</v>
      </c>
      <c r="AG155" s="138">
        <v>797304.52018751996</v>
      </c>
      <c r="AH155" s="142">
        <v>1</v>
      </c>
    </row>
    <row r="156" spans="1:34">
      <c r="A156" s="139" t="s">
        <v>290</v>
      </c>
      <c r="B156" s="143">
        <v>9054448.0300000012</v>
      </c>
      <c r="C156" s="143">
        <v>9054448.0300000012</v>
      </c>
      <c r="D156" s="143">
        <v>-6025644.8600000003</v>
      </c>
      <c r="E156" s="143">
        <v>0</v>
      </c>
      <c r="F156" s="143">
        <v>3028803.1700000004</v>
      </c>
      <c r="G156" s="143">
        <v>0</v>
      </c>
      <c r="H156" s="143">
        <v>9054448.0300000012</v>
      </c>
      <c r="I156" s="143">
        <v>-6025644.8600000003</v>
      </c>
      <c r="J156" s="143">
        <v>0</v>
      </c>
      <c r="K156" s="143">
        <v>3028803.1700000004</v>
      </c>
      <c r="L156" s="144" t="s">
        <v>191</v>
      </c>
      <c r="M156" s="143">
        <v>8080739.9376028813</v>
      </c>
      <c r="N156" s="143">
        <v>8080739.9376028813</v>
      </c>
      <c r="O156" s="143">
        <v>-3900402.3671628796</v>
      </c>
      <c r="P156" s="143">
        <v>0</v>
      </c>
      <c r="Q156" s="143">
        <v>4180337.5704400009</v>
      </c>
      <c r="R156" s="143">
        <v>0</v>
      </c>
      <c r="S156" s="143">
        <v>8080739.9376028813</v>
      </c>
      <c r="T156" s="143">
        <v>-3900402.3671628796</v>
      </c>
      <c r="U156" s="143">
        <v>0</v>
      </c>
      <c r="V156" s="143">
        <v>4180337.5704400009</v>
      </c>
      <c r="W156" s="144" t="s">
        <v>191</v>
      </c>
      <c r="X156" s="143">
        <v>9740548.1848936193</v>
      </c>
      <c r="Y156" s="143">
        <v>9740548.1848936193</v>
      </c>
      <c r="Z156" s="143">
        <v>-4151242.2248936193</v>
      </c>
      <c r="AA156" s="143">
        <v>797304.52018751996</v>
      </c>
      <c r="AB156" s="143">
        <v>6386610.4801875204</v>
      </c>
      <c r="AC156" s="143">
        <v>0</v>
      </c>
      <c r="AD156" s="143">
        <v>9740548.1848936193</v>
      </c>
      <c r="AE156" s="143">
        <v>-4151242.2248936193</v>
      </c>
      <c r="AF156" s="143">
        <v>797304.52018751996</v>
      </c>
      <c r="AG156" s="143">
        <v>6386610.4801875204</v>
      </c>
      <c r="AH156" s="144" t="s">
        <v>191</v>
      </c>
    </row>
    <row r="157" spans="1:34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</row>
    <row r="158" spans="1:34">
      <c r="A158" s="139" t="s">
        <v>298</v>
      </c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</row>
    <row r="159" spans="1:34">
      <c r="A159" s="140" t="s">
        <v>299</v>
      </c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</row>
    <row r="160" spans="1:34">
      <c r="A160" s="141" t="s">
        <v>300</v>
      </c>
      <c r="B160" s="138">
        <v>3152920</v>
      </c>
      <c r="C160" s="138">
        <v>3152920</v>
      </c>
      <c r="D160" s="138">
        <v>-316423.07350575726</v>
      </c>
      <c r="E160" s="138">
        <v>0</v>
      </c>
      <c r="F160" s="138">
        <v>2836496.9264942426</v>
      </c>
      <c r="G160" s="138">
        <v>0</v>
      </c>
      <c r="H160" s="138">
        <v>3152920</v>
      </c>
      <c r="I160" s="138">
        <v>-316423.07350575691</v>
      </c>
      <c r="J160" s="138">
        <v>0</v>
      </c>
      <c r="K160" s="138">
        <v>2836496.9264942431</v>
      </c>
      <c r="L160" s="142">
        <v>1</v>
      </c>
      <c r="M160" s="138">
        <v>1600643.8432276074</v>
      </c>
      <c r="N160" s="138">
        <v>1600643.8432276074</v>
      </c>
      <c r="O160" s="138">
        <v>-406992.52094137837</v>
      </c>
      <c r="P160" s="138">
        <v>0</v>
      </c>
      <c r="Q160" s="138">
        <v>1193651.3222862289</v>
      </c>
      <c r="R160" s="138">
        <v>0</v>
      </c>
      <c r="S160" s="138">
        <v>1600643.8432276074</v>
      </c>
      <c r="T160" s="138">
        <v>-406992.52094137808</v>
      </c>
      <c r="U160" s="138">
        <v>0</v>
      </c>
      <c r="V160" s="138">
        <v>1193651.3222862293</v>
      </c>
      <c r="W160" s="142">
        <v>1</v>
      </c>
      <c r="X160" s="138">
        <v>1116394.3956814222</v>
      </c>
      <c r="Y160" s="138">
        <v>1116394.3956814222</v>
      </c>
      <c r="Z160" s="138">
        <v>-825746.02193912026</v>
      </c>
      <c r="AA160" s="138">
        <v>-45615.060945117635</v>
      </c>
      <c r="AB160" s="138">
        <v>245033.31279718428</v>
      </c>
      <c r="AC160" s="138">
        <v>0</v>
      </c>
      <c r="AD160" s="138">
        <v>1116394.3956814222</v>
      </c>
      <c r="AE160" s="138">
        <v>-825746.02193912095</v>
      </c>
      <c r="AF160" s="138">
        <v>-45615.060945117635</v>
      </c>
      <c r="AG160" s="138">
        <v>245033.31279718358</v>
      </c>
      <c r="AH160" s="142">
        <v>1</v>
      </c>
    </row>
    <row r="161" spans="1:34" ht="13.5" thickBot="1">
      <c r="A161" s="141" t="s">
        <v>301</v>
      </c>
      <c r="B161" s="138">
        <v>347069</v>
      </c>
      <c r="C161" s="138">
        <v>347069</v>
      </c>
      <c r="D161" s="138">
        <v>-66330.446576590504</v>
      </c>
      <c r="E161" s="138">
        <v>0</v>
      </c>
      <c r="F161" s="138">
        <v>280738.55342340947</v>
      </c>
      <c r="G161" s="138">
        <v>0</v>
      </c>
      <c r="H161" s="138">
        <v>347069.00000000006</v>
      </c>
      <c r="I161" s="138">
        <v>-66330.446576590432</v>
      </c>
      <c r="J161" s="138">
        <v>0</v>
      </c>
      <c r="K161" s="138">
        <v>280738.55342340964</v>
      </c>
      <c r="L161" s="142">
        <v>1</v>
      </c>
      <c r="M161" s="138">
        <v>163547.36004367963</v>
      </c>
      <c r="N161" s="138">
        <v>163547.36004367963</v>
      </c>
      <c r="O161" s="138">
        <v>-91825.408518568074</v>
      </c>
      <c r="P161" s="138">
        <v>0</v>
      </c>
      <c r="Q161" s="138">
        <v>71721.951525111552</v>
      </c>
      <c r="R161" s="138">
        <v>0</v>
      </c>
      <c r="S161" s="138">
        <v>163547.36004367963</v>
      </c>
      <c r="T161" s="138">
        <v>-91825.408518568031</v>
      </c>
      <c r="U161" s="138">
        <v>0</v>
      </c>
      <c r="V161" s="138">
        <v>71721.951525111595</v>
      </c>
      <c r="W161" s="142">
        <v>1</v>
      </c>
      <c r="X161" s="138">
        <v>60212.839229007033</v>
      </c>
      <c r="Y161" s="138">
        <v>60212.839229007033</v>
      </c>
      <c r="Z161" s="138">
        <v>-228853.7727722429</v>
      </c>
      <c r="AA161" s="138">
        <v>-12642.118175769594</v>
      </c>
      <c r="AB161" s="138">
        <v>-181283.05171900545</v>
      </c>
      <c r="AC161" s="138">
        <v>0</v>
      </c>
      <c r="AD161" s="138">
        <v>60212.839229007033</v>
      </c>
      <c r="AE161" s="138">
        <v>-228853.77277224313</v>
      </c>
      <c r="AF161" s="138">
        <v>-12642.118175769594</v>
      </c>
      <c r="AG161" s="138">
        <v>-181283.05171900569</v>
      </c>
      <c r="AH161" s="142">
        <v>1</v>
      </c>
    </row>
    <row r="162" spans="1:34">
      <c r="A162" s="140" t="s">
        <v>299</v>
      </c>
      <c r="B162" s="143">
        <v>3499989</v>
      </c>
      <c r="C162" s="143">
        <v>3499989</v>
      </c>
      <c r="D162" s="143">
        <v>-382753.52008234779</v>
      </c>
      <c r="E162" s="143">
        <v>0</v>
      </c>
      <c r="F162" s="143">
        <v>3117235.479917652</v>
      </c>
      <c r="G162" s="143">
        <v>0</v>
      </c>
      <c r="H162" s="143">
        <v>3499989</v>
      </c>
      <c r="I162" s="143">
        <v>-382753.52008234733</v>
      </c>
      <c r="J162" s="143">
        <v>0</v>
      </c>
      <c r="K162" s="143">
        <v>3117235.4799176529</v>
      </c>
      <c r="L162" s="144" t="s">
        <v>191</v>
      </c>
      <c r="M162" s="143">
        <v>1764191.203271287</v>
      </c>
      <c r="N162" s="143">
        <v>1764191.203271287</v>
      </c>
      <c r="O162" s="143">
        <v>-498817.92945994646</v>
      </c>
      <c r="P162" s="143">
        <v>0</v>
      </c>
      <c r="Q162" s="143">
        <v>1265373.2738113403</v>
      </c>
      <c r="R162" s="143">
        <v>0</v>
      </c>
      <c r="S162" s="143">
        <v>1764191.203271287</v>
      </c>
      <c r="T162" s="143">
        <v>-498817.92945994611</v>
      </c>
      <c r="U162" s="143">
        <v>0</v>
      </c>
      <c r="V162" s="143">
        <v>1265373.273811341</v>
      </c>
      <c r="W162" s="144" t="s">
        <v>191</v>
      </c>
      <c r="X162" s="143">
        <v>1176607.2349104292</v>
      </c>
      <c r="Y162" s="143">
        <v>1176607.2349104292</v>
      </c>
      <c r="Z162" s="143">
        <v>-1054599.794711363</v>
      </c>
      <c r="AA162" s="143">
        <v>-58257.179120887231</v>
      </c>
      <c r="AB162" s="143">
        <v>63750.261078178824</v>
      </c>
      <c r="AC162" s="143">
        <v>0</v>
      </c>
      <c r="AD162" s="143">
        <v>1176607.2349104292</v>
      </c>
      <c r="AE162" s="143">
        <v>-1054599.794711364</v>
      </c>
      <c r="AF162" s="143">
        <v>-58257.179120887231</v>
      </c>
      <c r="AG162" s="143">
        <v>63750.261078177893</v>
      </c>
      <c r="AH162" s="144" t="s">
        <v>191</v>
      </c>
    </row>
    <row r="163" spans="1:34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</row>
    <row r="164" spans="1:34">
      <c r="A164" s="140" t="s">
        <v>302</v>
      </c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</row>
    <row r="165" spans="1:34">
      <c r="A165" s="141" t="s">
        <v>303</v>
      </c>
      <c r="B165" s="138">
        <v>23089</v>
      </c>
      <c r="C165" s="138">
        <v>23089</v>
      </c>
      <c r="D165" s="138">
        <v>0</v>
      </c>
      <c r="E165" s="138">
        <v>0</v>
      </c>
      <c r="F165" s="138">
        <v>23089</v>
      </c>
      <c r="G165" s="138">
        <v>0</v>
      </c>
      <c r="H165" s="138">
        <v>23089</v>
      </c>
      <c r="I165" s="138">
        <v>0</v>
      </c>
      <c r="J165" s="138">
        <v>0</v>
      </c>
      <c r="K165" s="138">
        <v>23089</v>
      </c>
      <c r="L165" s="142">
        <v>1</v>
      </c>
      <c r="M165" s="138">
        <v>818661.20646873373</v>
      </c>
      <c r="N165" s="138">
        <v>818661.20646873373</v>
      </c>
      <c r="O165" s="138">
        <v>0</v>
      </c>
      <c r="P165" s="138">
        <v>0</v>
      </c>
      <c r="Q165" s="138">
        <v>818661.20646873373</v>
      </c>
      <c r="R165" s="138">
        <v>0</v>
      </c>
      <c r="S165" s="138">
        <v>818661.20646873373</v>
      </c>
      <c r="T165" s="138">
        <v>0</v>
      </c>
      <c r="U165" s="138">
        <v>0</v>
      </c>
      <c r="V165" s="138">
        <v>818661.20646873373</v>
      </c>
      <c r="W165" s="142">
        <v>1</v>
      </c>
      <c r="X165" s="138">
        <v>883082.40825065214</v>
      </c>
      <c r="Y165" s="138">
        <v>883082.40825065214</v>
      </c>
      <c r="Z165" s="138">
        <v>0</v>
      </c>
      <c r="AA165" s="138">
        <v>64638.67243346243</v>
      </c>
      <c r="AB165" s="138">
        <v>947721.0806841146</v>
      </c>
      <c r="AC165" s="138">
        <v>0</v>
      </c>
      <c r="AD165" s="138">
        <v>883082.40825065225</v>
      </c>
      <c r="AE165" s="138">
        <v>0</v>
      </c>
      <c r="AF165" s="138">
        <v>64638.67243346243</v>
      </c>
      <c r="AG165" s="138">
        <v>947721.08068411471</v>
      </c>
      <c r="AH165" s="142">
        <v>1.0000000000000002</v>
      </c>
    </row>
    <row r="166" spans="1:34" ht="13.5" thickBot="1">
      <c r="A166" s="141" t="s">
        <v>304</v>
      </c>
      <c r="B166" s="138">
        <v>537316</v>
      </c>
      <c r="C166" s="138">
        <v>537316</v>
      </c>
      <c r="D166" s="138">
        <v>0</v>
      </c>
      <c r="E166" s="138">
        <v>0</v>
      </c>
      <c r="F166" s="138">
        <v>537316</v>
      </c>
      <c r="G166" s="138">
        <v>0</v>
      </c>
      <c r="H166" s="138">
        <v>537316</v>
      </c>
      <c r="I166" s="138">
        <v>0</v>
      </c>
      <c r="J166" s="138">
        <v>0</v>
      </c>
      <c r="K166" s="138">
        <v>537316</v>
      </c>
      <c r="L166" s="142">
        <v>1</v>
      </c>
      <c r="M166" s="138">
        <v>674688.95280126855</v>
      </c>
      <c r="N166" s="138">
        <v>674688.95280126855</v>
      </c>
      <c r="O166" s="138">
        <v>0</v>
      </c>
      <c r="P166" s="138">
        <v>0</v>
      </c>
      <c r="Q166" s="138">
        <v>674688.95280126855</v>
      </c>
      <c r="R166" s="138">
        <v>0</v>
      </c>
      <c r="S166" s="138">
        <v>674688.95280126855</v>
      </c>
      <c r="T166" s="138">
        <v>0</v>
      </c>
      <c r="U166" s="138">
        <v>0</v>
      </c>
      <c r="V166" s="138">
        <v>674688.95280126855</v>
      </c>
      <c r="W166" s="142">
        <v>1</v>
      </c>
      <c r="X166" s="138">
        <v>621219.26359874615</v>
      </c>
      <c r="Y166" s="138">
        <v>621219.26359874615</v>
      </c>
      <c r="Z166" s="138">
        <v>0</v>
      </c>
      <c r="AA166" s="138">
        <v>0</v>
      </c>
      <c r="AB166" s="138">
        <v>621219.26359874615</v>
      </c>
      <c r="AC166" s="138">
        <v>0</v>
      </c>
      <c r="AD166" s="138">
        <v>621219.26359874615</v>
      </c>
      <c r="AE166" s="138">
        <v>0</v>
      </c>
      <c r="AF166" s="138">
        <v>0</v>
      </c>
      <c r="AG166" s="138">
        <v>621219.26359874615</v>
      </c>
      <c r="AH166" s="142">
        <v>1</v>
      </c>
    </row>
    <row r="167" spans="1:34">
      <c r="A167" s="140" t="s">
        <v>302</v>
      </c>
      <c r="B167" s="143">
        <v>560405</v>
      </c>
      <c r="C167" s="143">
        <v>560405</v>
      </c>
      <c r="D167" s="143">
        <v>0</v>
      </c>
      <c r="E167" s="143">
        <v>0</v>
      </c>
      <c r="F167" s="143">
        <v>560405</v>
      </c>
      <c r="G167" s="143">
        <v>0</v>
      </c>
      <c r="H167" s="143">
        <v>560405</v>
      </c>
      <c r="I167" s="143">
        <v>0</v>
      </c>
      <c r="J167" s="143">
        <v>0</v>
      </c>
      <c r="K167" s="143">
        <v>560405</v>
      </c>
      <c r="L167" s="144" t="s">
        <v>191</v>
      </c>
      <c r="M167" s="143">
        <v>1493350.1592700023</v>
      </c>
      <c r="N167" s="143">
        <v>1493350.1592700023</v>
      </c>
      <c r="O167" s="143">
        <v>0</v>
      </c>
      <c r="P167" s="143">
        <v>0</v>
      </c>
      <c r="Q167" s="143">
        <v>1493350.1592700023</v>
      </c>
      <c r="R167" s="143">
        <v>0</v>
      </c>
      <c r="S167" s="143">
        <v>1493350.1592700023</v>
      </c>
      <c r="T167" s="143">
        <v>0</v>
      </c>
      <c r="U167" s="143">
        <v>0</v>
      </c>
      <c r="V167" s="143">
        <v>1493350.1592700023</v>
      </c>
      <c r="W167" s="144" t="s">
        <v>191</v>
      </c>
      <c r="X167" s="143">
        <v>1504301.6718493984</v>
      </c>
      <c r="Y167" s="143">
        <v>1504301.6718493984</v>
      </c>
      <c r="Z167" s="143">
        <v>0</v>
      </c>
      <c r="AA167" s="143">
        <v>64638.67243346243</v>
      </c>
      <c r="AB167" s="143">
        <v>1568940.3442828609</v>
      </c>
      <c r="AC167" s="143">
        <v>0</v>
      </c>
      <c r="AD167" s="143">
        <v>1504301.6718493984</v>
      </c>
      <c r="AE167" s="143">
        <v>0</v>
      </c>
      <c r="AF167" s="143">
        <v>64638.67243346243</v>
      </c>
      <c r="AG167" s="143">
        <v>1568940.3442828609</v>
      </c>
      <c r="AH167" s="144" t="s">
        <v>191</v>
      </c>
    </row>
    <row r="168" spans="1:34" ht="13.5" thickBot="1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</row>
    <row r="169" spans="1:34">
      <c r="A169" s="139" t="s">
        <v>298</v>
      </c>
      <c r="B169" s="143">
        <v>4060394</v>
      </c>
      <c r="C169" s="143">
        <v>4060394</v>
      </c>
      <c r="D169" s="143">
        <v>-382753.52008234779</v>
      </c>
      <c r="E169" s="143">
        <v>0</v>
      </c>
      <c r="F169" s="143">
        <v>3677640.479917652</v>
      </c>
      <c r="G169" s="143">
        <v>0</v>
      </c>
      <c r="H169" s="143">
        <v>4060394</v>
      </c>
      <c r="I169" s="143">
        <v>-382753.52008234733</v>
      </c>
      <c r="J169" s="143">
        <v>0</v>
      </c>
      <c r="K169" s="143">
        <v>3677640.4799176529</v>
      </c>
      <c r="L169" s="144" t="s">
        <v>191</v>
      </c>
      <c r="M169" s="143">
        <v>3257541.3625412891</v>
      </c>
      <c r="N169" s="143">
        <v>3257541.3625412891</v>
      </c>
      <c r="O169" s="143">
        <v>-498817.92945994646</v>
      </c>
      <c r="P169" s="143">
        <v>0</v>
      </c>
      <c r="Q169" s="143">
        <v>2758723.4330813428</v>
      </c>
      <c r="R169" s="143">
        <v>0</v>
      </c>
      <c r="S169" s="143">
        <v>3257541.3625412891</v>
      </c>
      <c r="T169" s="143">
        <v>-498817.92945994611</v>
      </c>
      <c r="U169" s="143">
        <v>0</v>
      </c>
      <c r="V169" s="143">
        <v>2758723.4330813433</v>
      </c>
      <c r="W169" s="144" t="s">
        <v>191</v>
      </c>
      <c r="X169" s="143">
        <v>2680908.9067598274</v>
      </c>
      <c r="Y169" s="143">
        <v>2680908.9067598274</v>
      </c>
      <c r="Z169" s="143">
        <v>-1054599.794711363</v>
      </c>
      <c r="AA169" s="143">
        <v>6381.4933125751995</v>
      </c>
      <c r="AB169" s="143">
        <v>1632690.6053610398</v>
      </c>
      <c r="AC169" s="143">
        <v>0</v>
      </c>
      <c r="AD169" s="143">
        <v>2680908.9067598274</v>
      </c>
      <c r="AE169" s="143">
        <v>-1054599.794711364</v>
      </c>
      <c r="AF169" s="143">
        <v>6381.4933125751995</v>
      </c>
      <c r="AG169" s="143">
        <v>1632690.6053610388</v>
      </c>
      <c r="AH169" s="144" t="s">
        <v>191</v>
      </c>
    </row>
    <row r="170" spans="1:34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</row>
    <row r="171" spans="1:34">
      <c r="A171" s="139" t="s">
        <v>183</v>
      </c>
      <c r="B171" s="138">
        <v>-18751696.949999992</v>
      </c>
      <c r="C171" s="138">
        <v>-18751696.949999992</v>
      </c>
      <c r="D171" s="138">
        <v>1646274.6080176572</v>
      </c>
      <c r="E171" s="138">
        <v>0</v>
      </c>
      <c r="F171" s="138">
        <v>-17105422.34198235</v>
      </c>
      <c r="G171" s="138">
        <v>0</v>
      </c>
      <c r="H171" s="138">
        <v>-18751696.949999992</v>
      </c>
      <c r="I171" s="138">
        <v>1646274.6080176577</v>
      </c>
      <c r="J171" s="138">
        <v>0</v>
      </c>
      <c r="K171" s="138">
        <v>-17105422.34198235</v>
      </c>
      <c r="L171" s="144" t="s">
        <v>191</v>
      </c>
      <c r="M171" s="138">
        <v>-18327886.085010391</v>
      </c>
      <c r="N171" s="138">
        <v>-18327886.085010391</v>
      </c>
      <c r="O171" s="138">
        <v>2223255.4632857926</v>
      </c>
      <c r="P171" s="138">
        <v>0</v>
      </c>
      <c r="Q171" s="138">
        <v>-16104630.621724613</v>
      </c>
      <c r="R171" s="138">
        <v>0</v>
      </c>
      <c r="S171" s="138">
        <v>-18327886.085010391</v>
      </c>
      <c r="T171" s="138">
        <v>2223255.4632857926</v>
      </c>
      <c r="U171" s="138">
        <v>0</v>
      </c>
      <c r="V171" s="138">
        <v>-16104630.621724613</v>
      </c>
      <c r="W171" s="144" t="s">
        <v>191</v>
      </c>
      <c r="X171" s="138">
        <v>-16762125.337274924</v>
      </c>
      <c r="Y171" s="138">
        <v>-16762125.337274924</v>
      </c>
      <c r="Z171" s="138">
        <v>3257282.0718988203</v>
      </c>
      <c r="AA171" s="138">
        <v>236238.18741747603</v>
      </c>
      <c r="AB171" s="138">
        <v>-13268605.077958625</v>
      </c>
      <c r="AC171" s="138">
        <v>0</v>
      </c>
      <c r="AD171" s="138">
        <v>-16762125.337274924</v>
      </c>
      <c r="AE171" s="138">
        <v>3257282.0718988194</v>
      </c>
      <c r="AF171" s="138">
        <v>236238.18741747603</v>
      </c>
      <c r="AG171" s="138">
        <v>-13268605.077958627</v>
      </c>
      <c r="AH171" s="144" t="s">
        <v>191</v>
      </c>
    </row>
  </sheetData>
  <mergeCells count="4">
    <mergeCell ref="A6:A7"/>
    <mergeCell ref="B6:L6"/>
    <mergeCell ref="M6:W6"/>
    <mergeCell ref="X6:AH6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39911-EF42-4B26-8D6A-29A89583FCB8}">
  <sheetPr>
    <pageSetUpPr autoPageBreaks="0"/>
  </sheetPr>
  <dimension ref="A1:I60"/>
  <sheetViews>
    <sheetView showGridLines="0" showZeros="0" zoomScale="90" zoomScaleNormal="90" workbookViewId="0">
      <pane xSplit="1" ySplit="7" topLeftCell="B8" activePane="bottomRight" state="frozen"/>
      <selection activeCell="B40" sqref="B40:M40"/>
      <selection pane="topRight" activeCell="B40" sqref="B40:M40"/>
      <selection pane="bottomLeft" activeCell="B40" sqref="B40:M40"/>
      <selection pane="bottomRight" activeCell="B40" sqref="B40:M40"/>
    </sheetView>
  </sheetViews>
  <sheetFormatPr defaultColWidth="9.140625" defaultRowHeight="15"/>
  <cols>
    <col min="1" max="1" width="90.42578125" style="125" bestFit="1" customWidth="1"/>
    <col min="2" max="7" width="17.5703125" style="125" customWidth="1"/>
    <col min="8" max="8" width="9.140625" style="125"/>
    <col min="9" max="9" width="10.42578125" style="125" bestFit="1" customWidth="1"/>
    <col min="10" max="16384" width="9.140625" style="125"/>
  </cols>
  <sheetData>
    <row r="1" spans="1:7">
      <c r="A1" s="308" t="s">
        <v>947</v>
      </c>
    </row>
    <row r="2" spans="1:7">
      <c r="A2" s="309" t="s">
        <v>940</v>
      </c>
    </row>
    <row r="3" spans="1:7" ht="15.75" thickBot="1">
      <c r="A3" s="127"/>
      <c r="B3" s="127"/>
      <c r="C3" s="127"/>
      <c r="D3" s="127"/>
      <c r="E3" s="127"/>
      <c r="F3" s="127"/>
      <c r="G3" s="127"/>
    </row>
    <row r="4" spans="1:7" ht="15" customHeight="1">
      <c r="A4" s="169" t="s">
        <v>167</v>
      </c>
    </row>
    <row r="5" spans="1:7" ht="15.75" thickBot="1">
      <c r="A5" s="127"/>
      <c r="B5" s="127"/>
      <c r="C5" s="127"/>
      <c r="D5" s="127"/>
      <c r="E5" s="127"/>
      <c r="F5" s="127"/>
      <c r="G5" s="127"/>
    </row>
    <row r="6" spans="1:7" ht="15.75" thickBot="1">
      <c r="A6" s="304" t="s">
        <v>305</v>
      </c>
      <c r="B6" s="304" t="s">
        <v>169</v>
      </c>
      <c r="C6" s="304"/>
      <c r="D6" s="304" t="s">
        <v>170</v>
      </c>
      <c r="E6" s="304"/>
      <c r="F6" s="304" t="s">
        <v>171</v>
      </c>
      <c r="G6" s="304"/>
    </row>
    <row r="7" spans="1:7" ht="26.25" thickBot="1">
      <c r="A7" s="304"/>
      <c r="B7" s="128" t="s">
        <v>172</v>
      </c>
      <c r="C7" s="128" t="s">
        <v>178</v>
      </c>
      <c r="D7" s="128" t="s">
        <v>172</v>
      </c>
      <c r="E7" s="128" t="s">
        <v>178</v>
      </c>
      <c r="F7" s="128" t="s">
        <v>172</v>
      </c>
      <c r="G7" s="128" t="s">
        <v>178</v>
      </c>
    </row>
    <row r="8" spans="1:7">
      <c r="A8" s="129" t="s">
        <v>306</v>
      </c>
      <c r="B8" s="130"/>
      <c r="C8" s="130"/>
      <c r="D8" s="130"/>
      <c r="E8" s="130"/>
      <c r="F8" s="130"/>
      <c r="G8" s="130"/>
    </row>
    <row r="9" spans="1:7">
      <c r="A9" s="131" t="s">
        <v>307</v>
      </c>
      <c r="B9" s="130"/>
      <c r="C9" s="130"/>
      <c r="D9" s="130"/>
      <c r="E9" s="130"/>
      <c r="F9" s="130"/>
      <c r="G9" s="130"/>
    </row>
    <row r="10" spans="1:7">
      <c r="A10" s="132" t="s">
        <v>308</v>
      </c>
      <c r="B10" s="130"/>
      <c r="C10" s="130"/>
      <c r="D10" s="130"/>
      <c r="E10" s="130"/>
      <c r="F10" s="130"/>
      <c r="G10" s="130"/>
    </row>
    <row r="11" spans="1:7">
      <c r="A11" s="133" t="s">
        <v>309</v>
      </c>
      <c r="B11" s="130">
        <v>0</v>
      </c>
      <c r="C11" s="130">
        <v>0</v>
      </c>
      <c r="D11" s="130">
        <v>0</v>
      </c>
      <c r="E11" s="130">
        <v>0</v>
      </c>
      <c r="F11" s="130">
        <v>-721.97452892018191</v>
      </c>
      <c r="G11" s="130">
        <v>-721.97452892018191</v>
      </c>
    </row>
    <row r="12" spans="1:7">
      <c r="A12" s="133" t="s">
        <v>310</v>
      </c>
      <c r="B12" s="130">
        <v>0</v>
      </c>
      <c r="C12" s="130">
        <v>0</v>
      </c>
      <c r="D12" s="130">
        <v>0</v>
      </c>
      <c r="E12" s="130">
        <v>0</v>
      </c>
      <c r="F12" s="130">
        <v>1160175.7402571652</v>
      </c>
      <c r="G12" s="130">
        <v>1160175.7402571652</v>
      </c>
    </row>
    <row r="13" spans="1:7">
      <c r="A13" s="133" t="s">
        <v>311</v>
      </c>
      <c r="B13" s="130">
        <v>0</v>
      </c>
      <c r="C13" s="130">
        <v>0</v>
      </c>
      <c r="D13" s="130">
        <v>0</v>
      </c>
      <c r="E13" s="130">
        <v>0</v>
      </c>
      <c r="F13" s="130">
        <v>12484.567828603562</v>
      </c>
      <c r="G13" s="130">
        <v>12484.567828603562</v>
      </c>
    </row>
    <row r="14" spans="1:7">
      <c r="A14" s="133" t="s">
        <v>312</v>
      </c>
      <c r="B14" s="130">
        <v>0</v>
      </c>
      <c r="C14" s="130">
        <v>0</v>
      </c>
      <c r="D14" s="130">
        <v>0</v>
      </c>
      <c r="E14" s="130">
        <v>0</v>
      </c>
      <c r="F14" s="130">
        <v>71744.604010275318</v>
      </c>
      <c r="G14" s="130">
        <v>71744.604010275318</v>
      </c>
    </row>
    <row r="15" spans="1:7">
      <c r="A15" s="133" t="s">
        <v>313</v>
      </c>
      <c r="B15" s="130">
        <v>0</v>
      </c>
      <c r="C15" s="130">
        <v>0</v>
      </c>
      <c r="D15" s="130">
        <v>0</v>
      </c>
      <c r="E15" s="130">
        <v>0</v>
      </c>
      <c r="F15" s="130">
        <v>-235923.35251639638</v>
      </c>
      <c r="G15" s="130">
        <v>-235923.35251639638</v>
      </c>
    </row>
    <row r="16" spans="1:7">
      <c r="A16" s="133" t="s">
        <v>314</v>
      </c>
      <c r="B16" s="130">
        <v>0</v>
      </c>
      <c r="C16" s="130">
        <v>0</v>
      </c>
      <c r="D16" s="130">
        <v>0</v>
      </c>
      <c r="E16" s="130">
        <v>0</v>
      </c>
      <c r="F16" s="130">
        <v>-125954.84086201197</v>
      </c>
      <c r="G16" s="130">
        <v>-125954.84086201197</v>
      </c>
    </row>
    <row r="17" spans="1:9">
      <c r="A17" s="133" t="s">
        <v>315</v>
      </c>
      <c r="B17" s="130">
        <v>0</v>
      </c>
      <c r="C17" s="130">
        <v>0</v>
      </c>
      <c r="D17" s="130">
        <v>0</v>
      </c>
      <c r="E17" s="130">
        <v>0</v>
      </c>
      <c r="F17" s="130">
        <v>-19443.803021734788</v>
      </c>
      <c r="G17" s="130">
        <v>-19443.803021734788</v>
      </c>
    </row>
    <row r="18" spans="1:9">
      <c r="A18" s="133" t="s">
        <v>316</v>
      </c>
      <c r="B18" s="130">
        <v>0</v>
      </c>
      <c r="C18" s="130">
        <v>0</v>
      </c>
      <c r="D18" s="130">
        <v>0</v>
      </c>
      <c r="E18" s="130">
        <v>0</v>
      </c>
      <c r="F18" s="130">
        <v>28501.171323019582</v>
      </c>
      <c r="G18" s="130">
        <v>28501.171323019582</v>
      </c>
    </row>
    <row r="19" spans="1:9">
      <c r="A19" s="133" t="s">
        <v>317</v>
      </c>
      <c r="B19" s="130">
        <v>0</v>
      </c>
      <c r="C19" s="130">
        <v>0</v>
      </c>
      <c r="D19" s="130">
        <v>0</v>
      </c>
      <c r="E19" s="130">
        <v>0</v>
      </c>
      <c r="F19" s="130">
        <v>-2539.4805686927207</v>
      </c>
      <c r="G19" s="130">
        <v>-2539.4805686927207</v>
      </c>
    </row>
    <row r="20" spans="1:9">
      <c r="A20" s="133" t="s">
        <v>318</v>
      </c>
      <c r="B20" s="130">
        <v>0</v>
      </c>
      <c r="C20" s="130">
        <v>0</v>
      </c>
      <c r="D20" s="130">
        <v>0</v>
      </c>
      <c r="E20" s="130">
        <v>0</v>
      </c>
      <c r="F20" s="130">
        <v>-15777.300535793827</v>
      </c>
      <c r="G20" s="130">
        <v>-15777.300535793827</v>
      </c>
    </row>
    <row r="21" spans="1:9">
      <c r="A21" s="133" t="s">
        <v>319</v>
      </c>
      <c r="B21" s="130">
        <v>0</v>
      </c>
      <c r="C21" s="130">
        <v>0</v>
      </c>
      <c r="D21" s="130">
        <v>0</v>
      </c>
      <c r="E21" s="130">
        <v>0</v>
      </c>
      <c r="F21" s="130">
        <v>-14380.960583952936</v>
      </c>
      <c r="G21" s="130">
        <v>-14380.960583952936</v>
      </c>
    </row>
    <row r="22" spans="1:9">
      <c r="A22" s="133" t="s">
        <v>320</v>
      </c>
      <c r="B22" s="130">
        <v>0</v>
      </c>
      <c r="C22" s="130">
        <v>0</v>
      </c>
      <c r="D22" s="130">
        <v>0</v>
      </c>
      <c r="E22" s="130">
        <v>0</v>
      </c>
      <c r="F22" s="130">
        <v>156678.8067292218</v>
      </c>
      <c r="G22" s="130">
        <v>156678.8067292218</v>
      </c>
    </row>
    <row r="23" spans="1:9">
      <c r="A23" s="133" t="s">
        <v>321</v>
      </c>
      <c r="B23" s="130">
        <v>0</v>
      </c>
      <c r="C23" s="130">
        <v>0</v>
      </c>
      <c r="D23" s="130">
        <v>0</v>
      </c>
      <c r="E23" s="130">
        <v>0</v>
      </c>
      <c r="F23" s="130">
        <v>-25480.799178898411</v>
      </c>
      <c r="G23" s="130">
        <v>-25480.799178898411</v>
      </c>
    </row>
    <row r="24" spans="1:9">
      <c r="A24" s="133" t="s">
        <v>322</v>
      </c>
      <c r="B24" s="130">
        <v>0</v>
      </c>
      <c r="C24" s="130">
        <v>0</v>
      </c>
      <c r="D24" s="130">
        <v>0</v>
      </c>
      <c r="E24" s="130">
        <v>0</v>
      </c>
      <c r="F24" s="130">
        <v>-2311.1934635585112</v>
      </c>
      <c r="G24" s="130">
        <v>-2311.1934635585112</v>
      </c>
    </row>
    <row r="25" spans="1:9">
      <c r="A25" s="133" t="s">
        <v>323</v>
      </c>
      <c r="B25" s="130">
        <v>0</v>
      </c>
      <c r="C25" s="130">
        <v>0</v>
      </c>
      <c r="D25" s="130">
        <v>0</v>
      </c>
      <c r="E25" s="130">
        <v>0</v>
      </c>
      <c r="F25" s="130">
        <v>-112.47996568531754</v>
      </c>
      <c r="G25" s="130">
        <v>-112.47996568531754</v>
      </c>
    </row>
    <row r="26" spans="1:9">
      <c r="A26" s="133" t="s">
        <v>324</v>
      </c>
      <c r="B26" s="130">
        <v>0</v>
      </c>
      <c r="C26" s="130">
        <v>0</v>
      </c>
      <c r="D26" s="130">
        <v>0</v>
      </c>
      <c r="E26" s="130">
        <v>0</v>
      </c>
      <c r="F26" s="130">
        <v>158239.0261898333</v>
      </c>
      <c r="G26" s="130">
        <v>158239.0261898333</v>
      </c>
    </row>
    <row r="27" spans="1:9">
      <c r="A27" s="133" t="s">
        <v>325</v>
      </c>
      <c r="B27" s="130">
        <v>0</v>
      </c>
      <c r="C27" s="130">
        <v>0</v>
      </c>
      <c r="D27" s="130">
        <v>0</v>
      </c>
      <c r="E27" s="130">
        <v>0</v>
      </c>
      <c r="F27" s="130">
        <v>-70281.045142000003</v>
      </c>
      <c r="G27" s="130">
        <v>-70281.045142000003</v>
      </c>
    </row>
    <row r="28" spans="1:9">
      <c r="A28" s="133" t="s">
        <v>326</v>
      </c>
      <c r="B28" s="130">
        <v>0</v>
      </c>
      <c r="C28" s="130">
        <v>0</v>
      </c>
      <c r="D28" s="130">
        <v>0</v>
      </c>
      <c r="E28" s="130">
        <v>0</v>
      </c>
      <c r="F28" s="130">
        <v>13686.779487500004</v>
      </c>
      <c r="G28" s="130">
        <v>13686.779487500004</v>
      </c>
      <c r="I28" s="177">
        <f>+SUM(G11:G28)</f>
        <v>1088583.4654579735</v>
      </c>
    </row>
    <row r="29" spans="1:9">
      <c r="A29" s="133" t="s">
        <v>327</v>
      </c>
      <c r="B29" s="130">
        <v>0</v>
      </c>
      <c r="C29" s="130">
        <v>0</v>
      </c>
      <c r="D29" s="130">
        <v>0</v>
      </c>
      <c r="E29" s="130">
        <v>0</v>
      </c>
      <c r="F29" s="130">
        <v>20012.378549852077</v>
      </c>
      <c r="G29" s="130">
        <v>20012.378549852077</v>
      </c>
    </row>
    <row r="30" spans="1:9">
      <c r="A30" s="133" t="s">
        <v>328</v>
      </c>
      <c r="B30" s="130">
        <v>0</v>
      </c>
      <c r="C30" s="130">
        <v>0</v>
      </c>
      <c r="D30" s="130">
        <v>0</v>
      </c>
      <c r="E30" s="130">
        <v>0</v>
      </c>
      <c r="F30" s="130">
        <v>10620.769161196433</v>
      </c>
      <c r="G30" s="130">
        <v>10620.769161196433</v>
      </c>
    </row>
    <row r="31" spans="1:9">
      <c r="A31" s="133" t="s">
        <v>329</v>
      </c>
      <c r="B31" s="130">
        <v>0</v>
      </c>
      <c r="C31" s="130">
        <v>0</v>
      </c>
      <c r="D31" s="130">
        <v>0</v>
      </c>
      <c r="E31" s="130">
        <v>0</v>
      </c>
      <c r="F31" s="130">
        <v>1402.9807399700767</v>
      </c>
      <c r="G31" s="130">
        <v>1402.9807399700767</v>
      </c>
    </row>
    <row r="32" spans="1:9">
      <c r="A32" s="133" t="s">
        <v>330</v>
      </c>
      <c r="B32" s="130">
        <v>0</v>
      </c>
      <c r="C32" s="130">
        <v>0</v>
      </c>
      <c r="D32" s="130">
        <v>0</v>
      </c>
      <c r="E32" s="130">
        <v>0</v>
      </c>
      <c r="F32" s="130">
        <v>283.37154898141966</v>
      </c>
      <c r="G32" s="130">
        <v>283.37154898141966</v>
      </c>
    </row>
    <row r="33" spans="1:8" ht="15.75" thickBot="1">
      <c r="A33" s="133" t="s">
        <v>331</v>
      </c>
      <c r="B33" s="130">
        <v>0</v>
      </c>
      <c r="C33" s="130">
        <v>0</v>
      </c>
      <c r="D33" s="130">
        <v>0</v>
      </c>
      <c r="E33" s="130">
        <v>0</v>
      </c>
      <c r="F33" s="130">
        <v>-32319.5</v>
      </c>
      <c r="G33" s="130">
        <v>-32319.5</v>
      </c>
    </row>
    <row r="34" spans="1:8" ht="15.75" thickBot="1">
      <c r="A34" s="132" t="s">
        <v>308</v>
      </c>
      <c r="B34" s="134">
        <v>0</v>
      </c>
      <c r="C34" s="134">
        <v>0</v>
      </c>
      <c r="D34" s="134">
        <v>0</v>
      </c>
      <c r="E34" s="134">
        <v>0</v>
      </c>
      <c r="F34" s="134">
        <v>1088583.4654579735</v>
      </c>
      <c r="G34" s="134">
        <v>1088583.4654579735</v>
      </c>
      <c r="H34" s="170" t="s">
        <v>332</v>
      </c>
    </row>
    <row r="36" spans="1:8">
      <c r="A36" s="132" t="s">
        <v>333</v>
      </c>
      <c r="B36" s="130"/>
      <c r="C36" s="130"/>
      <c r="D36" s="130"/>
      <c r="E36" s="130"/>
      <c r="F36" s="130"/>
      <c r="G36" s="130"/>
    </row>
    <row r="37" spans="1:8">
      <c r="A37" s="133" t="s">
        <v>334</v>
      </c>
      <c r="B37" s="130">
        <v>0</v>
      </c>
      <c r="C37" s="130">
        <v>0</v>
      </c>
      <c r="D37" s="130">
        <v>0</v>
      </c>
      <c r="E37" s="130">
        <v>0</v>
      </c>
      <c r="F37" s="130">
        <v>-1931432.2136419115</v>
      </c>
      <c r="G37" s="130">
        <v>-1931432.2136419115</v>
      </c>
    </row>
    <row r="38" spans="1:8">
      <c r="A38" s="133" t="s">
        <v>335</v>
      </c>
      <c r="B38" s="130">
        <v>0</v>
      </c>
      <c r="C38" s="130">
        <v>0</v>
      </c>
      <c r="D38" s="130">
        <v>0</v>
      </c>
      <c r="E38" s="130">
        <v>0</v>
      </c>
      <c r="F38" s="130">
        <v>-461789.55612416926</v>
      </c>
      <c r="G38" s="130">
        <v>-461789.55612416926</v>
      </c>
    </row>
    <row r="39" spans="1:8">
      <c r="A39" s="133" t="s">
        <v>336</v>
      </c>
      <c r="B39" s="130">
        <v>0</v>
      </c>
      <c r="C39" s="130">
        <v>0</v>
      </c>
      <c r="D39" s="130">
        <v>0</v>
      </c>
      <c r="E39" s="130">
        <v>0</v>
      </c>
      <c r="F39" s="130">
        <v>-81681.910452467098</v>
      </c>
      <c r="G39" s="130">
        <v>-81681.910452467098</v>
      </c>
    </row>
    <row r="40" spans="1:8" ht="15.75" thickBot="1">
      <c r="A40" s="133" t="s">
        <v>337</v>
      </c>
      <c r="B40" s="130">
        <v>0</v>
      </c>
      <c r="C40" s="130">
        <v>0</v>
      </c>
      <c r="D40" s="130">
        <v>0</v>
      </c>
      <c r="E40" s="130">
        <v>0</v>
      </c>
      <c r="F40" s="130">
        <v>-48325.543687449033</v>
      </c>
      <c r="G40" s="130">
        <v>-48325.543687449033</v>
      </c>
    </row>
    <row r="41" spans="1:8" ht="15.75" thickBot="1">
      <c r="A41" s="132" t="s">
        <v>333</v>
      </c>
      <c r="B41" s="134">
        <v>0</v>
      </c>
      <c r="C41" s="134">
        <v>0</v>
      </c>
      <c r="D41" s="134">
        <v>0</v>
      </c>
      <c r="E41" s="134">
        <v>0</v>
      </c>
      <c r="F41" s="134">
        <v>-2523229.2239059964</v>
      </c>
      <c r="G41" s="134">
        <v>-2523229.2239059964</v>
      </c>
      <c r="H41" s="170" t="s">
        <v>338</v>
      </c>
    </row>
    <row r="43" spans="1:8">
      <c r="A43" s="132" t="s">
        <v>339</v>
      </c>
      <c r="B43" s="130"/>
      <c r="C43" s="130"/>
      <c r="D43" s="130"/>
      <c r="E43" s="130"/>
      <c r="F43" s="130"/>
      <c r="G43" s="130"/>
    </row>
    <row r="44" spans="1:8" ht="15.75" thickBot="1">
      <c r="A44" s="133" t="s">
        <v>340</v>
      </c>
      <c r="B44" s="130">
        <v>0</v>
      </c>
      <c r="C44" s="130">
        <v>0</v>
      </c>
      <c r="D44" s="130">
        <v>0</v>
      </c>
      <c r="E44" s="130">
        <v>0</v>
      </c>
      <c r="F44" s="130">
        <v>879173.84259832825</v>
      </c>
      <c r="G44" s="130">
        <v>879173.84259832825</v>
      </c>
    </row>
    <row r="45" spans="1:8" ht="15.75" thickBot="1">
      <c r="A45" s="132" t="s">
        <v>339</v>
      </c>
      <c r="B45" s="134">
        <v>0</v>
      </c>
      <c r="C45" s="134">
        <v>0</v>
      </c>
      <c r="D45" s="134">
        <v>0</v>
      </c>
      <c r="E45" s="134">
        <v>0</v>
      </c>
      <c r="F45" s="134">
        <v>879173.84259832825</v>
      </c>
      <c r="G45" s="134">
        <v>879173.84259832825</v>
      </c>
      <c r="H45" s="170" t="s">
        <v>338</v>
      </c>
    </row>
    <row r="47" spans="1:8">
      <c r="A47" s="132" t="s">
        <v>341</v>
      </c>
      <c r="B47" s="130"/>
      <c r="C47" s="130"/>
      <c r="D47" s="130"/>
      <c r="E47" s="130"/>
      <c r="F47" s="130"/>
      <c r="G47" s="130"/>
    </row>
    <row r="48" spans="1:8">
      <c r="A48" s="133" t="s">
        <v>342</v>
      </c>
      <c r="B48" s="130">
        <v>0</v>
      </c>
      <c r="C48" s="130">
        <v>0</v>
      </c>
      <c r="D48" s="130">
        <v>0</v>
      </c>
      <c r="E48" s="130">
        <v>0</v>
      </c>
      <c r="F48" s="130">
        <v>32504054.248599868</v>
      </c>
      <c r="G48" s="130">
        <v>32504054.248599868</v>
      </c>
    </row>
    <row r="49" spans="1:8">
      <c r="A49" s="133" t="s">
        <v>343</v>
      </c>
      <c r="B49" s="130">
        <v>0</v>
      </c>
      <c r="C49" s="130">
        <v>0</v>
      </c>
      <c r="D49" s="130">
        <v>0</v>
      </c>
      <c r="E49" s="130">
        <v>0</v>
      </c>
      <c r="F49" s="130">
        <v>9129741.2205460928</v>
      </c>
      <c r="G49" s="130">
        <v>9129741.2205460928</v>
      </c>
    </row>
    <row r="50" spans="1:8">
      <c r="A50" s="133" t="s">
        <v>344</v>
      </c>
      <c r="B50" s="130">
        <v>0</v>
      </c>
      <c r="C50" s="130">
        <v>0</v>
      </c>
      <c r="D50" s="130">
        <v>0</v>
      </c>
      <c r="E50" s="130">
        <v>0</v>
      </c>
      <c r="F50" s="130">
        <v>513227.53621653363</v>
      </c>
      <c r="G50" s="130">
        <v>513227.53621653363</v>
      </c>
    </row>
    <row r="51" spans="1:8">
      <c r="A51" s="133" t="s">
        <v>345</v>
      </c>
      <c r="B51" s="130">
        <v>0</v>
      </c>
      <c r="C51" s="130">
        <v>0</v>
      </c>
      <c r="D51" s="130">
        <v>0</v>
      </c>
      <c r="E51" s="130">
        <v>0</v>
      </c>
      <c r="F51" s="130">
        <v>702601.77615216805</v>
      </c>
      <c r="G51" s="130">
        <v>702601.77615216805</v>
      </c>
    </row>
    <row r="52" spans="1:8" ht="15.75" thickBot="1">
      <c r="A52" s="133" t="s">
        <v>346</v>
      </c>
      <c r="B52" s="130">
        <v>0</v>
      </c>
      <c r="C52" s="130">
        <v>0</v>
      </c>
      <c r="D52" s="130">
        <v>0</v>
      </c>
      <c r="E52" s="130">
        <v>0</v>
      </c>
      <c r="F52" s="130">
        <v>-147081.07384615386</v>
      </c>
      <c r="G52" s="130">
        <v>-147081.07384615386</v>
      </c>
    </row>
    <row r="53" spans="1:8" ht="15.75" thickBot="1">
      <c r="A53" s="132" t="s">
        <v>341</v>
      </c>
      <c r="B53" s="134">
        <v>0</v>
      </c>
      <c r="C53" s="134">
        <v>0</v>
      </c>
      <c r="D53" s="134">
        <v>0</v>
      </c>
      <c r="E53" s="134">
        <v>0</v>
      </c>
      <c r="F53" s="134">
        <v>42702543.707668513</v>
      </c>
      <c r="G53" s="134">
        <v>42702543.707668513</v>
      </c>
      <c r="H53" s="170" t="s">
        <v>338</v>
      </c>
    </row>
    <row r="55" spans="1:8">
      <c r="A55" s="132" t="s">
        <v>347</v>
      </c>
      <c r="B55" s="130"/>
      <c r="C55" s="130"/>
      <c r="D55" s="130"/>
      <c r="E55" s="130"/>
      <c r="F55" s="130"/>
      <c r="G55" s="130"/>
    </row>
    <row r="56" spans="1:8" ht="15.75" thickBot="1">
      <c r="A56" s="133" t="s">
        <v>348</v>
      </c>
      <c r="B56" s="130">
        <v>0</v>
      </c>
      <c r="C56" s="130">
        <v>0</v>
      </c>
      <c r="D56" s="130">
        <v>0</v>
      </c>
      <c r="E56" s="130">
        <v>0</v>
      </c>
      <c r="F56" s="130">
        <v>-248889.57500000004</v>
      </c>
      <c r="G56" s="130">
        <v>-248889.57500000004</v>
      </c>
    </row>
    <row r="57" spans="1:8" ht="15.75" thickBot="1">
      <c r="A57" s="132" t="s">
        <v>347</v>
      </c>
      <c r="B57" s="134">
        <v>0</v>
      </c>
      <c r="C57" s="134">
        <v>0</v>
      </c>
      <c r="D57" s="134">
        <v>0</v>
      </c>
      <c r="E57" s="134">
        <v>0</v>
      </c>
      <c r="F57" s="134">
        <v>-248889.57500000004</v>
      </c>
      <c r="G57" s="134">
        <v>-248889.57500000004</v>
      </c>
      <c r="H57" s="170" t="s">
        <v>349</v>
      </c>
    </row>
    <row r="58" spans="1:8" ht="15.75" thickBot="1"/>
    <row r="59" spans="1:8" ht="15.75" thickBot="1">
      <c r="A59" s="171" t="s">
        <v>307</v>
      </c>
      <c r="B59" s="172">
        <v>0</v>
      </c>
      <c r="C59" s="172">
        <v>0</v>
      </c>
      <c r="D59" s="172">
        <v>0</v>
      </c>
      <c r="E59" s="172">
        <v>0</v>
      </c>
      <c r="F59" s="172">
        <v>41898182.216818817</v>
      </c>
      <c r="G59" s="172">
        <v>41898182.216818817</v>
      </c>
    </row>
    <row r="60" spans="1:8" ht="15.75" thickTop="1"/>
  </sheetData>
  <mergeCells count="4">
    <mergeCell ref="A6:A7"/>
    <mergeCell ref="B6:C6"/>
    <mergeCell ref="D6:E6"/>
    <mergeCell ref="F6:G6"/>
  </mergeCells>
  <pageMargins left="0.5" right="0.5" top="0.70000000000000007" bottom="0.5" header="0.35" footer="0.3"/>
  <pageSetup scale="75" orientation="landscape"/>
  <headerFooter>
    <oddHeader>&amp;L&amp;"Arial"&amp;10 &amp;D -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2C047-4D82-49DD-9D0E-BF797C39B6C4}">
  <dimension ref="A1:AE216"/>
  <sheetViews>
    <sheetView showGridLines="0" zoomScale="80" zoomScaleNormal="80" workbookViewId="0">
      <pane xSplit="1" ySplit="7" topLeftCell="Y8" activePane="bottomRight" state="frozen"/>
      <selection activeCell="B40" sqref="B40:M40"/>
      <selection pane="topRight" activeCell="B40" sqref="B40:M40"/>
      <selection pane="bottomLeft" activeCell="B40" sqref="B40:M40"/>
      <selection pane="bottomRight" activeCell="B40" sqref="B40:M40"/>
    </sheetView>
  </sheetViews>
  <sheetFormatPr defaultColWidth="9.140625" defaultRowHeight="15"/>
  <cols>
    <col min="1" max="1" width="86.42578125" style="125" bestFit="1" customWidth="1"/>
    <col min="2" max="31" width="17.5703125" style="125" customWidth="1"/>
    <col min="32" max="16384" width="9.140625" style="125"/>
  </cols>
  <sheetData>
    <row r="1" spans="1:31">
      <c r="A1" s="308" t="s">
        <v>948</v>
      </c>
    </row>
    <row r="2" spans="1:31">
      <c r="A2" s="309" t="s">
        <v>940</v>
      </c>
    </row>
    <row r="3" spans="1:31" ht="15.75" thickBo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</row>
    <row r="4" spans="1:31" ht="15" customHeight="1">
      <c r="A4" s="169" t="s">
        <v>167</v>
      </c>
    </row>
    <row r="5" spans="1:31" ht="15.75" thickBot="1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</row>
    <row r="6" spans="1:31" ht="15.75" thickBot="1">
      <c r="A6" s="304" t="s">
        <v>350</v>
      </c>
      <c r="B6" s="304" t="s">
        <v>169</v>
      </c>
      <c r="C6" s="304"/>
      <c r="D6" s="304"/>
      <c r="E6" s="304"/>
      <c r="F6" s="304"/>
      <c r="G6" s="304"/>
      <c r="H6" s="304"/>
      <c r="I6" s="304"/>
      <c r="J6" s="304"/>
      <c r="K6" s="304"/>
      <c r="L6" s="304" t="s">
        <v>170</v>
      </c>
      <c r="M6" s="304"/>
      <c r="N6" s="304"/>
      <c r="O6" s="304"/>
      <c r="P6" s="304"/>
      <c r="Q6" s="304"/>
      <c r="R6" s="304"/>
      <c r="S6" s="304"/>
      <c r="T6" s="304"/>
      <c r="U6" s="304"/>
      <c r="V6" s="304" t="s">
        <v>171</v>
      </c>
      <c r="W6" s="304"/>
      <c r="X6" s="304"/>
      <c r="Y6" s="304"/>
      <c r="Z6" s="304"/>
      <c r="AA6" s="304"/>
      <c r="AB6" s="304"/>
      <c r="AC6" s="304"/>
      <c r="AD6" s="304"/>
      <c r="AE6" s="304"/>
    </row>
    <row r="7" spans="1:31" ht="26.25" thickBot="1">
      <c r="A7" s="304"/>
      <c r="B7" s="128" t="s">
        <v>351</v>
      </c>
      <c r="C7" s="128" t="s">
        <v>352</v>
      </c>
      <c r="D7" s="128" t="s">
        <v>353</v>
      </c>
      <c r="E7" s="128" t="s">
        <v>354</v>
      </c>
      <c r="F7" s="128" t="s">
        <v>355</v>
      </c>
      <c r="G7" s="128" t="s">
        <v>356</v>
      </c>
      <c r="H7" s="128" t="s">
        <v>357</v>
      </c>
      <c r="I7" s="128" t="s">
        <v>358</v>
      </c>
      <c r="J7" s="128" t="s">
        <v>359</v>
      </c>
      <c r="K7" s="128" t="s">
        <v>360</v>
      </c>
      <c r="L7" s="128" t="s">
        <v>351</v>
      </c>
      <c r="M7" s="128" t="s">
        <v>352</v>
      </c>
      <c r="N7" s="128" t="s">
        <v>353</v>
      </c>
      <c r="O7" s="128" t="s">
        <v>354</v>
      </c>
      <c r="P7" s="128" t="s">
        <v>355</v>
      </c>
      <c r="Q7" s="128" t="s">
        <v>356</v>
      </c>
      <c r="R7" s="128" t="s">
        <v>357</v>
      </c>
      <c r="S7" s="128" t="s">
        <v>358</v>
      </c>
      <c r="T7" s="128" t="s">
        <v>359</v>
      </c>
      <c r="U7" s="128" t="s">
        <v>360</v>
      </c>
      <c r="V7" s="128" t="s">
        <v>351</v>
      </c>
      <c r="W7" s="128" t="s">
        <v>352</v>
      </c>
      <c r="X7" s="128" t="s">
        <v>353</v>
      </c>
      <c r="Y7" s="128" t="s">
        <v>354</v>
      </c>
      <c r="Z7" s="128" t="s">
        <v>355</v>
      </c>
      <c r="AA7" s="128" t="s">
        <v>356</v>
      </c>
      <c r="AB7" s="128" t="s">
        <v>357</v>
      </c>
      <c r="AC7" s="128" t="s">
        <v>358</v>
      </c>
      <c r="AD7" s="128" t="s">
        <v>359</v>
      </c>
      <c r="AE7" s="128" t="s">
        <v>360</v>
      </c>
    </row>
    <row r="8" spans="1:31">
      <c r="A8" s="129" t="s">
        <v>361</v>
      </c>
      <c r="B8" s="191"/>
      <c r="C8" s="191"/>
      <c r="D8" s="191"/>
      <c r="E8" s="191"/>
      <c r="F8" s="191"/>
      <c r="G8" s="191"/>
      <c r="H8" s="191"/>
      <c r="I8" s="191"/>
      <c r="J8" s="191"/>
      <c r="K8" s="130"/>
      <c r="L8" s="191"/>
      <c r="M8" s="191"/>
      <c r="N8" s="191"/>
      <c r="O8" s="191"/>
      <c r="P8" s="191"/>
      <c r="Q8" s="191"/>
      <c r="R8" s="191"/>
      <c r="S8" s="191"/>
      <c r="T8" s="191"/>
      <c r="U8" s="130"/>
      <c r="V8" s="191"/>
      <c r="W8" s="191"/>
      <c r="X8" s="191"/>
      <c r="Y8" s="191"/>
      <c r="Z8" s="191"/>
      <c r="AA8" s="191"/>
      <c r="AB8" s="191"/>
      <c r="AC8" s="191"/>
      <c r="AD8" s="191"/>
      <c r="AE8" s="130"/>
    </row>
    <row r="9" spans="1:31">
      <c r="A9" s="131" t="s">
        <v>362</v>
      </c>
      <c r="B9" s="191"/>
      <c r="C9" s="191"/>
      <c r="D9" s="191"/>
      <c r="E9" s="191"/>
      <c r="F9" s="191"/>
      <c r="G9" s="191"/>
      <c r="H9" s="191"/>
      <c r="I9" s="191"/>
      <c r="J9" s="191"/>
      <c r="K9" s="130"/>
      <c r="L9" s="191"/>
      <c r="M9" s="191"/>
      <c r="N9" s="191"/>
      <c r="O9" s="191"/>
      <c r="P9" s="191"/>
      <c r="Q9" s="191"/>
      <c r="R9" s="191"/>
      <c r="S9" s="191"/>
      <c r="T9" s="191"/>
      <c r="U9" s="130"/>
      <c r="V9" s="191"/>
      <c r="W9" s="191"/>
      <c r="X9" s="191"/>
      <c r="Y9" s="191"/>
      <c r="Z9" s="191"/>
      <c r="AA9" s="191"/>
      <c r="AB9" s="191"/>
      <c r="AC9" s="191"/>
      <c r="AD9" s="191"/>
      <c r="AE9" s="130"/>
    </row>
    <row r="10" spans="1:31">
      <c r="A10" s="192" t="s">
        <v>363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30"/>
      <c r="L10" s="191"/>
      <c r="M10" s="191"/>
      <c r="N10" s="191"/>
      <c r="O10" s="191"/>
      <c r="P10" s="191"/>
      <c r="Q10" s="191"/>
      <c r="R10" s="191"/>
      <c r="S10" s="191"/>
      <c r="T10" s="191"/>
      <c r="U10" s="130"/>
      <c r="V10" s="191"/>
      <c r="W10" s="191"/>
      <c r="X10" s="191"/>
      <c r="Y10" s="191"/>
      <c r="Z10" s="191"/>
      <c r="AA10" s="191"/>
      <c r="AB10" s="191"/>
      <c r="AC10" s="191"/>
      <c r="AD10" s="191"/>
      <c r="AE10" s="130"/>
    </row>
    <row r="11" spans="1:31">
      <c r="A11" s="193" t="s">
        <v>364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30"/>
      <c r="L11" s="191"/>
      <c r="M11" s="191"/>
      <c r="N11" s="191"/>
      <c r="O11" s="191"/>
      <c r="P11" s="191"/>
      <c r="Q11" s="191"/>
      <c r="R11" s="191"/>
      <c r="S11" s="191"/>
      <c r="T11" s="191"/>
      <c r="U11" s="130"/>
      <c r="V11" s="191"/>
      <c r="W11" s="191"/>
      <c r="X11" s="191"/>
      <c r="Y11" s="191"/>
      <c r="Z11" s="191"/>
      <c r="AA11" s="191"/>
      <c r="AB11" s="191"/>
      <c r="AC11" s="191"/>
      <c r="AD11" s="191"/>
      <c r="AE11" s="130"/>
    </row>
    <row r="12" spans="1:31" ht="15.75" thickBot="1">
      <c r="A12" s="194" t="s">
        <v>365</v>
      </c>
      <c r="B12" s="191">
        <v>12923208.989230769</v>
      </c>
      <c r="C12" s="191">
        <v>12923208.989230769</v>
      </c>
      <c r="D12" s="191">
        <v>0</v>
      </c>
      <c r="E12" s="191">
        <v>0</v>
      </c>
      <c r="F12" s="191">
        <v>12923208.989230769</v>
      </c>
      <c r="G12" s="191">
        <v>12923208.989230769</v>
      </c>
      <c r="H12" s="191">
        <v>0</v>
      </c>
      <c r="I12" s="191">
        <v>0</v>
      </c>
      <c r="J12" s="191">
        <v>12923208.989230769</v>
      </c>
      <c r="K12" s="195">
        <v>1</v>
      </c>
      <c r="L12" s="191">
        <v>15827988.969605947</v>
      </c>
      <c r="M12" s="191">
        <v>15827988.969605947</v>
      </c>
      <c r="N12" s="191">
        <v>0</v>
      </c>
      <c r="O12" s="191">
        <v>0</v>
      </c>
      <c r="P12" s="191">
        <v>15827988.969605945</v>
      </c>
      <c r="Q12" s="191">
        <v>15827988.969605945</v>
      </c>
      <c r="R12" s="191">
        <v>0</v>
      </c>
      <c r="S12" s="191">
        <v>0</v>
      </c>
      <c r="T12" s="191">
        <v>15827988.969605945</v>
      </c>
      <c r="U12" s="195">
        <v>1</v>
      </c>
      <c r="V12" s="191">
        <v>18592920.70613477</v>
      </c>
      <c r="W12" s="191">
        <v>18592920.70613477</v>
      </c>
      <c r="X12" s="191">
        <v>0</v>
      </c>
      <c r="Y12" s="191">
        <v>0</v>
      </c>
      <c r="Z12" s="191">
        <v>18592920.70613477</v>
      </c>
      <c r="AA12" s="191">
        <v>18592920.70613477</v>
      </c>
      <c r="AB12" s="191">
        <v>0</v>
      </c>
      <c r="AC12" s="191">
        <v>0</v>
      </c>
      <c r="AD12" s="191">
        <v>18592920.70613477</v>
      </c>
      <c r="AE12" s="195">
        <v>1</v>
      </c>
    </row>
    <row r="13" spans="1:31">
      <c r="A13" s="196" t="s">
        <v>364</v>
      </c>
      <c r="B13" s="197">
        <v>12923208.989230769</v>
      </c>
      <c r="C13" s="197">
        <v>12923208.989230769</v>
      </c>
      <c r="D13" s="197">
        <v>0</v>
      </c>
      <c r="E13" s="197">
        <v>0</v>
      </c>
      <c r="F13" s="197">
        <v>12923208.989230769</v>
      </c>
      <c r="G13" s="197">
        <v>12923208.989230769</v>
      </c>
      <c r="H13" s="197">
        <v>0</v>
      </c>
      <c r="I13" s="197">
        <v>0</v>
      </c>
      <c r="J13" s="197">
        <v>12923208.989230769</v>
      </c>
      <c r="K13" s="198">
        <v>1</v>
      </c>
      <c r="L13" s="197">
        <v>15827988.969605947</v>
      </c>
      <c r="M13" s="197">
        <v>15827988.969605947</v>
      </c>
      <c r="N13" s="197">
        <v>0</v>
      </c>
      <c r="O13" s="197">
        <v>0</v>
      </c>
      <c r="P13" s="197">
        <v>15827988.969605945</v>
      </c>
      <c r="Q13" s="197">
        <v>15827988.969605945</v>
      </c>
      <c r="R13" s="197">
        <v>0</v>
      </c>
      <c r="S13" s="197">
        <v>0</v>
      </c>
      <c r="T13" s="197">
        <v>15827988.969605945</v>
      </c>
      <c r="U13" s="198">
        <v>1</v>
      </c>
      <c r="V13" s="197">
        <v>18592920.70613477</v>
      </c>
      <c r="W13" s="197">
        <v>18592920.70613477</v>
      </c>
      <c r="X13" s="197">
        <v>0</v>
      </c>
      <c r="Y13" s="197">
        <v>0</v>
      </c>
      <c r="Z13" s="197">
        <v>18592920.70613477</v>
      </c>
      <c r="AA13" s="197">
        <v>18592920.70613477</v>
      </c>
      <c r="AB13" s="197">
        <v>0</v>
      </c>
      <c r="AC13" s="197">
        <v>0</v>
      </c>
      <c r="AD13" s="197">
        <v>18592920.70613477</v>
      </c>
      <c r="AE13" s="198">
        <v>1</v>
      </c>
    </row>
    <row r="15" spans="1:31">
      <c r="A15" s="193" t="s">
        <v>366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30"/>
      <c r="L15" s="191"/>
      <c r="M15" s="191"/>
      <c r="N15" s="191"/>
      <c r="O15" s="191"/>
      <c r="P15" s="191"/>
      <c r="Q15" s="191"/>
      <c r="R15" s="191"/>
      <c r="S15" s="191"/>
      <c r="T15" s="191"/>
      <c r="U15" s="130"/>
      <c r="V15" s="191"/>
      <c r="W15" s="191"/>
      <c r="X15" s="191"/>
      <c r="Y15" s="191"/>
      <c r="Z15" s="191"/>
      <c r="AA15" s="191"/>
      <c r="AB15" s="191"/>
      <c r="AC15" s="191"/>
      <c r="AD15" s="191"/>
      <c r="AE15" s="130"/>
    </row>
    <row r="16" spans="1:31">
      <c r="A16" s="194" t="s">
        <v>367</v>
      </c>
      <c r="B16" s="191">
        <v>1360067.5899999999</v>
      </c>
      <c r="C16" s="191">
        <v>1360067.5899999999</v>
      </c>
      <c r="D16" s="191">
        <v>0</v>
      </c>
      <c r="E16" s="191">
        <v>0</v>
      </c>
      <c r="F16" s="191">
        <v>1360067.5899999999</v>
      </c>
      <c r="G16" s="191">
        <v>1360067.5899999999</v>
      </c>
      <c r="H16" s="191">
        <v>0</v>
      </c>
      <c r="I16" s="191">
        <v>0</v>
      </c>
      <c r="J16" s="191">
        <v>1360067.5899999999</v>
      </c>
      <c r="K16" s="195">
        <v>1</v>
      </c>
      <c r="L16" s="191">
        <v>1361275.5912044509</v>
      </c>
      <c r="M16" s="191">
        <v>1361275.5912044509</v>
      </c>
      <c r="N16" s="191">
        <v>0</v>
      </c>
      <c r="O16" s="191">
        <v>0</v>
      </c>
      <c r="P16" s="191">
        <v>1361275.5912044509</v>
      </c>
      <c r="Q16" s="191">
        <v>1361275.5912044509</v>
      </c>
      <c r="R16" s="191">
        <v>0</v>
      </c>
      <c r="S16" s="191">
        <v>0</v>
      </c>
      <c r="T16" s="191">
        <v>1361275.5912044509</v>
      </c>
      <c r="U16" s="195">
        <v>1</v>
      </c>
      <c r="V16" s="191">
        <v>1361280.429638155</v>
      </c>
      <c r="W16" s="191">
        <v>1361280.429638155</v>
      </c>
      <c r="X16" s="191">
        <v>0</v>
      </c>
      <c r="Y16" s="191">
        <v>0</v>
      </c>
      <c r="Z16" s="191">
        <v>1361280.429638155</v>
      </c>
      <c r="AA16" s="191">
        <v>1361280.429638155</v>
      </c>
      <c r="AB16" s="191">
        <v>0</v>
      </c>
      <c r="AC16" s="191">
        <v>0</v>
      </c>
      <c r="AD16" s="191">
        <v>1361280.429638155</v>
      </c>
      <c r="AE16" s="195">
        <v>1</v>
      </c>
    </row>
    <row r="17" spans="1:31">
      <c r="A17" s="194" t="s">
        <v>368</v>
      </c>
      <c r="B17" s="191">
        <v>117909.11307692307</v>
      </c>
      <c r="C17" s="191">
        <v>117909.11307692307</v>
      </c>
      <c r="D17" s="191">
        <v>0</v>
      </c>
      <c r="E17" s="191">
        <v>0</v>
      </c>
      <c r="F17" s="191">
        <v>117909.11307692307</v>
      </c>
      <c r="G17" s="191">
        <v>117909.11307692307</v>
      </c>
      <c r="H17" s="191">
        <v>0</v>
      </c>
      <c r="I17" s="191">
        <v>0</v>
      </c>
      <c r="J17" s="191">
        <v>117909.11307692307</v>
      </c>
      <c r="K17" s="195">
        <v>1</v>
      </c>
      <c r="L17" s="191">
        <v>197850.18744416229</v>
      </c>
      <c r="M17" s="191">
        <v>197850.18744416229</v>
      </c>
      <c r="N17" s="191">
        <v>0</v>
      </c>
      <c r="O17" s="191">
        <v>0</v>
      </c>
      <c r="P17" s="191">
        <v>197850.18744416229</v>
      </c>
      <c r="Q17" s="191">
        <v>197850.18744416229</v>
      </c>
      <c r="R17" s="191">
        <v>0</v>
      </c>
      <c r="S17" s="191">
        <v>0</v>
      </c>
      <c r="T17" s="191">
        <v>197850.18744416229</v>
      </c>
      <c r="U17" s="195">
        <v>1</v>
      </c>
      <c r="V17" s="191">
        <v>222871.69287991294</v>
      </c>
      <c r="W17" s="191">
        <v>222871.69287991294</v>
      </c>
      <c r="X17" s="191">
        <v>0</v>
      </c>
      <c r="Y17" s="191">
        <v>0</v>
      </c>
      <c r="Z17" s="191">
        <v>222871.69287991294</v>
      </c>
      <c r="AA17" s="191">
        <v>222871.69287991294</v>
      </c>
      <c r="AB17" s="191">
        <v>0</v>
      </c>
      <c r="AC17" s="191">
        <v>0</v>
      </c>
      <c r="AD17" s="191">
        <v>222871.69287991294</v>
      </c>
      <c r="AE17" s="195">
        <v>1</v>
      </c>
    </row>
    <row r="18" spans="1:31">
      <c r="A18" s="194" t="s">
        <v>369</v>
      </c>
      <c r="B18" s="191">
        <v>290087271.41153842</v>
      </c>
      <c r="C18" s="191">
        <v>290087271.41153842</v>
      </c>
      <c r="D18" s="191">
        <v>0</v>
      </c>
      <c r="E18" s="191">
        <v>0</v>
      </c>
      <c r="F18" s="191">
        <v>290087271.41153842</v>
      </c>
      <c r="G18" s="191">
        <v>290087271.41153842</v>
      </c>
      <c r="H18" s="191">
        <v>0</v>
      </c>
      <c r="I18" s="191">
        <v>0</v>
      </c>
      <c r="J18" s="191">
        <v>290087271.41153842</v>
      </c>
      <c r="K18" s="195">
        <v>1</v>
      </c>
      <c r="L18" s="191">
        <v>299965376.4814449</v>
      </c>
      <c r="M18" s="191">
        <v>299965376.4814449</v>
      </c>
      <c r="N18" s="191">
        <v>0</v>
      </c>
      <c r="O18" s="191">
        <v>0</v>
      </c>
      <c r="P18" s="191">
        <v>299965376.4814449</v>
      </c>
      <c r="Q18" s="191">
        <v>299965376.4814449</v>
      </c>
      <c r="R18" s="191">
        <v>0</v>
      </c>
      <c r="S18" s="191">
        <v>0</v>
      </c>
      <c r="T18" s="191">
        <v>299965376.4814449</v>
      </c>
      <c r="U18" s="195">
        <v>1</v>
      </c>
      <c r="V18" s="191">
        <v>318069138.80011588</v>
      </c>
      <c r="W18" s="191">
        <v>318069138.80011588</v>
      </c>
      <c r="X18" s="191">
        <v>0</v>
      </c>
      <c r="Y18" s="191">
        <v>0</v>
      </c>
      <c r="Z18" s="191">
        <v>318069138.80011588</v>
      </c>
      <c r="AA18" s="191">
        <v>318069138.80011588</v>
      </c>
      <c r="AB18" s="191">
        <v>0</v>
      </c>
      <c r="AC18" s="191">
        <v>0</v>
      </c>
      <c r="AD18" s="191">
        <v>318069138.80011588</v>
      </c>
      <c r="AE18" s="195">
        <v>1</v>
      </c>
    </row>
    <row r="19" spans="1:31">
      <c r="A19" s="194" t="s">
        <v>370</v>
      </c>
      <c r="B19" s="191">
        <v>2092635.9930769235</v>
      </c>
      <c r="C19" s="191">
        <v>2092635.9930769235</v>
      </c>
      <c r="D19" s="191">
        <v>0</v>
      </c>
      <c r="E19" s="191">
        <v>0</v>
      </c>
      <c r="F19" s="191">
        <v>2092635.9930769235</v>
      </c>
      <c r="G19" s="191">
        <v>2092635.9930769235</v>
      </c>
      <c r="H19" s="191">
        <v>0</v>
      </c>
      <c r="I19" s="191">
        <v>0</v>
      </c>
      <c r="J19" s="191">
        <v>2092635.9930769235</v>
      </c>
      <c r="K19" s="195">
        <v>1</v>
      </c>
      <c r="L19" s="191">
        <v>2559681.7490596692</v>
      </c>
      <c r="M19" s="191">
        <v>2559681.7490596692</v>
      </c>
      <c r="N19" s="191">
        <v>0</v>
      </c>
      <c r="O19" s="191">
        <v>0</v>
      </c>
      <c r="P19" s="191">
        <v>2559681.7490596692</v>
      </c>
      <c r="Q19" s="191">
        <v>2559681.7490596692</v>
      </c>
      <c r="R19" s="191">
        <v>0</v>
      </c>
      <c r="S19" s="191">
        <v>0</v>
      </c>
      <c r="T19" s="191">
        <v>2559681.7490596692</v>
      </c>
      <c r="U19" s="195">
        <v>1</v>
      </c>
      <c r="V19" s="191">
        <v>2891692.6937149265</v>
      </c>
      <c r="W19" s="191">
        <v>2891692.6937149265</v>
      </c>
      <c r="X19" s="191">
        <v>0</v>
      </c>
      <c r="Y19" s="191">
        <v>0</v>
      </c>
      <c r="Z19" s="191">
        <v>2891692.6937149265</v>
      </c>
      <c r="AA19" s="191">
        <v>2891692.6937149265</v>
      </c>
      <c r="AB19" s="191">
        <v>0</v>
      </c>
      <c r="AC19" s="191">
        <v>0</v>
      </c>
      <c r="AD19" s="191">
        <v>2891692.6937149265</v>
      </c>
      <c r="AE19" s="195">
        <v>1</v>
      </c>
    </row>
    <row r="20" spans="1:31">
      <c r="A20" s="194" t="s">
        <v>371</v>
      </c>
      <c r="B20" s="191">
        <v>16484000.066923074</v>
      </c>
      <c r="C20" s="191">
        <v>16484000.066923074</v>
      </c>
      <c r="D20" s="191">
        <v>0</v>
      </c>
      <c r="E20" s="191">
        <v>0</v>
      </c>
      <c r="F20" s="191">
        <v>16484000.066923074</v>
      </c>
      <c r="G20" s="191">
        <v>16484000.066923074</v>
      </c>
      <c r="H20" s="191">
        <v>0</v>
      </c>
      <c r="I20" s="191">
        <v>0</v>
      </c>
      <c r="J20" s="191">
        <v>16484000.066923074</v>
      </c>
      <c r="K20" s="195">
        <v>1</v>
      </c>
      <c r="L20" s="191">
        <v>18460856.144312598</v>
      </c>
      <c r="M20" s="191">
        <v>18460856.144312598</v>
      </c>
      <c r="N20" s="191">
        <v>0</v>
      </c>
      <c r="O20" s="191">
        <v>0</v>
      </c>
      <c r="P20" s="191">
        <v>18460856.144312598</v>
      </c>
      <c r="Q20" s="191">
        <v>18460856.144312598</v>
      </c>
      <c r="R20" s="191">
        <v>0</v>
      </c>
      <c r="S20" s="191">
        <v>0</v>
      </c>
      <c r="T20" s="191">
        <v>18460856.144312598</v>
      </c>
      <c r="U20" s="195">
        <v>1</v>
      </c>
      <c r="V20" s="191">
        <v>20897241.540517204</v>
      </c>
      <c r="W20" s="191">
        <v>20897241.540517204</v>
      </c>
      <c r="X20" s="191">
        <v>0</v>
      </c>
      <c r="Y20" s="191">
        <v>0</v>
      </c>
      <c r="Z20" s="191">
        <v>20897241.540517204</v>
      </c>
      <c r="AA20" s="191">
        <v>20897241.540517204</v>
      </c>
      <c r="AB20" s="191">
        <v>0</v>
      </c>
      <c r="AC20" s="191">
        <v>0</v>
      </c>
      <c r="AD20" s="191">
        <v>20897241.540517204</v>
      </c>
      <c r="AE20" s="195">
        <v>1</v>
      </c>
    </row>
    <row r="21" spans="1:31">
      <c r="A21" s="194" t="s">
        <v>372</v>
      </c>
      <c r="B21" s="191">
        <v>102299348.36384612</v>
      </c>
      <c r="C21" s="191">
        <v>102299348.36384612</v>
      </c>
      <c r="D21" s="191">
        <v>0</v>
      </c>
      <c r="E21" s="191">
        <v>0</v>
      </c>
      <c r="F21" s="191">
        <v>102299348.36384612</v>
      </c>
      <c r="G21" s="191">
        <v>102299348.36384612</v>
      </c>
      <c r="H21" s="191">
        <v>0</v>
      </c>
      <c r="I21" s="191">
        <v>0</v>
      </c>
      <c r="J21" s="191">
        <v>102299348.36384612</v>
      </c>
      <c r="K21" s="195">
        <v>1</v>
      </c>
      <c r="L21" s="191">
        <v>106571396.04121555</v>
      </c>
      <c r="M21" s="191">
        <v>106571396.04121555</v>
      </c>
      <c r="N21" s="191">
        <v>0</v>
      </c>
      <c r="O21" s="191">
        <v>0</v>
      </c>
      <c r="P21" s="191">
        <v>106571396.04121555</v>
      </c>
      <c r="Q21" s="191">
        <v>106571396.04121555</v>
      </c>
      <c r="R21" s="191">
        <v>0</v>
      </c>
      <c r="S21" s="191">
        <v>0</v>
      </c>
      <c r="T21" s="191">
        <v>106571396.04121555</v>
      </c>
      <c r="U21" s="195">
        <v>1</v>
      </c>
      <c r="V21" s="191">
        <v>113543645.19094294</v>
      </c>
      <c r="W21" s="191">
        <v>113543645.19094294</v>
      </c>
      <c r="X21" s="191">
        <v>0</v>
      </c>
      <c r="Y21" s="191">
        <v>0</v>
      </c>
      <c r="Z21" s="191">
        <v>113543645.19094294</v>
      </c>
      <c r="AA21" s="191">
        <v>113543645.19094294</v>
      </c>
      <c r="AB21" s="191">
        <v>0</v>
      </c>
      <c r="AC21" s="191">
        <v>0</v>
      </c>
      <c r="AD21" s="191">
        <v>113543645.19094294</v>
      </c>
      <c r="AE21" s="195">
        <v>1</v>
      </c>
    </row>
    <row r="22" spans="1:31">
      <c r="A22" s="194" t="s">
        <v>373</v>
      </c>
      <c r="B22" s="191">
        <v>20989545.832307689</v>
      </c>
      <c r="C22" s="191">
        <v>20989545.832307689</v>
      </c>
      <c r="D22" s="191">
        <v>0</v>
      </c>
      <c r="E22" s="191">
        <v>0</v>
      </c>
      <c r="F22" s="191">
        <v>20989545.832307689</v>
      </c>
      <c r="G22" s="191">
        <v>20989545.832307689</v>
      </c>
      <c r="H22" s="191">
        <v>0</v>
      </c>
      <c r="I22" s="191">
        <v>0</v>
      </c>
      <c r="J22" s="191">
        <v>20989545.832307689</v>
      </c>
      <c r="K22" s="195">
        <v>1</v>
      </c>
      <c r="L22" s="191">
        <v>22167598.664222341</v>
      </c>
      <c r="M22" s="191">
        <v>22167598.664222341</v>
      </c>
      <c r="N22" s="191">
        <v>0</v>
      </c>
      <c r="O22" s="191">
        <v>0</v>
      </c>
      <c r="P22" s="191">
        <v>22167598.664222341</v>
      </c>
      <c r="Q22" s="191">
        <v>22167598.664222341</v>
      </c>
      <c r="R22" s="191">
        <v>0</v>
      </c>
      <c r="S22" s="191">
        <v>0</v>
      </c>
      <c r="T22" s="191">
        <v>22167598.664222341</v>
      </c>
      <c r="U22" s="195">
        <v>1</v>
      </c>
      <c r="V22" s="191">
        <v>24949408.111492924</v>
      </c>
      <c r="W22" s="191">
        <v>24949408.111492924</v>
      </c>
      <c r="X22" s="191">
        <v>0</v>
      </c>
      <c r="Y22" s="191">
        <v>0</v>
      </c>
      <c r="Z22" s="191">
        <v>24949408.111492924</v>
      </c>
      <c r="AA22" s="191">
        <v>24949408.111492924</v>
      </c>
      <c r="AB22" s="191">
        <v>0</v>
      </c>
      <c r="AC22" s="191">
        <v>0</v>
      </c>
      <c r="AD22" s="191">
        <v>24949408.111492924</v>
      </c>
      <c r="AE22" s="195">
        <v>1</v>
      </c>
    </row>
    <row r="23" spans="1:31">
      <c r="A23" s="194" t="s">
        <v>374</v>
      </c>
      <c r="B23" s="191">
        <v>6775760.4292307701</v>
      </c>
      <c r="C23" s="191">
        <v>6775760.4292307701</v>
      </c>
      <c r="D23" s="191">
        <v>0</v>
      </c>
      <c r="E23" s="191">
        <v>0</v>
      </c>
      <c r="F23" s="191">
        <v>6775760.4292307701</v>
      </c>
      <c r="G23" s="191">
        <v>6775760.4292307701</v>
      </c>
      <c r="H23" s="191">
        <v>0</v>
      </c>
      <c r="I23" s="191">
        <v>0</v>
      </c>
      <c r="J23" s="191">
        <v>6775760.4292307701</v>
      </c>
      <c r="K23" s="195">
        <v>1</v>
      </c>
      <c r="L23" s="191">
        <v>5585380.2645877963</v>
      </c>
      <c r="M23" s="191">
        <v>5585380.2645877963</v>
      </c>
      <c r="N23" s="191">
        <v>0</v>
      </c>
      <c r="O23" s="191">
        <v>0</v>
      </c>
      <c r="P23" s="191">
        <v>5585380.2645877963</v>
      </c>
      <c r="Q23" s="191">
        <v>5585380.2645877963</v>
      </c>
      <c r="R23" s="191">
        <v>0</v>
      </c>
      <c r="S23" s="191">
        <v>0</v>
      </c>
      <c r="T23" s="191">
        <v>5585380.2645877963</v>
      </c>
      <c r="U23" s="195">
        <v>1</v>
      </c>
      <c r="V23" s="191">
        <v>5712942.3218917996</v>
      </c>
      <c r="W23" s="191">
        <v>5712942.3218917996</v>
      </c>
      <c r="X23" s="191">
        <v>0</v>
      </c>
      <c r="Y23" s="191">
        <v>0</v>
      </c>
      <c r="Z23" s="191">
        <v>5712942.3218917996</v>
      </c>
      <c r="AA23" s="191">
        <v>5712942.3218917996</v>
      </c>
      <c r="AB23" s="191">
        <v>0</v>
      </c>
      <c r="AC23" s="191">
        <v>0</v>
      </c>
      <c r="AD23" s="191">
        <v>5712942.3218917996</v>
      </c>
      <c r="AE23" s="195">
        <v>1</v>
      </c>
    </row>
    <row r="24" spans="1:31">
      <c r="A24" s="194" t="s">
        <v>375</v>
      </c>
      <c r="B24" s="191">
        <v>6993981.6146153845</v>
      </c>
      <c r="C24" s="191">
        <v>6993981.6146153845</v>
      </c>
      <c r="D24" s="191">
        <v>0</v>
      </c>
      <c r="E24" s="191">
        <v>0</v>
      </c>
      <c r="F24" s="191">
        <v>6993981.6146153845</v>
      </c>
      <c r="G24" s="191">
        <v>6993981.6146153845</v>
      </c>
      <c r="H24" s="191">
        <v>0</v>
      </c>
      <c r="I24" s="191">
        <v>0</v>
      </c>
      <c r="J24" s="191">
        <v>6993981.6146153845</v>
      </c>
      <c r="K24" s="195">
        <v>1</v>
      </c>
      <c r="L24" s="191">
        <v>7253498.2568433313</v>
      </c>
      <c r="M24" s="191">
        <v>7253498.2568433313</v>
      </c>
      <c r="N24" s="191">
        <v>0</v>
      </c>
      <c r="O24" s="191">
        <v>0</v>
      </c>
      <c r="P24" s="191">
        <v>7253498.2568433313</v>
      </c>
      <c r="Q24" s="191">
        <v>7253498.2568433313</v>
      </c>
      <c r="R24" s="191">
        <v>0</v>
      </c>
      <c r="S24" s="191">
        <v>0</v>
      </c>
      <c r="T24" s="191">
        <v>7253498.2568433313</v>
      </c>
      <c r="U24" s="195">
        <v>1</v>
      </c>
      <c r="V24" s="191">
        <v>7917129.3866669405</v>
      </c>
      <c r="W24" s="191">
        <v>7917129.3866669405</v>
      </c>
      <c r="X24" s="191">
        <v>0</v>
      </c>
      <c r="Y24" s="191">
        <v>0</v>
      </c>
      <c r="Z24" s="191">
        <v>7917129.3866669405</v>
      </c>
      <c r="AA24" s="191">
        <v>7917129.3866669405</v>
      </c>
      <c r="AB24" s="191">
        <v>0</v>
      </c>
      <c r="AC24" s="191">
        <v>0</v>
      </c>
      <c r="AD24" s="191">
        <v>7917129.3866669405</v>
      </c>
      <c r="AE24" s="195">
        <v>1</v>
      </c>
    </row>
    <row r="25" spans="1:31">
      <c r="A25" s="194" t="s">
        <v>376</v>
      </c>
      <c r="B25" s="191">
        <v>2085544.990769231</v>
      </c>
      <c r="C25" s="191">
        <v>2085544.990769231</v>
      </c>
      <c r="D25" s="191">
        <v>0</v>
      </c>
      <c r="E25" s="191">
        <v>0</v>
      </c>
      <c r="F25" s="191">
        <v>2085544.990769231</v>
      </c>
      <c r="G25" s="191">
        <v>2085544.990769231</v>
      </c>
      <c r="H25" s="191">
        <v>0</v>
      </c>
      <c r="I25" s="191">
        <v>0</v>
      </c>
      <c r="J25" s="191">
        <v>2085544.990769231</v>
      </c>
      <c r="K25" s="195">
        <v>1</v>
      </c>
      <c r="L25" s="191">
        <v>2011693.8313397605</v>
      </c>
      <c r="M25" s="191">
        <v>2011693.8313397605</v>
      </c>
      <c r="N25" s="191">
        <v>0</v>
      </c>
      <c r="O25" s="191">
        <v>0</v>
      </c>
      <c r="P25" s="191">
        <v>2011693.8313397605</v>
      </c>
      <c r="Q25" s="191">
        <v>2011693.8313397605</v>
      </c>
      <c r="R25" s="191">
        <v>0</v>
      </c>
      <c r="S25" s="191">
        <v>0</v>
      </c>
      <c r="T25" s="191">
        <v>2011693.8313397605</v>
      </c>
      <c r="U25" s="195">
        <v>1</v>
      </c>
      <c r="V25" s="191">
        <v>2246666.1610924173</v>
      </c>
      <c r="W25" s="191">
        <v>2246666.1610924173</v>
      </c>
      <c r="X25" s="191">
        <v>0</v>
      </c>
      <c r="Y25" s="191">
        <v>0</v>
      </c>
      <c r="Z25" s="191">
        <v>2246666.1610924173</v>
      </c>
      <c r="AA25" s="191">
        <v>2246666.1610924173</v>
      </c>
      <c r="AB25" s="191">
        <v>0</v>
      </c>
      <c r="AC25" s="191">
        <v>0</v>
      </c>
      <c r="AD25" s="191">
        <v>2246666.1610924173</v>
      </c>
      <c r="AE25" s="195">
        <v>1</v>
      </c>
    </row>
    <row r="26" spans="1:31">
      <c r="A26" s="194" t="s">
        <v>377</v>
      </c>
      <c r="B26" s="191">
        <v>3559130.2584615373</v>
      </c>
      <c r="C26" s="191">
        <v>3559130.2584615373</v>
      </c>
      <c r="D26" s="191">
        <v>0</v>
      </c>
      <c r="E26" s="191">
        <v>0</v>
      </c>
      <c r="F26" s="191">
        <v>3559130.2584615373</v>
      </c>
      <c r="G26" s="191">
        <v>3559130.2584615373</v>
      </c>
      <c r="H26" s="191">
        <v>0</v>
      </c>
      <c r="I26" s="191">
        <v>0</v>
      </c>
      <c r="J26" s="191">
        <v>3559130.2584615373</v>
      </c>
      <c r="K26" s="195">
        <v>1</v>
      </c>
      <c r="L26" s="191">
        <v>3627551.8610944534</v>
      </c>
      <c r="M26" s="191">
        <v>3627551.8610944534</v>
      </c>
      <c r="N26" s="191">
        <v>0</v>
      </c>
      <c r="O26" s="191">
        <v>0</v>
      </c>
      <c r="P26" s="191">
        <v>3627551.8610944534</v>
      </c>
      <c r="Q26" s="191">
        <v>3627551.8610944534</v>
      </c>
      <c r="R26" s="191">
        <v>0</v>
      </c>
      <c r="S26" s="191">
        <v>0</v>
      </c>
      <c r="T26" s="191">
        <v>3627551.8610944534</v>
      </c>
      <c r="U26" s="195">
        <v>1</v>
      </c>
      <c r="V26" s="191">
        <v>3835810.8608887969</v>
      </c>
      <c r="W26" s="191">
        <v>3835810.8608887969</v>
      </c>
      <c r="X26" s="191">
        <v>0</v>
      </c>
      <c r="Y26" s="191">
        <v>0</v>
      </c>
      <c r="Z26" s="191">
        <v>3835810.8608887969</v>
      </c>
      <c r="AA26" s="191">
        <v>3835810.8608887969</v>
      </c>
      <c r="AB26" s="191">
        <v>0</v>
      </c>
      <c r="AC26" s="191">
        <v>0</v>
      </c>
      <c r="AD26" s="191">
        <v>3835810.8608887969</v>
      </c>
      <c r="AE26" s="195">
        <v>1</v>
      </c>
    </row>
    <row r="27" spans="1:31">
      <c r="A27" s="194" t="s">
        <v>378</v>
      </c>
      <c r="B27" s="191">
        <v>1612635.1876923079</v>
      </c>
      <c r="C27" s="191">
        <v>1612635.1876923079</v>
      </c>
      <c r="D27" s="191">
        <v>0</v>
      </c>
      <c r="E27" s="191">
        <v>0</v>
      </c>
      <c r="F27" s="191">
        <v>1612635.1876923079</v>
      </c>
      <c r="G27" s="191">
        <v>1612635.1876923079</v>
      </c>
      <c r="H27" s="191">
        <v>0</v>
      </c>
      <c r="I27" s="191">
        <v>0</v>
      </c>
      <c r="J27" s="191">
        <v>1612635.1876923079</v>
      </c>
      <c r="K27" s="195">
        <v>1</v>
      </c>
      <c r="L27" s="191">
        <v>1868819.8059141501</v>
      </c>
      <c r="M27" s="191">
        <v>1868819.8059141501</v>
      </c>
      <c r="N27" s="191">
        <v>0</v>
      </c>
      <c r="O27" s="191">
        <v>0</v>
      </c>
      <c r="P27" s="191">
        <v>1868819.8059141501</v>
      </c>
      <c r="Q27" s="191">
        <v>1868819.8059141501</v>
      </c>
      <c r="R27" s="191">
        <v>0</v>
      </c>
      <c r="S27" s="191">
        <v>0</v>
      </c>
      <c r="T27" s="191">
        <v>1868819.8059141501</v>
      </c>
      <c r="U27" s="195">
        <v>1</v>
      </c>
      <c r="V27" s="191">
        <v>2078077.5132405499</v>
      </c>
      <c r="W27" s="191">
        <v>2078077.5132405499</v>
      </c>
      <c r="X27" s="191">
        <v>0</v>
      </c>
      <c r="Y27" s="191">
        <v>0</v>
      </c>
      <c r="Z27" s="191">
        <v>2078077.5132405499</v>
      </c>
      <c r="AA27" s="191">
        <v>2078077.5132405499</v>
      </c>
      <c r="AB27" s="191">
        <v>0</v>
      </c>
      <c r="AC27" s="191">
        <v>0</v>
      </c>
      <c r="AD27" s="191">
        <v>2078077.5132405499</v>
      </c>
      <c r="AE27" s="195">
        <v>1</v>
      </c>
    </row>
    <row r="28" spans="1:31">
      <c r="A28" s="194" t="s">
        <v>379</v>
      </c>
      <c r="B28" s="191">
        <v>20349977.672307692</v>
      </c>
      <c r="C28" s="191">
        <v>20349977.672307692</v>
      </c>
      <c r="D28" s="191">
        <v>-20349977.672307692</v>
      </c>
      <c r="E28" s="191">
        <v>0</v>
      </c>
      <c r="F28" s="191">
        <v>0</v>
      </c>
      <c r="G28" s="191">
        <v>20349977.672307692</v>
      </c>
      <c r="H28" s="191">
        <v>-20349977.672307692</v>
      </c>
      <c r="I28" s="191">
        <v>0</v>
      </c>
      <c r="J28" s="191">
        <v>0</v>
      </c>
      <c r="K28" s="195">
        <v>1</v>
      </c>
      <c r="L28" s="191">
        <v>29490296.186890353</v>
      </c>
      <c r="M28" s="191">
        <v>29490296.186890353</v>
      </c>
      <c r="N28" s="191">
        <v>-29490296.186890353</v>
      </c>
      <c r="O28" s="191">
        <v>0</v>
      </c>
      <c r="P28" s="191">
        <v>0</v>
      </c>
      <c r="Q28" s="191">
        <v>29490296.186890353</v>
      </c>
      <c r="R28" s="191">
        <v>-29490296.186890353</v>
      </c>
      <c r="S28" s="191">
        <v>0</v>
      </c>
      <c r="T28" s="191">
        <v>0</v>
      </c>
      <c r="U28" s="195">
        <v>1</v>
      </c>
      <c r="V28" s="191">
        <v>37706976.287613466</v>
      </c>
      <c r="W28" s="191">
        <v>37706976.287613466</v>
      </c>
      <c r="X28" s="191">
        <v>-37706976.287613466</v>
      </c>
      <c r="Y28" s="191">
        <v>32504054.248599868</v>
      </c>
      <c r="Z28" s="191">
        <v>32504054.248599868</v>
      </c>
      <c r="AA28" s="191">
        <v>37706976.287613466</v>
      </c>
      <c r="AB28" s="191">
        <v>-37706976.287613466</v>
      </c>
      <c r="AC28" s="191">
        <v>32504054.248599868</v>
      </c>
      <c r="AD28" s="191">
        <v>32504054.248599868</v>
      </c>
      <c r="AE28" s="195">
        <v>1</v>
      </c>
    </row>
    <row r="29" spans="1:31">
      <c r="A29" s="194" t="s">
        <v>380</v>
      </c>
      <c r="B29" s="191">
        <v>4117635.881538461</v>
      </c>
      <c r="C29" s="191">
        <v>4117635.881538461</v>
      </c>
      <c r="D29" s="191">
        <v>-4117635.881538461</v>
      </c>
      <c r="E29" s="191">
        <v>0</v>
      </c>
      <c r="F29" s="191">
        <v>0</v>
      </c>
      <c r="G29" s="191">
        <v>4117635.881538461</v>
      </c>
      <c r="H29" s="191">
        <v>-4117635.881538461</v>
      </c>
      <c r="I29" s="191">
        <v>0</v>
      </c>
      <c r="J29" s="191">
        <v>0</v>
      </c>
      <c r="K29" s="195">
        <v>1</v>
      </c>
      <c r="L29" s="191">
        <v>8632039.7339037992</v>
      </c>
      <c r="M29" s="191">
        <v>8632039.7339037992</v>
      </c>
      <c r="N29" s="191">
        <v>-8632039.7339037992</v>
      </c>
      <c r="O29" s="191">
        <v>0</v>
      </c>
      <c r="P29" s="191">
        <v>0</v>
      </c>
      <c r="Q29" s="191">
        <v>8632039.7339037992</v>
      </c>
      <c r="R29" s="191">
        <v>-8632039.7339037992</v>
      </c>
      <c r="S29" s="191">
        <v>0</v>
      </c>
      <c r="T29" s="191">
        <v>0</v>
      </c>
      <c r="U29" s="195">
        <v>1</v>
      </c>
      <c r="V29" s="191">
        <v>10439101.270241354</v>
      </c>
      <c r="W29" s="191">
        <v>10439101.270241354</v>
      </c>
      <c r="X29" s="191">
        <v>-10439101.270241354</v>
      </c>
      <c r="Y29" s="191">
        <v>9129741.2205460928</v>
      </c>
      <c r="Z29" s="191">
        <v>9129741.2205460928</v>
      </c>
      <c r="AA29" s="191">
        <v>10439101.270241354</v>
      </c>
      <c r="AB29" s="191">
        <v>-10439101.270241354</v>
      </c>
      <c r="AC29" s="191">
        <v>9129741.2205460928</v>
      </c>
      <c r="AD29" s="191">
        <v>9129741.2205460928</v>
      </c>
      <c r="AE29" s="195">
        <v>1</v>
      </c>
    </row>
    <row r="30" spans="1:31">
      <c r="A30" s="194" t="s">
        <v>381</v>
      </c>
      <c r="B30" s="191">
        <v>347998.49923076929</v>
      </c>
      <c r="C30" s="191">
        <v>347998.49923076929</v>
      </c>
      <c r="D30" s="191">
        <v>-347998.49923076929</v>
      </c>
      <c r="E30" s="191">
        <v>0</v>
      </c>
      <c r="F30" s="191">
        <v>0</v>
      </c>
      <c r="G30" s="191">
        <v>347998.49923076929</v>
      </c>
      <c r="H30" s="191">
        <v>-347998.49923076929</v>
      </c>
      <c r="I30" s="191">
        <v>0</v>
      </c>
      <c r="J30" s="191">
        <v>0</v>
      </c>
      <c r="K30" s="195">
        <v>1</v>
      </c>
      <c r="L30" s="191">
        <v>475483.27141142165</v>
      </c>
      <c r="M30" s="191">
        <v>475483.27141142165</v>
      </c>
      <c r="N30" s="191">
        <v>-475483.27141142165</v>
      </c>
      <c r="O30" s="191">
        <v>0</v>
      </c>
      <c r="P30" s="191">
        <v>0</v>
      </c>
      <c r="Q30" s="191">
        <v>475483.27141142165</v>
      </c>
      <c r="R30" s="191">
        <v>-475483.27141142165</v>
      </c>
      <c r="S30" s="191">
        <v>0</v>
      </c>
      <c r="T30" s="191">
        <v>0</v>
      </c>
      <c r="U30" s="195">
        <v>1</v>
      </c>
      <c r="V30" s="191">
        <v>591089.92332328926</v>
      </c>
      <c r="W30" s="191">
        <v>591089.92332328926</v>
      </c>
      <c r="X30" s="191">
        <v>-591089.92332328926</v>
      </c>
      <c r="Y30" s="191">
        <v>513227.53621653363</v>
      </c>
      <c r="Z30" s="191">
        <v>513227.53621653363</v>
      </c>
      <c r="AA30" s="191">
        <v>591089.92332328926</v>
      </c>
      <c r="AB30" s="191">
        <v>-591089.92332328926</v>
      </c>
      <c r="AC30" s="191">
        <v>513227.53621653363</v>
      </c>
      <c r="AD30" s="191">
        <v>513227.53621653363</v>
      </c>
      <c r="AE30" s="195">
        <v>1</v>
      </c>
    </row>
    <row r="31" spans="1:31">
      <c r="A31" s="194" t="s">
        <v>382</v>
      </c>
      <c r="B31" s="191">
        <v>437735.86384615384</v>
      </c>
      <c r="C31" s="191">
        <v>437735.86384615384</v>
      </c>
      <c r="D31" s="191">
        <v>-437735.86384615384</v>
      </c>
      <c r="E31" s="191">
        <v>0</v>
      </c>
      <c r="F31" s="191">
        <v>0</v>
      </c>
      <c r="G31" s="191">
        <v>437735.86384615384</v>
      </c>
      <c r="H31" s="191">
        <v>-437735.86384615384</v>
      </c>
      <c r="I31" s="191">
        <v>0</v>
      </c>
      <c r="J31" s="191">
        <v>0</v>
      </c>
      <c r="K31" s="195">
        <v>1</v>
      </c>
      <c r="L31" s="191">
        <v>602088.54091383494</v>
      </c>
      <c r="M31" s="191">
        <v>602088.54091383494</v>
      </c>
      <c r="N31" s="191">
        <v>-602088.54091383494</v>
      </c>
      <c r="O31" s="191">
        <v>0</v>
      </c>
      <c r="P31" s="191">
        <v>0</v>
      </c>
      <c r="Q31" s="191">
        <v>602088.54091383494</v>
      </c>
      <c r="R31" s="191">
        <v>-602088.54091383494</v>
      </c>
      <c r="S31" s="191">
        <v>0</v>
      </c>
      <c r="T31" s="191">
        <v>0</v>
      </c>
      <c r="U31" s="195">
        <v>1</v>
      </c>
      <c r="V31" s="191">
        <v>830483.65223894245</v>
      </c>
      <c r="W31" s="191">
        <v>830483.65223894245</v>
      </c>
      <c r="X31" s="191">
        <v>-830483.65223894245</v>
      </c>
      <c r="Y31" s="191">
        <v>702601.77615216805</v>
      </c>
      <c r="Z31" s="191">
        <v>702601.77615216805</v>
      </c>
      <c r="AA31" s="191">
        <v>830483.65223894245</v>
      </c>
      <c r="AB31" s="191">
        <v>-830483.65223894245</v>
      </c>
      <c r="AC31" s="191">
        <v>702601.77615216805</v>
      </c>
      <c r="AD31" s="191">
        <v>702601.77615216805</v>
      </c>
      <c r="AE31" s="195">
        <v>1</v>
      </c>
    </row>
    <row r="32" spans="1:31" ht="15.75" thickBot="1">
      <c r="A32" s="194" t="s">
        <v>383</v>
      </c>
      <c r="B32" s="191">
        <v>0</v>
      </c>
      <c r="C32" s="191">
        <v>0</v>
      </c>
      <c r="D32" s="191">
        <v>0</v>
      </c>
      <c r="E32" s="191">
        <v>0</v>
      </c>
      <c r="F32" s="191">
        <v>0</v>
      </c>
      <c r="G32" s="191">
        <v>0</v>
      </c>
      <c r="H32" s="191">
        <v>0</v>
      </c>
      <c r="I32" s="191">
        <v>0</v>
      </c>
      <c r="J32" s="191">
        <v>0</v>
      </c>
      <c r="K32" s="195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5">
        <v>1</v>
      </c>
      <c r="V32" s="191">
        <v>52257049.915664025</v>
      </c>
      <c r="W32" s="191">
        <v>52257049.915664025</v>
      </c>
      <c r="X32" s="191">
        <v>0</v>
      </c>
      <c r="Y32" s="191">
        <v>0</v>
      </c>
      <c r="Z32" s="191">
        <v>52257049.915664025</v>
      </c>
      <c r="AA32" s="191">
        <v>52257049.915664025</v>
      </c>
      <c r="AB32" s="191">
        <v>0</v>
      </c>
      <c r="AC32" s="191">
        <v>0</v>
      </c>
      <c r="AD32" s="191">
        <v>52257049.915664025</v>
      </c>
      <c r="AE32" s="195">
        <v>1</v>
      </c>
    </row>
    <row r="33" spans="1:31">
      <c r="A33" s="196" t="s">
        <v>366</v>
      </c>
      <c r="B33" s="197">
        <v>479711178.76846135</v>
      </c>
      <c r="C33" s="197">
        <v>479711178.76846135</v>
      </c>
      <c r="D33" s="197">
        <v>-25253347.916923076</v>
      </c>
      <c r="E33" s="197">
        <v>0</v>
      </c>
      <c r="F33" s="197">
        <v>454457830.8515383</v>
      </c>
      <c r="G33" s="197">
        <v>479711178.76846135</v>
      </c>
      <c r="H33" s="197">
        <v>-25253347.916923076</v>
      </c>
      <c r="I33" s="197">
        <v>0</v>
      </c>
      <c r="J33" s="197">
        <v>454457830.8515383</v>
      </c>
      <c r="K33" s="198">
        <v>16</v>
      </c>
      <c r="L33" s="197">
        <v>510830886.6118027</v>
      </c>
      <c r="M33" s="197">
        <v>510830886.6118027</v>
      </c>
      <c r="N33" s="197">
        <v>-39199907.733119406</v>
      </c>
      <c r="O33" s="197">
        <v>0</v>
      </c>
      <c r="P33" s="197">
        <v>471630978.87868327</v>
      </c>
      <c r="Q33" s="197">
        <v>510830886.6118027</v>
      </c>
      <c r="R33" s="197">
        <v>-39199907.733119406</v>
      </c>
      <c r="S33" s="197">
        <v>0</v>
      </c>
      <c r="T33" s="197">
        <v>471630978.87868327</v>
      </c>
      <c r="U33" s="198">
        <v>17</v>
      </c>
      <c r="V33" s="197">
        <v>605550605.75216365</v>
      </c>
      <c r="W33" s="197">
        <v>605550605.75216365</v>
      </c>
      <c r="X33" s="197">
        <v>-49567651.133417048</v>
      </c>
      <c r="Y33" s="197">
        <v>42849624.781514667</v>
      </c>
      <c r="Z33" s="197">
        <v>598832579.40026116</v>
      </c>
      <c r="AA33" s="197">
        <v>605550605.75216365</v>
      </c>
      <c r="AB33" s="197">
        <v>-49567651.133417048</v>
      </c>
      <c r="AC33" s="197">
        <v>42849624.781514667</v>
      </c>
      <c r="AD33" s="197">
        <v>598832579.40026116</v>
      </c>
      <c r="AE33" s="198">
        <v>17</v>
      </c>
    </row>
    <row r="35" spans="1:31">
      <c r="A35" s="193" t="s">
        <v>105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30"/>
      <c r="L35" s="191"/>
      <c r="M35" s="191"/>
      <c r="N35" s="191"/>
      <c r="O35" s="191"/>
      <c r="P35" s="191"/>
      <c r="Q35" s="191"/>
      <c r="R35" s="191"/>
      <c r="S35" s="191"/>
      <c r="T35" s="191"/>
      <c r="U35" s="130"/>
      <c r="V35" s="191"/>
      <c r="W35" s="191"/>
      <c r="X35" s="191"/>
      <c r="Y35" s="191"/>
      <c r="Z35" s="191"/>
      <c r="AA35" s="191"/>
      <c r="AB35" s="191"/>
      <c r="AC35" s="191"/>
      <c r="AD35" s="191"/>
      <c r="AE35" s="130"/>
    </row>
    <row r="36" spans="1:31">
      <c r="A36" s="194" t="s">
        <v>384</v>
      </c>
      <c r="B36" s="191">
        <v>7056953.961538462</v>
      </c>
      <c r="C36" s="191">
        <v>7056953.961538462</v>
      </c>
      <c r="D36" s="191">
        <v>0</v>
      </c>
      <c r="E36" s="191">
        <v>0</v>
      </c>
      <c r="F36" s="191">
        <v>7056953.961538462</v>
      </c>
      <c r="G36" s="191">
        <v>7056953.961538462</v>
      </c>
      <c r="H36" s="191">
        <v>0</v>
      </c>
      <c r="I36" s="191">
        <v>0</v>
      </c>
      <c r="J36" s="191">
        <v>7056953.961538462</v>
      </c>
      <c r="K36" s="195">
        <v>1</v>
      </c>
      <c r="L36" s="191">
        <v>7864185.0984615376</v>
      </c>
      <c r="M36" s="191">
        <v>7864185.0984615376</v>
      </c>
      <c r="N36" s="191">
        <v>0</v>
      </c>
      <c r="O36" s="191">
        <v>0</v>
      </c>
      <c r="P36" s="191">
        <v>7864185.0984615376</v>
      </c>
      <c r="Q36" s="191">
        <v>7864185.0984615376</v>
      </c>
      <c r="R36" s="191">
        <v>0</v>
      </c>
      <c r="S36" s="191">
        <v>0</v>
      </c>
      <c r="T36" s="191">
        <v>7864185.0984615376</v>
      </c>
      <c r="U36" s="195">
        <v>1</v>
      </c>
      <c r="V36" s="191">
        <v>8748147.3499999978</v>
      </c>
      <c r="W36" s="191">
        <v>8748147.3499999978</v>
      </c>
      <c r="X36" s="191">
        <v>0</v>
      </c>
      <c r="Y36" s="191">
        <v>0</v>
      </c>
      <c r="Z36" s="191">
        <v>8748147.3499999978</v>
      </c>
      <c r="AA36" s="191">
        <v>8748147.3499999978</v>
      </c>
      <c r="AB36" s="191">
        <v>0</v>
      </c>
      <c r="AC36" s="191">
        <v>0</v>
      </c>
      <c r="AD36" s="191">
        <v>8748147.3499999978</v>
      </c>
      <c r="AE36" s="195">
        <v>1</v>
      </c>
    </row>
    <row r="37" spans="1:31">
      <c r="A37" s="194" t="s">
        <v>385</v>
      </c>
      <c r="B37" s="191">
        <v>11579430.790000003</v>
      </c>
      <c r="C37" s="191">
        <v>11579430.790000003</v>
      </c>
      <c r="D37" s="191">
        <v>0</v>
      </c>
      <c r="E37" s="191">
        <v>0</v>
      </c>
      <c r="F37" s="191">
        <v>11579430.790000003</v>
      </c>
      <c r="G37" s="191">
        <v>11579430.790000003</v>
      </c>
      <c r="H37" s="191">
        <v>0</v>
      </c>
      <c r="I37" s="191">
        <v>0</v>
      </c>
      <c r="J37" s="191">
        <v>11579430.790000003</v>
      </c>
      <c r="K37" s="195">
        <v>1</v>
      </c>
      <c r="L37" s="191">
        <v>11608814.930000003</v>
      </c>
      <c r="M37" s="191">
        <v>11608814.930000003</v>
      </c>
      <c r="N37" s="191">
        <v>0</v>
      </c>
      <c r="O37" s="191">
        <v>0</v>
      </c>
      <c r="P37" s="191">
        <v>11608814.930000003</v>
      </c>
      <c r="Q37" s="191">
        <v>11608814.930000003</v>
      </c>
      <c r="R37" s="191">
        <v>0</v>
      </c>
      <c r="S37" s="191">
        <v>0</v>
      </c>
      <c r="T37" s="191">
        <v>11608814.930000003</v>
      </c>
      <c r="U37" s="195">
        <v>1</v>
      </c>
      <c r="V37" s="191">
        <v>11608814.930000005</v>
      </c>
      <c r="W37" s="191">
        <v>11608814.930000005</v>
      </c>
      <c r="X37" s="191">
        <v>0</v>
      </c>
      <c r="Y37" s="191">
        <v>0</v>
      </c>
      <c r="Z37" s="191">
        <v>11608814.930000005</v>
      </c>
      <c r="AA37" s="191">
        <v>11608814.930000005</v>
      </c>
      <c r="AB37" s="191">
        <v>0</v>
      </c>
      <c r="AC37" s="191">
        <v>0</v>
      </c>
      <c r="AD37" s="191">
        <v>11608814.930000005</v>
      </c>
      <c r="AE37" s="195">
        <v>1</v>
      </c>
    </row>
    <row r="38" spans="1:31">
      <c r="A38" s="194" t="s">
        <v>386</v>
      </c>
      <c r="B38" s="191">
        <v>-159337.83000000002</v>
      </c>
      <c r="C38" s="191">
        <v>-159337.83000000002</v>
      </c>
      <c r="D38" s="191">
        <v>159337.83000000002</v>
      </c>
      <c r="E38" s="191">
        <v>0</v>
      </c>
      <c r="F38" s="191">
        <v>0</v>
      </c>
      <c r="G38" s="191">
        <v>-159337.83000000002</v>
      </c>
      <c r="H38" s="191">
        <v>159337.83000000002</v>
      </c>
      <c r="I38" s="191">
        <v>0</v>
      </c>
      <c r="J38" s="191">
        <v>0</v>
      </c>
      <c r="K38" s="195">
        <v>1</v>
      </c>
      <c r="L38" s="191">
        <v>-159337.83000000002</v>
      </c>
      <c r="M38" s="191">
        <v>-159337.83000000002</v>
      </c>
      <c r="N38" s="191">
        <v>159337.83000000002</v>
      </c>
      <c r="O38" s="191">
        <v>0</v>
      </c>
      <c r="P38" s="191">
        <v>0</v>
      </c>
      <c r="Q38" s="191">
        <v>-159337.83000000002</v>
      </c>
      <c r="R38" s="191">
        <v>159337.83000000002</v>
      </c>
      <c r="S38" s="191">
        <v>0</v>
      </c>
      <c r="T38" s="191">
        <v>0</v>
      </c>
      <c r="U38" s="195">
        <v>1</v>
      </c>
      <c r="V38" s="191">
        <v>-159337.83000000002</v>
      </c>
      <c r="W38" s="191">
        <v>-159337.83000000002</v>
      </c>
      <c r="X38" s="191">
        <v>159337.83000000002</v>
      </c>
      <c r="Y38" s="191">
        <v>-147081.07384615386</v>
      </c>
      <c r="Z38" s="191">
        <v>-147081.07384615386</v>
      </c>
      <c r="AA38" s="191">
        <v>-159337.83000000002</v>
      </c>
      <c r="AB38" s="191">
        <v>159337.83000000002</v>
      </c>
      <c r="AC38" s="191">
        <v>-147081.07384615386</v>
      </c>
      <c r="AD38" s="191">
        <v>-147081.07384615386</v>
      </c>
      <c r="AE38" s="195">
        <v>1</v>
      </c>
    </row>
    <row r="39" spans="1:31">
      <c r="A39" s="194" t="s">
        <v>387</v>
      </c>
      <c r="B39" s="191">
        <v>5521812.371538463</v>
      </c>
      <c r="C39" s="191">
        <v>5521812.371538463</v>
      </c>
      <c r="D39" s="191">
        <v>0</v>
      </c>
      <c r="E39" s="191">
        <v>0</v>
      </c>
      <c r="F39" s="191">
        <v>5521812.371538463</v>
      </c>
      <c r="G39" s="191">
        <v>5521812.3715384621</v>
      </c>
      <c r="H39" s="191">
        <v>0</v>
      </c>
      <c r="I39" s="191">
        <v>0</v>
      </c>
      <c r="J39" s="191">
        <v>5521812.371538463</v>
      </c>
      <c r="K39" s="195">
        <v>1</v>
      </c>
      <c r="L39" s="191">
        <v>5231261.9715384608</v>
      </c>
      <c r="M39" s="191">
        <v>5231261.9715384608</v>
      </c>
      <c r="N39" s="191">
        <v>0</v>
      </c>
      <c r="O39" s="191">
        <v>0</v>
      </c>
      <c r="P39" s="191">
        <v>5231261.9715384608</v>
      </c>
      <c r="Q39" s="191">
        <v>5231261.9715384608</v>
      </c>
      <c r="R39" s="191">
        <v>0</v>
      </c>
      <c r="S39" s="191">
        <v>0</v>
      </c>
      <c r="T39" s="191">
        <v>5231261.9715384608</v>
      </c>
      <c r="U39" s="195">
        <v>1</v>
      </c>
      <c r="V39" s="191">
        <v>5444322.2938461537</v>
      </c>
      <c r="W39" s="191">
        <v>5444322.2938461537</v>
      </c>
      <c r="X39" s="191">
        <v>0</v>
      </c>
      <c r="Y39" s="191">
        <v>0</v>
      </c>
      <c r="Z39" s="191">
        <v>5444322.2938461537</v>
      </c>
      <c r="AA39" s="191">
        <v>5444322.2938461537</v>
      </c>
      <c r="AB39" s="191">
        <v>0</v>
      </c>
      <c r="AC39" s="191">
        <v>0</v>
      </c>
      <c r="AD39" s="191">
        <v>5444322.2938461537</v>
      </c>
      <c r="AE39" s="195">
        <v>1</v>
      </c>
    </row>
    <row r="40" spans="1:31">
      <c r="A40" s="194" t="s">
        <v>388</v>
      </c>
      <c r="B40" s="191">
        <v>21656835</v>
      </c>
      <c r="C40" s="191">
        <v>21656835</v>
      </c>
      <c r="D40" s="191">
        <v>0</v>
      </c>
      <c r="E40" s="191">
        <v>0</v>
      </c>
      <c r="F40" s="191">
        <v>21656835</v>
      </c>
      <c r="G40" s="191">
        <v>21656835</v>
      </c>
      <c r="H40" s="191">
        <v>0</v>
      </c>
      <c r="I40" s="191">
        <v>0</v>
      </c>
      <c r="J40" s="191">
        <v>21656835</v>
      </c>
      <c r="K40" s="195">
        <v>1</v>
      </c>
      <c r="L40" s="191">
        <v>21656835</v>
      </c>
      <c r="M40" s="191">
        <v>21656835</v>
      </c>
      <c r="N40" s="191">
        <v>0</v>
      </c>
      <c r="O40" s="191">
        <v>0</v>
      </c>
      <c r="P40" s="191">
        <v>21656835</v>
      </c>
      <c r="Q40" s="191">
        <v>21656835</v>
      </c>
      <c r="R40" s="191">
        <v>0</v>
      </c>
      <c r="S40" s="191">
        <v>0</v>
      </c>
      <c r="T40" s="191">
        <v>21656835</v>
      </c>
      <c r="U40" s="195">
        <v>1</v>
      </c>
      <c r="V40" s="191">
        <v>21656835</v>
      </c>
      <c r="W40" s="191">
        <v>21656835</v>
      </c>
      <c r="X40" s="191">
        <v>0</v>
      </c>
      <c r="Y40" s="191">
        <v>0</v>
      </c>
      <c r="Z40" s="191">
        <v>21656835</v>
      </c>
      <c r="AA40" s="191">
        <v>21656835</v>
      </c>
      <c r="AB40" s="191">
        <v>0</v>
      </c>
      <c r="AC40" s="191">
        <v>0</v>
      </c>
      <c r="AD40" s="191">
        <v>21656835</v>
      </c>
      <c r="AE40" s="195">
        <v>1</v>
      </c>
    </row>
    <row r="41" spans="1:31" ht="15.75" thickBot="1">
      <c r="A41" s="194" t="s">
        <v>389</v>
      </c>
      <c r="B41" s="191">
        <v>4989393.1061538458</v>
      </c>
      <c r="C41" s="191">
        <v>4989393.1061538458</v>
      </c>
      <c r="D41" s="191">
        <v>-4989393.1061538458</v>
      </c>
      <c r="E41" s="191">
        <v>0</v>
      </c>
      <c r="F41" s="191">
        <v>0</v>
      </c>
      <c r="G41" s="191">
        <v>4989393.1061538458</v>
      </c>
      <c r="H41" s="191">
        <v>-4989393.1061538458</v>
      </c>
      <c r="I41" s="191">
        <v>0</v>
      </c>
      <c r="J41" s="191">
        <v>0</v>
      </c>
      <c r="K41" s="195">
        <v>1</v>
      </c>
      <c r="L41" s="191">
        <v>9677542</v>
      </c>
      <c r="M41" s="191">
        <v>9677542</v>
      </c>
      <c r="N41" s="191">
        <v>-9677542</v>
      </c>
      <c r="O41" s="191">
        <v>0</v>
      </c>
      <c r="P41" s="191">
        <v>0</v>
      </c>
      <c r="Q41" s="191">
        <v>9677542</v>
      </c>
      <c r="R41" s="191">
        <v>-9677542</v>
      </c>
      <c r="S41" s="191">
        <v>0</v>
      </c>
      <c r="T41" s="191">
        <v>0</v>
      </c>
      <c r="U41" s="195">
        <v>1</v>
      </c>
      <c r="V41" s="191">
        <v>9677542</v>
      </c>
      <c r="W41" s="191">
        <v>9677542</v>
      </c>
      <c r="X41" s="191">
        <v>-9677542</v>
      </c>
      <c r="Y41" s="191">
        <v>0</v>
      </c>
      <c r="Z41" s="191">
        <v>0</v>
      </c>
      <c r="AA41" s="191">
        <v>9677542</v>
      </c>
      <c r="AB41" s="191">
        <v>-9677542</v>
      </c>
      <c r="AC41" s="191">
        <v>0</v>
      </c>
      <c r="AD41" s="191">
        <v>0</v>
      </c>
      <c r="AE41" s="195">
        <v>1</v>
      </c>
    </row>
    <row r="42" spans="1:31">
      <c r="A42" s="196" t="s">
        <v>105</v>
      </c>
      <c r="B42" s="197">
        <v>50645087.399230778</v>
      </c>
      <c r="C42" s="197">
        <v>50645087.399230778</v>
      </c>
      <c r="D42" s="197">
        <v>-4830055.2761538457</v>
      </c>
      <c r="E42" s="197">
        <v>0</v>
      </c>
      <c r="F42" s="197">
        <v>45815032.123076931</v>
      </c>
      <c r="G42" s="197">
        <v>50645087.399230771</v>
      </c>
      <c r="H42" s="197">
        <v>-4830055.2761538457</v>
      </c>
      <c r="I42" s="197">
        <v>0</v>
      </c>
      <c r="J42" s="197">
        <v>45815032.123076931</v>
      </c>
      <c r="K42" s="198">
        <v>6</v>
      </c>
      <c r="L42" s="197">
        <v>55879301.170000002</v>
      </c>
      <c r="M42" s="197">
        <v>55879301.170000002</v>
      </c>
      <c r="N42" s="197">
        <v>-9518204.1699999999</v>
      </c>
      <c r="O42" s="197">
        <v>0</v>
      </c>
      <c r="P42" s="197">
        <v>46361097</v>
      </c>
      <c r="Q42" s="197">
        <v>55879301.170000002</v>
      </c>
      <c r="R42" s="197">
        <v>-9518204.1699999999</v>
      </c>
      <c r="S42" s="197">
        <v>0</v>
      </c>
      <c r="T42" s="197">
        <v>46361097</v>
      </c>
      <c r="U42" s="198">
        <v>6</v>
      </c>
      <c r="V42" s="197">
        <v>56976323.743846156</v>
      </c>
      <c r="W42" s="197">
        <v>56976323.743846156</v>
      </c>
      <c r="X42" s="197">
        <v>-9518204.1699999999</v>
      </c>
      <c r="Y42" s="197">
        <v>-147081.07384615386</v>
      </c>
      <c r="Z42" s="197">
        <v>47311038.5</v>
      </c>
      <c r="AA42" s="197">
        <v>56976323.743846156</v>
      </c>
      <c r="AB42" s="197">
        <v>-9518204.1699999999</v>
      </c>
      <c r="AC42" s="197">
        <v>-147081.07384615386</v>
      </c>
      <c r="AD42" s="197">
        <v>47311038.5</v>
      </c>
      <c r="AE42" s="198">
        <v>6</v>
      </c>
    </row>
    <row r="44" spans="1:31">
      <c r="A44" s="132" t="s">
        <v>363</v>
      </c>
      <c r="B44" s="199">
        <v>543279475.15692282</v>
      </c>
      <c r="C44" s="199">
        <v>543279475.15692282</v>
      </c>
      <c r="D44" s="199">
        <v>-30083403.193076923</v>
      </c>
      <c r="E44" s="199">
        <v>0</v>
      </c>
      <c r="F44" s="199">
        <v>513196071.96384597</v>
      </c>
      <c r="G44" s="199">
        <v>543279475.15692282</v>
      </c>
      <c r="H44" s="199">
        <v>-30083403.193076923</v>
      </c>
      <c r="I44" s="199">
        <v>0</v>
      </c>
      <c r="J44" s="199">
        <v>513196071.96384597</v>
      </c>
      <c r="K44" s="130">
        <v>23</v>
      </c>
      <c r="L44" s="199">
        <v>582538176.75140858</v>
      </c>
      <c r="M44" s="199">
        <v>582538176.75140858</v>
      </c>
      <c r="N44" s="199">
        <v>-48718111.903119408</v>
      </c>
      <c r="O44" s="199">
        <v>0</v>
      </c>
      <c r="P44" s="199">
        <v>533820064.84828919</v>
      </c>
      <c r="Q44" s="199">
        <v>582538176.75140858</v>
      </c>
      <c r="R44" s="199">
        <v>-48718111.903119408</v>
      </c>
      <c r="S44" s="199">
        <v>0</v>
      </c>
      <c r="T44" s="199">
        <v>533820064.84828919</v>
      </c>
      <c r="U44" s="130">
        <v>24</v>
      </c>
      <c r="V44" s="199">
        <v>681119850.20214462</v>
      </c>
      <c r="W44" s="199">
        <v>681119850.20214462</v>
      </c>
      <c r="X44" s="199">
        <v>-59085855.303417049</v>
      </c>
      <c r="Y44" s="199">
        <v>42702543.707668513</v>
      </c>
      <c r="Z44" s="199">
        <v>664736538.60639596</v>
      </c>
      <c r="AA44" s="199">
        <v>681119850.20214462</v>
      </c>
      <c r="AB44" s="199">
        <v>-59085855.303417049</v>
      </c>
      <c r="AC44" s="199">
        <v>42702543.707668513</v>
      </c>
      <c r="AD44" s="199">
        <v>664736538.60639596</v>
      </c>
      <c r="AE44" s="130">
        <v>24</v>
      </c>
    </row>
    <row r="46" spans="1:31">
      <c r="A46" s="192" t="s">
        <v>390</v>
      </c>
      <c r="B46" s="191"/>
      <c r="C46" s="191"/>
      <c r="D46" s="191"/>
      <c r="E46" s="191"/>
      <c r="F46" s="191"/>
      <c r="G46" s="191"/>
      <c r="H46" s="191"/>
      <c r="I46" s="191"/>
      <c r="J46" s="191"/>
      <c r="K46" s="130"/>
      <c r="L46" s="191"/>
      <c r="M46" s="191"/>
      <c r="N46" s="191"/>
      <c r="O46" s="191"/>
      <c r="P46" s="191"/>
      <c r="Q46" s="191"/>
      <c r="R46" s="191"/>
      <c r="S46" s="191"/>
      <c r="T46" s="191"/>
      <c r="U46" s="130"/>
      <c r="V46" s="191"/>
      <c r="W46" s="191"/>
      <c r="X46" s="191"/>
      <c r="Y46" s="191"/>
      <c r="Z46" s="191"/>
      <c r="AA46" s="191"/>
      <c r="AB46" s="191"/>
      <c r="AC46" s="191"/>
      <c r="AD46" s="191"/>
      <c r="AE46" s="130"/>
    </row>
    <row r="47" spans="1:31">
      <c r="A47" s="194" t="s">
        <v>391</v>
      </c>
      <c r="B47" s="191">
        <v>1381768.3009425027</v>
      </c>
      <c r="C47" s="191">
        <v>1381768.3009425027</v>
      </c>
      <c r="D47" s="191">
        <v>0</v>
      </c>
      <c r="E47" s="191">
        <v>0</v>
      </c>
      <c r="F47" s="191">
        <v>1381768.3009425027</v>
      </c>
      <c r="G47" s="191">
        <v>1381768.3009425027</v>
      </c>
      <c r="H47" s="191">
        <v>0</v>
      </c>
      <c r="I47" s="191">
        <v>0</v>
      </c>
      <c r="J47" s="191">
        <v>1381768.3009425027</v>
      </c>
      <c r="K47" s="195">
        <v>1</v>
      </c>
      <c r="L47" s="191">
        <v>1246450.9622943276</v>
      </c>
      <c r="M47" s="191">
        <v>1246450.9622943276</v>
      </c>
      <c r="N47" s="191">
        <v>0</v>
      </c>
      <c r="O47" s="191">
        <v>0</v>
      </c>
      <c r="P47" s="191">
        <v>1246450.9622943276</v>
      </c>
      <c r="Q47" s="191">
        <v>1246450.9622943276</v>
      </c>
      <c r="R47" s="191">
        <v>0</v>
      </c>
      <c r="S47" s="191">
        <v>0</v>
      </c>
      <c r="T47" s="191">
        <v>1246450.9622943276</v>
      </c>
      <c r="U47" s="195">
        <v>1</v>
      </c>
      <c r="V47" s="191">
        <v>207587.98155754386</v>
      </c>
      <c r="W47" s="191">
        <v>207587.98155754386</v>
      </c>
      <c r="X47" s="191">
        <v>0</v>
      </c>
      <c r="Y47" s="191">
        <v>0</v>
      </c>
      <c r="Z47" s="191">
        <v>207587.98155754386</v>
      </c>
      <c r="AA47" s="191">
        <v>207587.98155754386</v>
      </c>
      <c r="AB47" s="191">
        <v>0</v>
      </c>
      <c r="AC47" s="191">
        <v>0</v>
      </c>
      <c r="AD47" s="191">
        <v>207587.98155754386</v>
      </c>
      <c r="AE47" s="195">
        <v>1</v>
      </c>
    </row>
    <row r="48" spans="1:31">
      <c r="A48" s="194" t="s">
        <v>392</v>
      </c>
      <c r="B48" s="191">
        <v>16320185.096384693</v>
      </c>
      <c r="C48" s="191">
        <v>16320185.096384693</v>
      </c>
      <c r="D48" s="191">
        <v>0</v>
      </c>
      <c r="E48" s="191">
        <v>0</v>
      </c>
      <c r="F48" s="191">
        <v>16320185.096384693</v>
      </c>
      <c r="G48" s="191">
        <v>16320185.096384693</v>
      </c>
      <c r="H48" s="191">
        <v>0</v>
      </c>
      <c r="I48" s="191">
        <v>0</v>
      </c>
      <c r="J48" s="191">
        <v>16320185.096384693</v>
      </c>
      <c r="K48" s="195">
        <v>1</v>
      </c>
      <c r="L48" s="191">
        <v>44729716.906361319</v>
      </c>
      <c r="M48" s="191">
        <v>44729716.906361319</v>
      </c>
      <c r="N48" s="191">
        <v>0</v>
      </c>
      <c r="O48" s="191">
        <v>0</v>
      </c>
      <c r="P48" s="191">
        <v>44729716.906361319</v>
      </c>
      <c r="Q48" s="191">
        <v>44729716.906361319</v>
      </c>
      <c r="R48" s="191">
        <v>0</v>
      </c>
      <c r="S48" s="191">
        <v>0</v>
      </c>
      <c r="T48" s="191">
        <v>44729716.906361319</v>
      </c>
      <c r="U48" s="195">
        <v>1</v>
      </c>
      <c r="V48" s="191">
        <v>15259274.220128398</v>
      </c>
      <c r="W48" s="191">
        <v>15259274.220128398</v>
      </c>
      <c r="X48" s="191">
        <v>0</v>
      </c>
      <c r="Y48" s="191">
        <v>0</v>
      </c>
      <c r="Z48" s="191">
        <v>15259274.220128398</v>
      </c>
      <c r="AA48" s="191">
        <v>15259274.220128398</v>
      </c>
      <c r="AB48" s="191">
        <v>0</v>
      </c>
      <c r="AC48" s="191">
        <v>0</v>
      </c>
      <c r="AD48" s="191">
        <v>15259274.220128398</v>
      </c>
      <c r="AE48" s="195">
        <v>1</v>
      </c>
    </row>
    <row r="49" spans="1:31">
      <c r="A49" s="194" t="s">
        <v>393</v>
      </c>
      <c r="B49" s="191">
        <v>5976747.241030423</v>
      </c>
      <c r="C49" s="191">
        <v>5976747.241030423</v>
      </c>
      <c r="D49" s="191">
        <v>0</v>
      </c>
      <c r="E49" s="191">
        <v>0</v>
      </c>
      <c r="F49" s="191">
        <v>5976747.241030423</v>
      </c>
      <c r="G49" s="191">
        <v>5976747.241030423</v>
      </c>
      <c r="H49" s="191">
        <v>0</v>
      </c>
      <c r="I49" s="191">
        <v>0</v>
      </c>
      <c r="J49" s="191">
        <v>5976747.241030423</v>
      </c>
      <c r="K49" s="195">
        <v>1</v>
      </c>
      <c r="L49" s="191">
        <v>8964255.2710062135</v>
      </c>
      <c r="M49" s="191">
        <v>8964255.2710062135</v>
      </c>
      <c r="N49" s="191">
        <v>0</v>
      </c>
      <c r="O49" s="191">
        <v>0</v>
      </c>
      <c r="P49" s="191">
        <v>8964255.2710062135</v>
      </c>
      <c r="Q49" s="191">
        <v>8964255.2710062135</v>
      </c>
      <c r="R49" s="191">
        <v>0</v>
      </c>
      <c r="S49" s="191">
        <v>0</v>
      </c>
      <c r="T49" s="191">
        <v>8964255.2710062135</v>
      </c>
      <c r="U49" s="195">
        <v>1</v>
      </c>
      <c r="V49" s="191">
        <v>11843802.433033768</v>
      </c>
      <c r="W49" s="191">
        <v>11843802.433033768</v>
      </c>
      <c r="X49" s="191">
        <v>0</v>
      </c>
      <c r="Y49" s="191">
        <v>0</v>
      </c>
      <c r="Z49" s="191">
        <v>11843802.433033768</v>
      </c>
      <c r="AA49" s="191">
        <v>11843802.433033768</v>
      </c>
      <c r="AB49" s="191">
        <v>0</v>
      </c>
      <c r="AC49" s="191">
        <v>0</v>
      </c>
      <c r="AD49" s="191">
        <v>11843802.433033768</v>
      </c>
      <c r="AE49" s="195">
        <v>1</v>
      </c>
    </row>
    <row r="50" spans="1:31">
      <c r="A50" s="194" t="s">
        <v>394</v>
      </c>
      <c r="B50" s="191">
        <v>265887.48933468916</v>
      </c>
      <c r="C50" s="191">
        <v>265887.48933468916</v>
      </c>
      <c r="D50" s="191">
        <v>0</v>
      </c>
      <c r="E50" s="191">
        <v>0</v>
      </c>
      <c r="F50" s="191">
        <v>265887.48933468916</v>
      </c>
      <c r="G50" s="191">
        <v>265887.48933468916</v>
      </c>
      <c r="H50" s="191">
        <v>0</v>
      </c>
      <c r="I50" s="191">
        <v>0</v>
      </c>
      <c r="J50" s="191">
        <v>265887.48933468916</v>
      </c>
      <c r="K50" s="195">
        <v>1</v>
      </c>
      <c r="L50" s="191">
        <v>5595.228376170433</v>
      </c>
      <c r="M50" s="191">
        <v>5595.228376170433</v>
      </c>
      <c r="N50" s="191">
        <v>0</v>
      </c>
      <c r="O50" s="191">
        <v>0</v>
      </c>
      <c r="P50" s="191">
        <v>5595.228376170433</v>
      </c>
      <c r="Q50" s="191">
        <v>5595.228376170433</v>
      </c>
      <c r="R50" s="191">
        <v>0</v>
      </c>
      <c r="S50" s="191">
        <v>0</v>
      </c>
      <c r="T50" s="191">
        <v>5595.228376170433</v>
      </c>
      <c r="U50" s="195">
        <v>1</v>
      </c>
      <c r="V50" s="191">
        <v>2601.686923076923</v>
      </c>
      <c r="W50" s="191">
        <v>2601.686923076923</v>
      </c>
      <c r="X50" s="191">
        <v>0</v>
      </c>
      <c r="Y50" s="191">
        <v>0</v>
      </c>
      <c r="Z50" s="191">
        <v>2601.686923076923</v>
      </c>
      <c r="AA50" s="191">
        <v>2601.686923076923</v>
      </c>
      <c r="AB50" s="191">
        <v>0</v>
      </c>
      <c r="AC50" s="191">
        <v>0</v>
      </c>
      <c r="AD50" s="191">
        <v>2601.686923076923</v>
      </c>
      <c r="AE50" s="195">
        <v>1</v>
      </c>
    </row>
    <row r="51" spans="1:31" ht="15.75" thickBot="1">
      <c r="A51" s="194" t="s">
        <v>395</v>
      </c>
      <c r="B51" s="191">
        <v>3658085.6969230771</v>
      </c>
      <c r="C51" s="191">
        <v>3658085.6969230771</v>
      </c>
      <c r="D51" s="191">
        <v>-3658085.6969230771</v>
      </c>
      <c r="E51" s="191">
        <v>0</v>
      </c>
      <c r="F51" s="191">
        <v>0</v>
      </c>
      <c r="G51" s="191">
        <v>3658085.6969230771</v>
      </c>
      <c r="H51" s="191">
        <v>-3658085.6969230771</v>
      </c>
      <c r="I51" s="191">
        <v>0</v>
      </c>
      <c r="J51" s="191">
        <v>0</v>
      </c>
      <c r="K51" s="195">
        <v>1</v>
      </c>
      <c r="L51" s="191">
        <v>2714008.1640704973</v>
      </c>
      <c r="M51" s="191">
        <v>2714008.1640704973</v>
      </c>
      <c r="N51" s="191">
        <v>-2714008.1640704973</v>
      </c>
      <c r="O51" s="191">
        <v>0</v>
      </c>
      <c r="P51" s="191">
        <v>0</v>
      </c>
      <c r="Q51" s="191">
        <v>2714008.1640704973</v>
      </c>
      <c r="R51" s="191">
        <v>-2714008.1640704973</v>
      </c>
      <c r="S51" s="191">
        <v>0</v>
      </c>
      <c r="T51" s="191">
        <v>0</v>
      </c>
      <c r="U51" s="195">
        <v>1</v>
      </c>
      <c r="V51" s="191">
        <v>3555214.0227053412</v>
      </c>
      <c r="W51" s="191">
        <v>3555214.0227053412</v>
      </c>
      <c r="X51" s="191">
        <v>-3555214.0227053412</v>
      </c>
      <c r="Y51" s="191">
        <v>879173.84259832825</v>
      </c>
      <c r="Z51" s="191">
        <v>879173.84259832825</v>
      </c>
      <c r="AA51" s="191">
        <v>3555214.0227053412</v>
      </c>
      <c r="AB51" s="191">
        <v>-3555214.0227053412</v>
      </c>
      <c r="AC51" s="191">
        <v>879173.84259832825</v>
      </c>
      <c r="AD51" s="191">
        <v>879173.84259832825</v>
      </c>
      <c r="AE51" s="195">
        <v>1</v>
      </c>
    </row>
    <row r="52" spans="1:31">
      <c r="A52" s="132" t="s">
        <v>390</v>
      </c>
      <c r="B52" s="199">
        <v>27602673.824615382</v>
      </c>
      <c r="C52" s="199">
        <v>27602673.824615382</v>
      </c>
      <c r="D52" s="199">
        <v>-3658085.6969230771</v>
      </c>
      <c r="E52" s="199">
        <v>0</v>
      </c>
      <c r="F52" s="199">
        <v>23944588.127692305</v>
      </c>
      <c r="G52" s="199">
        <v>27602673.824615382</v>
      </c>
      <c r="H52" s="199">
        <v>-3658085.6969230771</v>
      </c>
      <c r="I52" s="199">
        <v>0</v>
      </c>
      <c r="J52" s="199">
        <v>23944588.127692305</v>
      </c>
      <c r="K52" s="130">
        <v>5</v>
      </c>
      <c r="L52" s="199">
        <v>57660026.532108523</v>
      </c>
      <c r="M52" s="199">
        <v>57660026.532108523</v>
      </c>
      <c r="N52" s="199">
        <v>-2714008.1640704973</v>
      </c>
      <c r="O52" s="199">
        <v>0</v>
      </c>
      <c r="P52" s="199">
        <v>54946018.368038028</v>
      </c>
      <c r="Q52" s="199">
        <v>57660026.532108523</v>
      </c>
      <c r="R52" s="199">
        <v>-2714008.1640704973</v>
      </c>
      <c r="S52" s="199">
        <v>0</v>
      </c>
      <c r="T52" s="199">
        <v>54946018.368038028</v>
      </c>
      <c r="U52" s="130">
        <v>5</v>
      </c>
      <c r="V52" s="199">
        <v>30868480.344348129</v>
      </c>
      <c r="W52" s="199">
        <v>30868480.344348129</v>
      </c>
      <c r="X52" s="199">
        <v>-3555214.0227053412</v>
      </c>
      <c r="Y52" s="199">
        <v>879173.84259832825</v>
      </c>
      <c r="Z52" s="199">
        <v>28192440.164241113</v>
      </c>
      <c r="AA52" s="199">
        <v>30868480.344348129</v>
      </c>
      <c r="AB52" s="199">
        <v>-3555214.0227053412</v>
      </c>
      <c r="AC52" s="199">
        <v>879173.84259832825</v>
      </c>
      <c r="AD52" s="199">
        <v>28192440.164241113</v>
      </c>
      <c r="AE52" s="130">
        <v>5</v>
      </c>
    </row>
    <row r="54" spans="1:31">
      <c r="A54" s="192" t="s">
        <v>396</v>
      </c>
      <c r="B54" s="191"/>
      <c r="C54" s="191"/>
      <c r="D54" s="191"/>
      <c r="E54" s="191"/>
      <c r="F54" s="191"/>
      <c r="G54" s="191"/>
      <c r="H54" s="191"/>
      <c r="I54" s="191"/>
      <c r="J54" s="191"/>
      <c r="K54" s="130"/>
      <c r="L54" s="191"/>
      <c r="M54" s="191"/>
      <c r="N54" s="191"/>
      <c r="O54" s="191"/>
      <c r="P54" s="191"/>
      <c r="Q54" s="191"/>
      <c r="R54" s="191"/>
      <c r="S54" s="191"/>
      <c r="T54" s="191"/>
      <c r="U54" s="130"/>
      <c r="V54" s="191"/>
      <c r="W54" s="191"/>
      <c r="X54" s="191"/>
      <c r="Y54" s="191"/>
      <c r="Z54" s="191"/>
      <c r="AA54" s="191"/>
      <c r="AB54" s="191"/>
      <c r="AC54" s="191"/>
      <c r="AD54" s="191"/>
      <c r="AE54" s="130"/>
    </row>
    <row r="55" spans="1:31">
      <c r="A55" s="193" t="s">
        <v>397</v>
      </c>
      <c r="B55" s="191"/>
      <c r="C55" s="191"/>
      <c r="D55" s="191"/>
      <c r="E55" s="191"/>
      <c r="F55" s="191"/>
      <c r="G55" s="191"/>
      <c r="H55" s="191"/>
      <c r="I55" s="191"/>
      <c r="J55" s="191"/>
      <c r="K55" s="130"/>
      <c r="L55" s="191"/>
      <c r="M55" s="191"/>
      <c r="N55" s="191"/>
      <c r="O55" s="191"/>
      <c r="P55" s="191"/>
      <c r="Q55" s="191"/>
      <c r="R55" s="191"/>
      <c r="S55" s="191"/>
      <c r="T55" s="191"/>
      <c r="U55" s="130"/>
      <c r="V55" s="191"/>
      <c r="W55" s="191"/>
      <c r="X55" s="191"/>
      <c r="Y55" s="191"/>
      <c r="Z55" s="191"/>
      <c r="AA55" s="191"/>
      <c r="AB55" s="191"/>
      <c r="AC55" s="191"/>
      <c r="AD55" s="191"/>
      <c r="AE55" s="130"/>
    </row>
    <row r="56" spans="1:31" ht="15.75" thickBot="1">
      <c r="A56" s="194" t="s">
        <v>398</v>
      </c>
      <c r="B56" s="191">
        <v>-942162.23384615371</v>
      </c>
      <c r="C56" s="191">
        <v>-942162.23384615371</v>
      </c>
      <c r="D56" s="191">
        <v>0</v>
      </c>
      <c r="E56" s="191">
        <v>0</v>
      </c>
      <c r="F56" s="191">
        <v>-942162.23384615371</v>
      </c>
      <c r="G56" s="191">
        <v>-942162.23384615371</v>
      </c>
      <c r="H56" s="191">
        <v>0</v>
      </c>
      <c r="I56" s="191">
        <v>0</v>
      </c>
      <c r="J56" s="191">
        <v>-942162.23384615371</v>
      </c>
      <c r="K56" s="195">
        <v>1</v>
      </c>
      <c r="L56" s="191">
        <v>-1982065.4573722458</v>
      </c>
      <c r="M56" s="191">
        <v>-1982065.4573722458</v>
      </c>
      <c r="N56" s="191">
        <v>0</v>
      </c>
      <c r="O56" s="191">
        <v>0</v>
      </c>
      <c r="P56" s="191">
        <v>-1982065.4573722458</v>
      </c>
      <c r="Q56" s="191">
        <v>-1982065.4573722458</v>
      </c>
      <c r="R56" s="191">
        <v>0</v>
      </c>
      <c r="S56" s="191">
        <v>0</v>
      </c>
      <c r="T56" s="191">
        <v>-1982065.4573722458</v>
      </c>
      <c r="U56" s="195">
        <v>1</v>
      </c>
      <c r="V56" s="191">
        <v>-3216177.405911989</v>
      </c>
      <c r="W56" s="191">
        <v>-3216177.405911989</v>
      </c>
      <c r="X56" s="191">
        <v>0</v>
      </c>
      <c r="Y56" s="191">
        <v>0</v>
      </c>
      <c r="Z56" s="191">
        <v>-3216177.405911989</v>
      </c>
      <c r="AA56" s="191">
        <v>-3216177.405911989</v>
      </c>
      <c r="AB56" s="191">
        <v>0</v>
      </c>
      <c r="AC56" s="191">
        <v>0</v>
      </c>
      <c r="AD56" s="191">
        <v>-3216177.405911989</v>
      </c>
      <c r="AE56" s="195">
        <v>1</v>
      </c>
    </row>
    <row r="57" spans="1:31">
      <c r="A57" s="196" t="s">
        <v>397</v>
      </c>
      <c r="B57" s="197">
        <v>-942162.23384615371</v>
      </c>
      <c r="C57" s="197">
        <v>-942162.23384615371</v>
      </c>
      <c r="D57" s="197">
        <v>0</v>
      </c>
      <c r="E57" s="197">
        <v>0</v>
      </c>
      <c r="F57" s="197">
        <v>-942162.23384615371</v>
      </c>
      <c r="G57" s="197">
        <v>-942162.23384615371</v>
      </c>
      <c r="H57" s="197">
        <v>0</v>
      </c>
      <c r="I57" s="197">
        <v>0</v>
      </c>
      <c r="J57" s="197">
        <v>-942162.23384615371</v>
      </c>
      <c r="K57" s="198">
        <v>1</v>
      </c>
      <c r="L57" s="197">
        <v>-1982065.4573722458</v>
      </c>
      <c r="M57" s="197">
        <v>-1982065.4573722458</v>
      </c>
      <c r="N57" s="197">
        <v>0</v>
      </c>
      <c r="O57" s="197">
        <v>0</v>
      </c>
      <c r="P57" s="197">
        <v>-1982065.4573722458</v>
      </c>
      <c r="Q57" s="197">
        <v>-1982065.4573722458</v>
      </c>
      <c r="R57" s="197">
        <v>0</v>
      </c>
      <c r="S57" s="197">
        <v>0</v>
      </c>
      <c r="T57" s="197">
        <v>-1982065.4573722458</v>
      </c>
      <c r="U57" s="198">
        <v>1</v>
      </c>
      <c r="V57" s="197">
        <v>-3216177.405911989</v>
      </c>
      <c r="W57" s="197">
        <v>-3216177.405911989</v>
      </c>
      <c r="X57" s="197">
        <v>0</v>
      </c>
      <c r="Y57" s="197">
        <v>0</v>
      </c>
      <c r="Z57" s="197">
        <v>-3216177.405911989</v>
      </c>
      <c r="AA57" s="197">
        <v>-3216177.405911989</v>
      </c>
      <c r="AB57" s="197">
        <v>0</v>
      </c>
      <c r="AC57" s="197">
        <v>0</v>
      </c>
      <c r="AD57" s="197">
        <v>-3216177.405911989</v>
      </c>
      <c r="AE57" s="198">
        <v>1</v>
      </c>
    </row>
    <row r="59" spans="1:31">
      <c r="A59" s="193" t="s">
        <v>399</v>
      </c>
      <c r="B59" s="191"/>
      <c r="C59" s="191"/>
      <c r="D59" s="191"/>
      <c r="E59" s="191"/>
      <c r="F59" s="191"/>
      <c r="G59" s="191"/>
      <c r="H59" s="191"/>
      <c r="I59" s="191"/>
      <c r="J59" s="191"/>
      <c r="K59" s="130"/>
      <c r="L59" s="191"/>
      <c r="M59" s="191"/>
      <c r="N59" s="191"/>
      <c r="O59" s="191"/>
      <c r="P59" s="191"/>
      <c r="Q59" s="191"/>
      <c r="R59" s="191"/>
      <c r="S59" s="191"/>
      <c r="T59" s="191"/>
      <c r="U59" s="130"/>
      <c r="V59" s="191"/>
      <c r="W59" s="191"/>
      <c r="X59" s="191"/>
      <c r="Y59" s="191"/>
      <c r="Z59" s="191"/>
      <c r="AA59" s="191"/>
      <c r="AB59" s="191"/>
      <c r="AC59" s="191"/>
      <c r="AD59" s="191"/>
      <c r="AE59" s="130"/>
    </row>
    <row r="60" spans="1:31">
      <c r="A60" s="194" t="s">
        <v>400</v>
      </c>
      <c r="B60" s="191">
        <v>-13416.05</v>
      </c>
      <c r="C60" s="191">
        <v>-13416.05</v>
      </c>
      <c r="D60" s="191">
        <v>0</v>
      </c>
      <c r="E60" s="191">
        <v>0</v>
      </c>
      <c r="F60" s="191">
        <v>-13416.05</v>
      </c>
      <c r="G60" s="191">
        <v>-13416.05</v>
      </c>
      <c r="H60" s="191">
        <v>0</v>
      </c>
      <c r="I60" s="191">
        <v>0</v>
      </c>
      <c r="J60" s="191">
        <v>-13416.05</v>
      </c>
      <c r="K60" s="195">
        <v>1</v>
      </c>
      <c r="L60" s="191">
        <v>-13416.049999999997</v>
      </c>
      <c r="M60" s="191">
        <v>-13416.049999999997</v>
      </c>
      <c r="N60" s="191">
        <v>0</v>
      </c>
      <c r="O60" s="191">
        <v>0</v>
      </c>
      <c r="P60" s="191">
        <v>-13416.049999999997</v>
      </c>
      <c r="Q60" s="191">
        <v>-13416.049999999997</v>
      </c>
      <c r="R60" s="191">
        <v>0</v>
      </c>
      <c r="S60" s="191">
        <v>0</v>
      </c>
      <c r="T60" s="191">
        <v>-13416.049999999997</v>
      </c>
      <c r="U60" s="195">
        <v>1</v>
      </c>
      <c r="V60" s="191">
        <v>-13416.049999999997</v>
      </c>
      <c r="W60" s="191">
        <v>-13416.049999999997</v>
      </c>
      <c r="X60" s="191">
        <v>0</v>
      </c>
      <c r="Y60" s="191">
        <v>0</v>
      </c>
      <c r="Z60" s="191">
        <v>-13416.049999999997</v>
      </c>
      <c r="AA60" s="191">
        <v>-13416.049999999997</v>
      </c>
      <c r="AB60" s="191">
        <v>0</v>
      </c>
      <c r="AC60" s="191">
        <v>0</v>
      </c>
      <c r="AD60" s="191">
        <v>-13416.049999999997</v>
      </c>
      <c r="AE60" s="195">
        <v>1</v>
      </c>
    </row>
    <row r="61" spans="1:31">
      <c r="A61" s="194" t="s">
        <v>401</v>
      </c>
      <c r="B61" s="191">
        <v>41413.402307692319</v>
      </c>
      <c r="C61" s="191">
        <v>41413.402307692319</v>
      </c>
      <c r="D61" s="191">
        <v>0</v>
      </c>
      <c r="E61" s="191">
        <v>0</v>
      </c>
      <c r="F61" s="191">
        <v>41413.402307692319</v>
      </c>
      <c r="G61" s="191">
        <v>41413.402307692319</v>
      </c>
      <c r="H61" s="191">
        <v>0</v>
      </c>
      <c r="I61" s="191">
        <v>0</v>
      </c>
      <c r="J61" s="191">
        <v>41413.402307692319</v>
      </c>
      <c r="K61" s="195">
        <v>1</v>
      </c>
      <c r="L61" s="191">
        <v>36968.919597599684</v>
      </c>
      <c r="M61" s="191">
        <v>36968.919597599684</v>
      </c>
      <c r="N61" s="191">
        <v>0</v>
      </c>
      <c r="O61" s="191">
        <v>0</v>
      </c>
      <c r="P61" s="191">
        <v>36968.919597599684</v>
      </c>
      <c r="Q61" s="191">
        <v>36968.919597599684</v>
      </c>
      <c r="R61" s="191">
        <v>0</v>
      </c>
      <c r="S61" s="191">
        <v>0</v>
      </c>
      <c r="T61" s="191">
        <v>36968.919597599684</v>
      </c>
      <c r="U61" s="195">
        <v>1</v>
      </c>
      <c r="V61" s="191">
        <v>31592.84811352324</v>
      </c>
      <c r="W61" s="191">
        <v>31592.84811352324</v>
      </c>
      <c r="X61" s="191">
        <v>0</v>
      </c>
      <c r="Y61" s="191">
        <v>-721.97452892018191</v>
      </c>
      <c r="Z61" s="191">
        <v>30870.873584603058</v>
      </c>
      <c r="AA61" s="191">
        <v>31592.84811352324</v>
      </c>
      <c r="AB61" s="191">
        <v>0</v>
      </c>
      <c r="AC61" s="191">
        <v>-721.97452892018191</v>
      </c>
      <c r="AD61" s="191">
        <v>30870.873584603058</v>
      </c>
      <c r="AE61" s="195">
        <v>1</v>
      </c>
    </row>
    <row r="62" spans="1:31">
      <c r="A62" s="194" t="s">
        <v>402</v>
      </c>
      <c r="B62" s="191">
        <v>-121985177.66307694</v>
      </c>
      <c r="C62" s="191">
        <v>-121985177.66307694</v>
      </c>
      <c r="D62" s="191">
        <v>0</v>
      </c>
      <c r="E62" s="191">
        <v>0</v>
      </c>
      <c r="F62" s="191">
        <v>-121985177.66307694</v>
      </c>
      <c r="G62" s="191">
        <v>-121985177.66307694</v>
      </c>
      <c r="H62" s="191">
        <v>0</v>
      </c>
      <c r="I62" s="191">
        <v>0</v>
      </c>
      <c r="J62" s="191">
        <v>-121985177.66307694</v>
      </c>
      <c r="K62" s="195">
        <v>1</v>
      </c>
      <c r="L62" s="191">
        <v>-126756962.6129196</v>
      </c>
      <c r="M62" s="191">
        <v>-126756962.6129196</v>
      </c>
      <c r="N62" s="191">
        <v>0</v>
      </c>
      <c r="O62" s="191">
        <v>0</v>
      </c>
      <c r="P62" s="191">
        <v>-126756962.6129196</v>
      </c>
      <c r="Q62" s="191">
        <v>-126756962.6129196</v>
      </c>
      <c r="R62" s="191">
        <v>0</v>
      </c>
      <c r="S62" s="191">
        <v>0</v>
      </c>
      <c r="T62" s="191">
        <v>-126756962.6129196</v>
      </c>
      <c r="U62" s="195">
        <v>1</v>
      </c>
      <c r="V62" s="191">
        <v>-132914873.78508022</v>
      </c>
      <c r="W62" s="191">
        <v>-132914873.78508022</v>
      </c>
      <c r="X62" s="191">
        <v>0</v>
      </c>
      <c r="Y62" s="191">
        <v>1160175.7402571652</v>
      </c>
      <c r="Z62" s="191">
        <v>-131754698.04482307</v>
      </c>
      <c r="AA62" s="191">
        <v>-132914873.78508022</v>
      </c>
      <c r="AB62" s="191">
        <v>0</v>
      </c>
      <c r="AC62" s="191">
        <v>1160175.7402571652</v>
      </c>
      <c r="AD62" s="191">
        <v>-131754698.04482307</v>
      </c>
      <c r="AE62" s="195">
        <v>1</v>
      </c>
    </row>
    <row r="63" spans="1:31">
      <c r="A63" s="194" t="s">
        <v>403</v>
      </c>
      <c r="B63" s="191">
        <v>-270535.76846153842</v>
      </c>
      <c r="C63" s="191">
        <v>-270535.76846153842</v>
      </c>
      <c r="D63" s="191">
        <v>0</v>
      </c>
      <c r="E63" s="191">
        <v>0</v>
      </c>
      <c r="F63" s="191">
        <v>-270535.76846153842</v>
      </c>
      <c r="G63" s="191">
        <v>-270535.76846153842</v>
      </c>
      <c r="H63" s="191">
        <v>0</v>
      </c>
      <c r="I63" s="191">
        <v>0</v>
      </c>
      <c r="J63" s="191">
        <v>-270535.76846153842</v>
      </c>
      <c r="K63" s="195">
        <v>1</v>
      </c>
      <c r="L63" s="191">
        <v>-332354.76228133769</v>
      </c>
      <c r="M63" s="191">
        <v>-332354.76228133769</v>
      </c>
      <c r="N63" s="191">
        <v>0</v>
      </c>
      <c r="O63" s="191">
        <v>0</v>
      </c>
      <c r="P63" s="191">
        <v>-332354.76228133769</v>
      </c>
      <c r="Q63" s="191">
        <v>-332354.76228133769</v>
      </c>
      <c r="R63" s="191">
        <v>0</v>
      </c>
      <c r="S63" s="191">
        <v>0</v>
      </c>
      <c r="T63" s="191">
        <v>-332354.76228133769</v>
      </c>
      <c r="U63" s="195">
        <v>1</v>
      </c>
      <c r="V63" s="191">
        <v>-412535.57674540672</v>
      </c>
      <c r="W63" s="191">
        <v>-412535.57674540672</v>
      </c>
      <c r="X63" s="191">
        <v>0</v>
      </c>
      <c r="Y63" s="191">
        <v>12484.567828603562</v>
      </c>
      <c r="Z63" s="191">
        <v>-400051.00891680317</v>
      </c>
      <c r="AA63" s="191">
        <v>-412535.57674540672</v>
      </c>
      <c r="AB63" s="191">
        <v>0</v>
      </c>
      <c r="AC63" s="191">
        <v>12484.567828603562</v>
      </c>
      <c r="AD63" s="191">
        <v>-400051.00891680317</v>
      </c>
      <c r="AE63" s="195">
        <v>1</v>
      </c>
    </row>
    <row r="64" spans="1:31">
      <c r="A64" s="194" t="s">
        <v>404</v>
      </c>
      <c r="B64" s="191">
        <v>-5203289.5469230767</v>
      </c>
      <c r="C64" s="191">
        <v>-5203289.5469230767</v>
      </c>
      <c r="D64" s="191">
        <v>0</v>
      </c>
      <c r="E64" s="191">
        <v>0</v>
      </c>
      <c r="F64" s="191">
        <v>-5203289.5469230767</v>
      </c>
      <c r="G64" s="191">
        <v>-5203289.5469230767</v>
      </c>
      <c r="H64" s="191">
        <v>0</v>
      </c>
      <c r="I64" s="191">
        <v>0</v>
      </c>
      <c r="J64" s="191">
        <v>-5203289.5469230767</v>
      </c>
      <c r="K64" s="195">
        <v>1</v>
      </c>
      <c r="L64" s="191">
        <v>-5442459.3890924938</v>
      </c>
      <c r="M64" s="191">
        <v>-5442459.3890924938</v>
      </c>
      <c r="N64" s="191">
        <v>0</v>
      </c>
      <c r="O64" s="191">
        <v>0</v>
      </c>
      <c r="P64" s="191">
        <v>-5442459.3890924938</v>
      </c>
      <c r="Q64" s="191">
        <v>-5442459.3890924938</v>
      </c>
      <c r="R64" s="191">
        <v>0</v>
      </c>
      <c r="S64" s="191">
        <v>0</v>
      </c>
      <c r="T64" s="191">
        <v>-5442459.3890924938</v>
      </c>
      <c r="U64" s="195">
        <v>1</v>
      </c>
      <c r="V64" s="191">
        <v>-5825522.0140800588</v>
      </c>
      <c r="W64" s="191">
        <v>-5825522.0140800588</v>
      </c>
      <c r="X64" s="191">
        <v>0</v>
      </c>
      <c r="Y64" s="191">
        <v>71744.604010275318</v>
      </c>
      <c r="Z64" s="191">
        <v>-5753777.4100697832</v>
      </c>
      <c r="AA64" s="191">
        <v>-5825522.0140800588</v>
      </c>
      <c r="AB64" s="191">
        <v>0</v>
      </c>
      <c r="AC64" s="191">
        <v>71744.604010275318</v>
      </c>
      <c r="AD64" s="191">
        <v>-5753777.4100697832</v>
      </c>
      <c r="AE64" s="195">
        <v>1</v>
      </c>
    </row>
    <row r="65" spans="1:31">
      <c r="A65" s="194" t="s">
        <v>405</v>
      </c>
      <c r="B65" s="191">
        <v>-46139265.946923077</v>
      </c>
      <c r="C65" s="191">
        <v>-46139265.946923077</v>
      </c>
      <c r="D65" s="191">
        <v>0</v>
      </c>
      <c r="E65" s="191">
        <v>0</v>
      </c>
      <c r="F65" s="191">
        <v>-46139265.946923077</v>
      </c>
      <c r="G65" s="191">
        <v>-46139265.946923077</v>
      </c>
      <c r="H65" s="191">
        <v>0</v>
      </c>
      <c r="I65" s="191">
        <v>0</v>
      </c>
      <c r="J65" s="191">
        <v>-46139265.946923077</v>
      </c>
      <c r="K65" s="195">
        <v>1</v>
      </c>
      <c r="L65" s="191">
        <v>-47731246.800653368</v>
      </c>
      <c r="M65" s="191">
        <v>-47731246.800653368</v>
      </c>
      <c r="N65" s="191">
        <v>0</v>
      </c>
      <c r="O65" s="191">
        <v>0</v>
      </c>
      <c r="P65" s="191">
        <v>-47731246.800653368</v>
      </c>
      <c r="Q65" s="191">
        <v>-47731246.800653368</v>
      </c>
      <c r="R65" s="191">
        <v>0</v>
      </c>
      <c r="S65" s="191">
        <v>0</v>
      </c>
      <c r="T65" s="191">
        <v>-47731246.800653368</v>
      </c>
      <c r="U65" s="195">
        <v>1</v>
      </c>
      <c r="V65" s="191">
        <v>-50008850.02421464</v>
      </c>
      <c r="W65" s="191">
        <v>-50008850.02421464</v>
      </c>
      <c r="X65" s="191">
        <v>0</v>
      </c>
      <c r="Y65" s="191">
        <v>-235923.35251639638</v>
      </c>
      <c r="Z65" s="191">
        <v>-50244773.376731038</v>
      </c>
      <c r="AA65" s="191">
        <v>-50008850.02421464</v>
      </c>
      <c r="AB65" s="191">
        <v>0</v>
      </c>
      <c r="AC65" s="191">
        <v>-235923.35251639638</v>
      </c>
      <c r="AD65" s="191">
        <v>-50244773.376731038</v>
      </c>
      <c r="AE65" s="195">
        <v>1</v>
      </c>
    </row>
    <row r="66" spans="1:31">
      <c r="A66" s="194" t="s">
        <v>406</v>
      </c>
      <c r="B66" s="191">
        <v>-694478.38923076913</v>
      </c>
      <c r="C66" s="191">
        <v>-694478.38923076913</v>
      </c>
      <c r="D66" s="191">
        <v>0</v>
      </c>
      <c r="E66" s="191">
        <v>0</v>
      </c>
      <c r="F66" s="191">
        <v>-694478.38923076913</v>
      </c>
      <c r="G66" s="191">
        <v>-694478.38923076913</v>
      </c>
      <c r="H66" s="191">
        <v>0</v>
      </c>
      <c r="I66" s="191">
        <v>0</v>
      </c>
      <c r="J66" s="191">
        <v>-694478.38923076913</v>
      </c>
      <c r="K66" s="195">
        <v>1</v>
      </c>
      <c r="L66" s="191">
        <v>-1115007.8848043918</v>
      </c>
      <c r="M66" s="191">
        <v>-1115007.8848043918</v>
      </c>
      <c r="N66" s="191">
        <v>0</v>
      </c>
      <c r="O66" s="191">
        <v>0</v>
      </c>
      <c r="P66" s="191">
        <v>-1115007.8848043918</v>
      </c>
      <c r="Q66" s="191">
        <v>-1115007.8848043918</v>
      </c>
      <c r="R66" s="191">
        <v>0</v>
      </c>
      <c r="S66" s="191">
        <v>0</v>
      </c>
      <c r="T66" s="191">
        <v>-1115007.8848043918</v>
      </c>
      <c r="U66" s="195">
        <v>1</v>
      </c>
      <c r="V66" s="191">
        <v>-1522474.0771467756</v>
      </c>
      <c r="W66" s="191">
        <v>-1522474.0771467756</v>
      </c>
      <c r="X66" s="191">
        <v>0</v>
      </c>
      <c r="Y66" s="191">
        <v>-125954.84086201197</v>
      </c>
      <c r="Z66" s="191">
        <v>-1648428.9180087876</v>
      </c>
      <c r="AA66" s="191">
        <v>-1522474.0771467756</v>
      </c>
      <c r="AB66" s="191">
        <v>0</v>
      </c>
      <c r="AC66" s="191">
        <v>-125954.84086201197</v>
      </c>
      <c r="AD66" s="191">
        <v>-1648428.9180087876</v>
      </c>
      <c r="AE66" s="195">
        <v>1</v>
      </c>
    </row>
    <row r="67" spans="1:31">
      <c r="A67" s="194" t="s">
        <v>407</v>
      </c>
      <c r="B67" s="191">
        <v>-17936.11307692324</v>
      </c>
      <c r="C67" s="191">
        <v>-17936.11307692324</v>
      </c>
      <c r="D67" s="191">
        <v>0</v>
      </c>
      <c r="E67" s="191">
        <v>0</v>
      </c>
      <c r="F67" s="191">
        <v>-17936.11307692324</v>
      </c>
      <c r="G67" s="191">
        <v>-17936.11307692324</v>
      </c>
      <c r="H67" s="191">
        <v>0</v>
      </c>
      <c r="I67" s="191">
        <v>0</v>
      </c>
      <c r="J67" s="191">
        <v>-17936.11307692324</v>
      </c>
      <c r="K67" s="195">
        <v>1</v>
      </c>
      <c r="L67" s="191">
        <v>1378587.1162191839</v>
      </c>
      <c r="M67" s="191">
        <v>1378587.1162191839</v>
      </c>
      <c r="N67" s="191">
        <v>0</v>
      </c>
      <c r="O67" s="191">
        <v>0</v>
      </c>
      <c r="P67" s="191">
        <v>1378587.1162191839</v>
      </c>
      <c r="Q67" s="191">
        <v>1378587.1162191839</v>
      </c>
      <c r="R67" s="191">
        <v>0</v>
      </c>
      <c r="S67" s="191">
        <v>0</v>
      </c>
      <c r="T67" s="191">
        <v>1378587.1162191839</v>
      </c>
      <c r="U67" s="195">
        <v>1</v>
      </c>
      <c r="V67" s="191">
        <v>1450896.7367004792</v>
      </c>
      <c r="W67" s="191">
        <v>1450896.7367004792</v>
      </c>
      <c r="X67" s="191">
        <v>0</v>
      </c>
      <c r="Y67" s="191">
        <v>-19443.803021734788</v>
      </c>
      <c r="Z67" s="191">
        <v>1431452.9336787444</v>
      </c>
      <c r="AA67" s="191">
        <v>1450896.7367004792</v>
      </c>
      <c r="AB67" s="191">
        <v>0</v>
      </c>
      <c r="AC67" s="191">
        <v>-19443.803021734788</v>
      </c>
      <c r="AD67" s="191">
        <v>1431452.9336787444</v>
      </c>
      <c r="AE67" s="195">
        <v>1</v>
      </c>
    </row>
    <row r="68" spans="1:31">
      <c r="A68" s="194" t="s">
        <v>408</v>
      </c>
      <c r="B68" s="191">
        <v>-1995218.6630769232</v>
      </c>
      <c r="C68" s="191">
        <v>-1995218.6630769232</v>
      </c>
      <c r="D68" s="191">
        <v>0</v>
      </c>
      <c r="E68" s="191">
        <v>0</v>
      </c>
      <c r="F68" s="191">
        <v>-1995218.6630769232</v>
      </c>
      <c r="G68" s="191">
        <v>-1995218.6630769232</v>
      </c>
      <c r="H68" s="191">
        <v>0</v>
      </c>
      <c r="I68" s="191">
        <v>0</v>
      </c>
      <c r="J68" s="191">
        <v>-1995218.6630769232</v>
      </c>
      <c r="K68" s="195">
        <v>1</v>
      </c>
      <c r="L68" s="191">
        <v>-1794065.8099328678</v>
      </c>
      <c r="M68" s="191">
        <v>-1794065.8099328678</v>
      </c>
      <c r="N68" s="191">
        <v>0</v>
      </c>
      <c r="O68" s="191">
        <v>0</v>
      </c>
      <c r="P68" s="191">
        <v>-1794065.8099328678</v>
      </c>
      <c r="Q68" s="191">
        <v>-1794065.8099328678</v>
      </c>
      <c r="R68" s="191">
        <v>0</v>
      </c>
      <c r="S68" s="191">
        <v>0</v>
      </c>
      <c r="T68" s="191">
        <v>-1794065.8099328678</v>
      </c>
      <c r="U68" s="195">
        <v>1</v>
      </c>
      <c r="V68" s="191">
        <v>-1983478.4333461015</v>
      </c>
      <c r="W68" s="191">
        <v>-1983478.4333461015</v>
      </c>
      <c r="X68" s="191">
        <v>0</v>
      </c>
      <c r="Y68" s="191">
        <v>28501.171323019582</v>
      </c>
      <c r="Z68" s="191">
        <v>-1954977.262023082</v>
      </c>
      <c r="AA68" s="191">
        <v>-1983478.4333461015</v>
      </c>
      <c r="AB68" s="191">
        <v>0</v>
      </c>
      <c r="AC68" s="191">
        <v>28501.171323019582</v>
      </c>
      <c r="AD68" s="191">
        <v>-1954977.262023082</v>
      </c>
      <c r="AE68" s="195">
        <v>1</v>
      </c>
    </row>
    <row r="69" spans="1:31">
      <c r="A69" s="194" t="s">
        <v>409</v>
      </c>
      <c r="B69" s="191">
        <v>-255461.60615384619</v>
      </c>
      <c r="C69" s="191">
        <v>-255461.60615384619</v>
      </c>
      <c r="D69" s="191">
        <v>0</v>
      </c>
      <c r="E69" s="191">
        <v>0</v>
      </c>
      <c r="F69" s="191">
        <v>-255461.60615384619</v>
      </c>
      <c r="G69" s="191">
        <v>-255461.60615384619</v>
      </c>
      <c r="H69" s="191">
        <v>0</v>
      </c>
      <c r="I69" s="191">
        <v>0</v>
      </c>
      <c r="J69" s="191">
        <v>-255461.60615384619</v>
      </c>
      <c r="K69" s="195">
        <v>1</v>
      </c>
      <c r="L69" s="191">
        <v>-82081.724526018166</v>
      </c>
      <c r="M69" s="191">
        <v>-82081.724526018166</v>
      </c>
      <c r="N69" s="191">
        <v>0</v>
      </c>
      <c r="O69" s="191">
        <v>0</v>
      </c>
      <c r="P69" s="191">
        <v>-82081.724526018166</v>
      </c>
      <c r="Q69" s="191">
        <v>-82081.724526018166</v>
      </c>
      <c r="R69" s="191">
        <v>0</v>
      </c>
      <c r="S69" s="191">
        <v>0</v>
      </c>
      <c r="T69" s="191">
        <v>-82081.724526018166</v>
      </c>
      <c r="U69" s="195">
        <v>1</v>
      </c>
      <c r="V69" s="191">
        <v>-139457.74906157504</v>
      </c>
      <c r="W69" s="191">
        <v>-139457.74906157504</v>
      </c>
      <c r="X69" s="191">
        <v>0</v>
      </c>
      <c r="Y69" s="191">
        <v>-2539.4805686927207</v>
      </c>
      <c r="Z69" s="191">
        <v>-141997.22963026777</v>
      </c>
      <c r="AA69" s="191">
        <v>-139457.74906157504</v>
      </c>
      <c r="AB69" s="191">
        <v>0</v>
      </c>
      <c r="AC69" s="191">
        <v>-2539.4805686927207</v>
      </c>
      <c r="AD69" s="191">
        <v>-141997.22963026777</v>
      </c>
      <c r="AE69" s="195">
        <v>1</v>
      </c>
    </row>
    <row r="70" spans="1:31">
      <c r="A70" s="194" t="s">
        <v>410</v>
      </c>
      <c r="B70" s="191">
        <v>-2208574.6253846157</v>
      </c>
      <c r="C70" s="191">
        <v>-2208574.6253846157</v>
      </c>
      <c r="D70" s="191">
        <v>0</v>
      </c>
      <c r="E70" s="191">
        <v>0</v>
      </c>
      <c r="F70" s="191">
        <v>-2208574.6253846157</v>
      </c>
      <c r="G70" s="191">
        <v>-2208574.6253846157</v>
      </c>
      <c r="H70" s="191">
        <v>0</v>
      </c>
      <c r="I70" s="191">
        <v>0</v>
      </c>
      <c r="J70" s="191">
        <v>-2208574.6253846157</v>
      </c>
      <c r="K70" s="195">
        <v>1</v>
      </c>
      <c r="L70" s="191">
        <v>-2247443.5665199282</v>
      </c>
      <c r="M70" s="191">
        <v>-2247443.5665199282</v>
      </c>
      <c r="N70" s="191">
        <v>0</v>
      </c>
      <c r="O70" s="191">
        <v>0</v>
      </c>
      <c r="P70" s="191">
        <v>-2247443.5665199282</v>
      </c>
      <c r="Q70" s="191">
        <v>-2247443.5665199282</v>
      </c>
      <c r="R70" s="191">
        <v>0</v>
      </c>
      <c r="S70" s="191">
        <v>0</v>
      </c>
      <c r="T70" s="191">
        <v>-2247443.5665199282</v>
      </c>
      <c r="U70" s="195">
        <v>1</v>
      </c>
      <c r="V70" s="191">
        <v>-2292690.7366329478</v>
      </c>
      <c r="W70" s="191">
        <v>-2292690.7366329478</v>
      </c>
      <c r="X70" s="191">
        <v>0</v>
      </c>
      <c r="Y70" s="191">
        <v>-15777.300535793827</v>
      </c>
      <c r="Z70" s="191">
        <v>-2308468.0371687417</v>
      </c>
      <c r="AA70" s="191">
        <v>-2292690.7366329478</v>
      </c>
      <c r="AB70" s="191">
        <v>0</v>
      </c>
      <c r="AC70" s="191">
        <v>-15777.300535793827</v>
      </c>
      <c r="AD70" s="191">
        <v>-2308468.0371687417</v>
      </c>
      <c r="AE70" s="195">
        <v>1</v>
      </c>
    </row>
    <row r="71" spans="1:31">
      <c r="A71" s="194" t="s">
        <v>411</v>
      </c>
      <c r="B71" s="191">
        <v>-363370.31384615379</v>
      </c>
      <c r="C71" s="191">
        <v>-363370.31384615379</v>
      </c>
      <c r="D71" s="191">
        <v>0</v>
      </c>
      <c r="E71" s="191">
        <v>0</v>
      </c>
      <c r="F71" s="191">
        <v>-363370.31384615379</v>
      </c>
      <c r="G71" s="191">
        <v>-363370.31384615379</v>
      </c>
      <c r="H71" s="191">
        <v>0</v>
      </c>
      <c r="I71" s="191">
        <v>0</v>
      </c>
      <c r="J71" s="191">
        <v>-363370.31384615379</v>
      </c>
      <c r="K71" s="195">
        <v>1</v>
      </c>
      <c r="L71" s="191">
        <v>-391708.06011432782</v>
      </c>
      <c r="M71" s="191">
        <v>-391708.06011432782</v>
      </c>
      <c r="N71" s="191">
        <v>0</v>
      </c>
      <c r="O71" s="191">
        <v>0</v>
      </c>
      <c r="P71" s="191">
        <v>-391708.06011432782</v>
      </c>
      <c r="Q71" s="191">
        <v>-391708.06011432782</v>
      </c>
      <c r="R71" s="191">
        <v>0</v>
      </c>
      <c r="S71" s="191">
        <v>0</v>
      </c>
      <c r="T71" s="191">
        <v>-391708.06011432782</v>
      </c>
      <c r="U71" s="195">
        <v>1</v>
      </c>
      <c r="V71" s="191">
        <v>-402026.17908449896</v>
      </c>
      <c r="W71" s="191">
        <v>-402026.17908449896</v>
      </c>
      <c r="X71" s="191">
        <v>0</v>
      </c>
      <c r="Y71" s="191">
        <v>-14380.960583952936</v>
      </c>
      <c r="Z71" s="191">
        <v>-416407.13966845191</v>
      </c>
      <c r="AA71" s="191">
        <v>-402026.17908449896</v>
      </c>
      <c r="AB71" s="191">
        <v>0</v>
      </c>
      <c r="AC71" s="191">
        <v>-14380.960583952936</v>
      </c>
      <c r="AD71" s="191">
        <v>-416407.13966845191</v>
      </c>
      <c r="AE71" s="195">
        <v>1</v>
      </c>
    </row>
    <row r="72" spans="1:31">
      <c r="A72" s="194" t="s">
        <v>412</v>
      </c>
      <c r="B72" s="191">
        <v>-311955.96153846168</v>
      </c>
      <c r="C72" s="191">
        <v>-311955.96153846168</v>
      </c>
      <c r="D72" s="191">
        <v>311955.96153846162</v>
      </c>
      <c r="E72" s="191">
        <v>0</v>
      </c>
      <c r="F72" s="191">
        <v>0</v>
      </c>
      <c r="G72" s="191">
        <v>-311955.96153846168</v>
      </c>
      <c r="H72" s="191">
        <v>311955.96153846162</v>
      </c>
      <c r="I72" s="191">
        <v>0</v>
      </c>
      <c r="J72" s="191">
        <v>0</v>
      </c>
      <c r="K72" s="195">
        <v>1</v>
      </c>
      <c r="L72" s="191">
        <v>-1238520.987987211</v>
      </c>
      <c r="M72" s="191">
        <v>-1238520.987987211</v>
      </c>
      <c r="N72" s="191">
        <v>1238520.987987211</v>
      </c>
      <c r="O72" s="191">
        <v>0</v>
      </c>
      <c r="P72" s="191">
        <v>0</v>
      </c>
      <c r="Q72" s="191">
        <v>-1238520.987987211</v>
      </c>
      <c r="R72" s="191">
        <v>1238520.987987211</v>
      </c>
      <c r="S72" s="191">
        <v>0</v>
      </c>
      <c r="T72" s="191">
        <v>0</v>
      </c>
      <c r="U72" s="195">
        <v>1</v>
      </c>
      <c r="V72" s="191">
        <v>-2075839.3866942951</v>
      </c>
      <c r="W72" s="191">
        <v>-2075839.3866942951</v>
      </c>
      <c r="X72" s="191">
        <v>2075839.3866942951</v>
      </c>
      <c r="Y72" s="191">
        <v>-1774753.4069126898</v>
      </c>
      <c r="Z72" s="191">
        <v>-1774753.4069126898</v>
      </c>
      <c r="AA72" s="191">
        <v>-2075839.3866942951</v>
      </c>
      <c r="AB72" s="191">
        <v>2075839.3866942951</v>
      </c>
      <c r="AC72" s="191">
        <v>-1774753.4069126898</v>
      </c>
      <c r="AD72" s="191">
        <v>-1774753.4069126898</v>
      </c>
      <c r="AE72" s="195">
        <v>1</v>
      </c>
    </row>
    <row r="73" spans="1:31">
      <c r="A73" s="194" t="s">
        <v>413</v>
      </c>
      <c r="B73" s="191">
        <v>188994.02461538464</v>
      </c>
      <c r="C73" s="191">
        <v>188994.02461538464</v>
      </c>
      <c r="D73" s="191">
        <v>-188994.02461538464</v>
      </c>
      <c r="E73" s="191">
        <v>0</v>
      </c>
      <c r="F73" s="191">
        <v>0</v>
      </c>
      <c r="G73" s="191">
        <v>188994.02461538464</v>
      </c>
      <c r="H73" s="191">
        <v>-188994.02461538464</v>
      </c>
      <c r="I73" s="191">
        <v>0</v>
      </c>
      <c r="J73" s="191">
        <v>0</v>
      </c>
      <c r="K73" s="195">
        <v>1</v>
      </c>
      <c r="L73" s="191">
        <v>-252690.28365440998</v>
      </c>
      <c r="M73" s="191">
        <v>-252690.28365440998</v>
      </c>
      <c r="N73" s="191">
        <v>252690.28365440998</v>
      </c>
      <c r="O73" s="191">
        <v>0</v>
      </c>
      <c r="P73" s="191">
        <v>0</v>
      </c>
      <c r="Q73" s="191">
        <v>-252690.28365440998</v>
      </c>
      <c r="R73" s="191">
        <v>252690.28365440998</v>
      </c>
      <c r="S73" s="191">
        <v>0</v>
      </c>
      <c r="T73" s="191">
        <v>0</v>
      </c>
      <c r="U73" s="195">
        <v>1</v>
      </c>
      <c r="V73" s="191">
        <v>-494303.38183287974</v>
      </c>
      <c r="W73" s="191">
        <v>-494303.38183287974</v>
      </c>
      <c r="X73" s="191">
        <v>494303.38183287974</v>
      </c>
      <c r="Y73" s="191">
        <v>-487270.35530306766</v>
      </c>
      <c r="Z73" s="191">
        <v>-487270.35530306766</v>
      </c>
      <c r="AA73" s="191">
        <v>-494303.38183287974</v>
      </c>
      <c r="AB73" s="191">
        <v>494303.38183287974</v>
      </c>
      <c r="AC73" s="191">
        <v>-487270.35530306766</v>
      </c>
      <c r="AD73" s="191">
        <v>-487270.35530306766</v>
      </c>
      <c r="AE73" s="195">
        <v>1</v>
      </c>
    </row>
    <row r="74" spans="1:31">
      <c r="A74" s="194" t="s">
        <v>414</v>
      </c>
      <c r="B74" s="191">
        <v>-30744.56384615384</v>
      </c>
      <c r="C74" s="191">
        <v>-30744.56384615384</v>
      </c>
      <c r="D74" s="191">
        <v>30744.56384615384</v>
      </c>
      <c r="E74" s="191">
        <v>0</v>
      </c>
      <c r="F74" s="191">
        <v>0</v>
      </c>
      <c r="G74" s="191">
        <v>-30744.56384615384</v>
      </c>
      <c r="H74" s="191">
        <v>30744.56384615384</v>
      </c>
      <c r="I74" s="191">
        <v>0</v>
      </c>
      <c r="J74" s="191">
        <v>0</v>
      </c>
      <c r="K74" s="195">
        <v>1</v>
      </c>
      <c r="L74" s="191">
        <v>-55327.19954120458</v>
      </c>
      <c r="M74" s="191">
        <v>-55327.19954120458</v>
      </c>
      <c r="N74" s="191">
        <v>55327.19954120458</v>
      </c>
      <c r="O74" s="191">
        <v>0</v>
      </c>
      <c r="P74" s="191">
        <v>0</v>
      </c>
      <c r="Q74" s="191">
        <v>-55327.19954120458</v>
      </c>
      <c r="R74" s="191">
        <v>55327.19954120458</v>
      </c>
      <c r="S74" s="191">
        <v>0</v>
      </c>
      <c r="T74" s="191">
        <v>0</v>
      </c>
      <c r="U74" s="195">
        <v>1</v>
      </c>
      <c r="V74" s="191">
        <v>-87766.795525953887</v>
      </c>
      <c r="W74" s="191">
        <v>-87766.795525953887</v>
      </c>
      <c r="X74" s="191">
        <v>87766.795525953887</v>
      </c>
      <c r="Y74" s="191">
        <v>-83993.103916025604</v>
      </c>
      <c r="Z74" s="191">
        <v>-83993.103916025604</v>
      </c>
      <c r="AA74" s="191">
        <v>-87766.795525953887</v>
      </c>
      <c r="AB74" s="191">
        <v>87766.795525953887</v>
      </c>
      <c r="AC74" s="191">
        <v>-83993.103916025604</v>
      </c>
      <c r="AD74" s="191">
        <v>-83993.103916025604</v>
      </c>
      <c r="AE74" s="195">
        <v>1</v>
      </c>
    </row>
    <row r="75" spans="1:31">
      <c r="A75" s="194" t="s">
        <v>415</v>
      </c>
      <c r="B75" s="191">
        <v>-6190.8076923076896</v>
      </c>
      <c r="C75" s="191">
        <v>-6190.8076923076896</v>
      </c>
      <c r="D75" s="191">
        <v>6190.8076923076896</v>
      </c>
      <c r="E75" s="191">
        <v>0</v>
      </c>
      <c r="F75" s="191">
        <v>0</v>
      </c>
      <c r="G75" s="191">
        <v>-6190.8076923076896</v>
      </c>
      <c r="H75" s="191">
        <v>6190.8076923076896</v>
      </c>
      <c r="I75" s="191">
        <v>0</v>
      </c>
      <c r="J75" s="191">
        <v>0</v>
      </c>
      <c r="K75" s="195">
        <v>1</v>
      </c>
      <c r="L75" s="191">
        <v>-26553.358879844498</v>
      </c>
      <c r="M75" s="191">
        <v>-26553.358879844498</v>
      </c>
      <c r="N75" s="191">
        <v>26553.358879844498</v>
      </c>
      <c r="O75" s="191">
        <v>0</v>
      </c>
      <c r="P75" s="191">
        <v>0</v>
      </c>
      <c r="Q75" s="191">
        <v>-26553.358879844498</v>
      </c>
      <c r="R75" s="191">
        <v>26553.358879844498</v>
      </c>
      <c r="S75" s="191">
        <v>0</v>
      </c>
      <c r="T75" s="191">
        <v>0</v>
      </c>
      <c r="U75" s="195">
        <v>1</v>
      </c>
      <c r="V75" s="191">
        <v>-52019.665384151849</v>
      </c>
      <c r="W75" s="191">
        <v>-52019.665384151849</v>
      </c>
      <c r="X75" s="191">
        <v>52019.665384151849</v>
      </c>
      <c r="Y75" s="191">
        <v>-48438.023653134354</v>
      </c>
      <c r="Z75" s="191">
        <v>-48438.023653134354</v>
      </c>
      <c r="AA75" s="191">
        <v>-52019.665384151849</v>
      </c>
      <c r="AB75" s="191">
        <v>52019.665384151849</v>
      </c>
      <c r="AC75" s="191">
        <v>-48438.023653134354</v>
      </c>
      <c r="AD75" s="191">
        <v>-48438.023653134354</v>
      </c>
      <c r="AE75" s="195">
        <v>1</v>
      </c>
    </row>
    <row r="76" spans="1:31" ht="15.75" thickBot="1">
      <c r="A76" s="194" t="s">
        <v>416</v>
      </c>
      <c r="B76" s="191">
        <v>0</v>
      </c>
      <c r="C76" s="191">
        <v>0</v>
      </c>
      <c r="D76" s="191">
        <v>0</v>
      </c>
      <c r="E76" s="191">
        <v>0</v>
      </c>
      <c r="F76" s="191">
        <v>0</v>
      </c>
      <c r="G76" s="191">
        <v>0</v>
      </c>
      <c r="H76" s="191">
        <v>0</v>
      </c>
      <c r="I76" s="191">
        <v>0</v>
      </c>
      <c r="J76" s="191">
        <v>0</v>
      </c>
      <c r="K76" s="195">
        <v>0</v>
      </c>
      <c r="L76" s="191">
        <v>0</v>
      </c>
      <c r="M76" s="191">
        <v>0</v>
      </c>
      <c r="N76" s="191">
        <v>0</v>
      </c>
      <c r="O76" s="191">
        <v>0</v>
      </c>
      <c r="P76" s="191">
        <v>0</v>
      </c>
      <c r="Q76" s="191">
        <v>0</v>
      </c>
      <c r="R76" s="191">
        <v>0</v>
      </c>
      <c r="S76" s="191">
        <v>0</v>
      </c>
      <c r="T76" s="191">
        <v>0</v>
      </c>
      <c r="U76" s="195">
        <v>1</v>
      </c>
      <c r="V76" s="191">
        <v>-382147.48904929584</v>
      </c>
      <c r="W76" s="191">
        <v>-382147.48904929584</v>
      </c>
      <c r="X76" s="191">
        <v>0</v>
      </c>
      <c r="Y76" s="191">
        <v>0</v>
      </c>
      <c r="Z76" s="191">
        <v>-382147.48904929584</v>
      </c>
      <c r="AA76" s="191">
        <v>-382147.48904929584</v>
      </c>
      <c r="AB76" s="191">
        <v>0</v>
      </c>
      <c r="AC76" s="191">
        <v>0</v>
      </c>
      <c r="AD76" s="191">
        <v>-382147.48904929584</v>
      </c>
      <c r="AE76" s="195">
        <v>1</v>
      </c>
    </row>
    <row r="77" spans="1:31">
      <c r="A77" s="196" t="s">
        <v>399</v>
      </c>
      <c r="B77" s="197">
        <v>-179265208.59230772</v>
      </c>
      <c r="C77" s="197">
        <v>-179265208.59230772</v>
      </c>
      <c r="D77" s="197">
        <v>159897.30846153852</v>
      </c>
      <c r="E77" s="197">
        <v>0</v>
      </c>
      <c r="F77" s="197">
        <v>-179105311.28384617</v>
      </c>
      <c r="G77" s="197">
        <v>-179265208.59230772</v>
      </c>
      <c r="H77" s="197">
        <v>159897.30846153852</v>
      </c>
      <c r="I77" s="197">
        <v>0</v>
      </c>
      <c r="J77" s="197">
        <v>-179105311.28384617</v>
      </c>
      <c r="K77" s="198">
        <v>16</v>
      </c>
      <c r="L77" s="197">
        <v>-186064282.45509022</v>
      </c>
      <c r="M77" s="197">
        <v>-186064282.45509022</v>
      </c>
      <c r="N77" s="197">
        <v>1573091.8300626699</v>
      </c>
      <c r="O77" s="197">
        <v>0</v>
      </c>
      <c r="P77" s="197">
        <v>-184491190.62502754</v>
      </c>
      <c r="Q77" s="197">
        <v>-186064282.45509022</v>
      </c>
      <c r="R77" s="197">
        <v>1573091.8300626699</v>
      </c>
      <c r="S77" s="197">
        <v>0</v>
      </c>
      <c r="T77" s="197">
        <v>-184491190.62502754</v>
      </c>
      <c r="U77" s="198">
        <v>17</v>
      </c>
      <c r="V77" s="197">
        <v>-197124911.75906476</v>
      </c>
      <c r="W77" s="197">
        <v>-197124911.75906476</v>
      </c>
      <c r="X77" s="197">
        <v>2709929.2294372809</v>
      </c>
      <c r="Y77" s="197">
        <v>-1536290.5189833567</v>
      </c>
      <c r="Z77" s="197">
        <v>-195951273.04861087</v>
      </c>
      <c r="AA77" s="197">
        <v>-197124911.75906476</v>
      </c>
      <c r="AB77" s="197">
        <v>2709929.2294372809</v>
      </c>
      <c r="AC77" s="197">
        <v>-1536290.5189833567</v>
      </c>
      <c r="AD77" s="197">
        <v>-195951273.04861087</v>
      </c>
      <c r="AE77" s="198">
        <v>17</v>
      </c>
    </row>
    <row r="79" spans="1:31">
      <c r="A79" s="193" t="s">
        <v>417</v>
      </c>
      <c r="B79" s="191"/>
      <c r="C79" s="191"/>
      <c r="D79" s="191"/>
      <c r="E79" s="191"/>
      <c r="F79" s="191"/>
      <c r="G79" s="191"/>
      <c r="H79" s="191"/>
      <c r="I79" s="191"/>
      <c r="J79" s="191"/>
      <c r="K79" s="130"/>
      <c r="L79" s="191"/>
      <c r="M79" s="191"/>
      <c r="N79" s="191"/>
      <c r="O79" s="191"/>
      <c r="P79" s="191"/>
      <c r="Q79" s="191"/>
      <c r="R79" s="191"/>
      <c r="S79" s="191"/>
      <c r="T79" s="191"/>
      <c r="U79" s="130"/>
      <c r="V79" s="191"/>
      <c r="W79" s="191"/>
      <c r="X79" s="191"/>
      <c r="Y79" s="191"/>
      <c r="Z79" s="191"/>
      <c r="AA79" s="191"/>
      <c r="AB79" s="191"/>
      <c r="AC79" s="191"/>
      <c r="AD79" s="191"/>
      <c r="AE79" s="130"/>
    </row>
    <row r="80" spans="1:31">
      <c r="A80" s="194" t="s">
        <v>418</v>
      </c>
      <c r="B80" s="191">
        <v>-2998984.8399999994</v>
      </c>
      <c r="C80" s="191">
        <v>-2998984.8399999994</v>
      </c>
      <c r="D80" s="191">
        <v>0</v>
      </c>
      <c r="E80" s="191">
        <v>0</v>
      </c>
      <c r="F80" s="191">
        <v>-2998984.8399999994</v>
      </c>
      <c r="G80" s="191">
        <v>-2998984.8399999994</v>
      </c>
      <c r="H80" s="191">
        <v>0</v>
      </c>
      <c r="I80" s="191">
        <v>0</v>
      </c>
      <c r="J80" s="191">
        <v>-2998984.8399999994</v>
      </c>
      <c r="K80" s="195">
        <v>1</v>
      </c>
      <c r="L80" s="191">
        <v>-3798172.7982490775</v>
      </c>
      <c r="M80" s="191">
        <v>-3798172.7982490775</v>
      </c>
      <c r="N80" s="191">
        <v>0</v>
      </c>
      <c r="O80" s="191">
        <v>0</v>
      </c>
      <c r="P80" s="191">
        <v>-3798172.7982490775</v>
      </c>
      <c r="Q80" s="191">
        <v>-3798172.7982490775</v>
      </c>
      <c r="R80" s="191">
        <v>0</v>
      </c>
      <c r="S80" s="191">
        <v>0</v>
      </c>
      <c r="T80" s="191">
        <v>-3798172.7982490775</v>
      </c>
      <c r="U80" s="195">
        <v>1</v>
      </c>
      <c r="V80" s="191">
        <v>-4673774.3235843759</v>
      </c>
      <c r="W80" s="191">
        <v>-4673774.3235843759</v>
      </c>
      <c r="X80" s="191">
        <v>0</v>
      </c>
      <c r="Y80" s="191">
        <v>158239.0261898333</v>
      </c>
      <c r="Z80" s="191">
        <v>-4515535.297394543</v>
      </c>
      <c r="AA80" s="191">
        <v>-4673774.3235843759</v>
      </c>
      <c r="AB80" s="191">
        <v>0</v>
      </c>
      <c r="AC80" s="191">
        <v>158239.0261898333</v>
      </c>
      <c r="AD80" s="191">
        <v>-4515535.297394543</v>
      </c>
      <c r="AE80" s="195">
        <v>1</v>
      </c>
    </row>
    <row r="81" spans="1:31">
      <c r="A81" s="194" t="s">
        <v>419</v>
      </c>
      <c r="B81" s="191">
        <v>-1325555.4353846153</v>
      </c>
      <c r="C81" s="191">
        <v>-1325555.4353846153</v>
      </c>
      <c r="D81" s="191">
        <v>0</v>
      </c>
      <c r="E81" s="191">
        <v>0</v>
      </c>
      <c r="F81" s="191">
        <v>-1325555.4353846153</v>
      </c>
      <c r="G81" s="191">
        <v>-1325555.4353846153</v>
      </c>
      <c r="H81" s="191">
        <v>0</v>
      </c>
      <c r="I81" s="191">
        <v>0</v>
      </c>
      <c r="J81" s="191">
        <v>-1325555.4353846153</v>
      </c>
      <c r="K81" s="195">
        <v>1</v>
      </c>
      <c r="L81" s="191">
        <v>-1553653.0257499998</v>
      </c>
      <c r="M81" s="191">
        <v>-1553653.0257499998</v>
      </c>
      <c r="N81" s="191">
        <v>0</v>
      </c>
      <c r="O81" s="191">
        <v>0</v>
      </c>
      <c r="P81" s="191">
        <v>-1553653.0257499998</v>
      </c>
      <c r="Q81" s="191">
        <v>-1553653.0257499998</v>
      </c>
      <c r="R81" s="191">
        <v>0</v>
      </c>
      <c r="S81" s="191">
        <v>0</v>
      </c>
      <c r="T81" s="191">
        <v>-1553653.0257499998</v>
      </c>
      <c r="U81" s="195">
        <v>1</v>
      </c>
      <c r="V81" s="191">
        <v>-1781838.2372499986</v>
      </c>
      <c r="W81" s="191">
        <v>-1781838.2372499986</v>
      </c>
      <c r="X81" s="191">
        <v>0</v>
      </c>
      <c r="Y81" s="191">
        <v>-70281.045142000003</v>
      </c>
      <c r="Z81" s="191">
        <v>-1852119.2823919987</v>
      </c>
      <c r="AA81" s="191">
        <v>-1781838.2372499986</v>
      </c>
      <c r="AB81" s="191">
        <v>0</v>
      </c>
      <c r="AC81" s="191">
        <v>-70281.045142000003</v>
      </c>
      <c r="AD81" s="191">
        <v>-1852119.2823919987</v>
      </c>
      <c r="AE81" s="195">
        <v>1</v>
      </c>
    </row>
    <row r="82" spans="1:31">
      <c r="A82" s="194" t="s">
        <v>420</v>
      </c>
      <c r="B82" s="191">
        <v>-1867031.64</v>
      </c>
      <c r="C82" s="191">
        <v>-1867031.64</v>
      </c>
      <c r="D82" s="191">
        <v>0</v>
      </c>
      <c r="E82" s="191">
        <v>0</v>
      </c>
      <c r="F82" s="191">
        <v>-1867031.64</v>
      </c>
      <c r="G82" s="191">
        <v>-1867031.64</v>
      </c>
      <c r="H82" s="191">
        <v>0</v>
      </c>
      <c r="I82" s="191">
        <v>0</v>
      </c>
      <c r="J82" s="191">
        <v>-1867031.64</v>
      </c>
      <c r="K82" s="195">
        <v>1</v>
      </c>
      <c r="L82" s="191">
        <v>-1905131.3271364106</v>
      </c>
      <c r="M82" s="191">
        <v>-1905131.3271364106</v>
      </c>
      <c r="N82" s="191">
        <v>0</v>
      </c>
      <c r="O82" s="191">
        <v>0</v>
      </c>
      <c r="P82" s="191">
        <v>-1905131.3271364106</v>
      </c>
      <c r="Q82" s="191">
        <v>-1905131.3271364106</v>
      </c>
      <c r="R82" s="191">
        <v>0</v>
      </c>
      <c r="S82" s="191">
        <v>0</v>
      </c>
      <c r="T82" s="191">
        <v>-1905131.3271364106</v>
      </c>
      <c r="U82" s="195">
        <v>1</v>
      </c>
      <c r="V82" s="191">
        <v>-2383927.7570310268</v>
      </c>
      <c r="W82" s="191">
        <v>-2383927.7570310268</v>
      </c>
      <c r="X82" s="191">
        <v>0</v>
      </c>
      <c r="Y82" s="191">
        <v>13686.779487500004</v>
      </c>
      <c r="Z82" s="191">
        <v>-2370240.9775435268</v>
      </c>
      <c r="AA82" s="191">
        <v>-2383927.7570310268</v>
      </c>
      <c r="AB82" s="191">
        <v>0</v>
      </c>
      <c r="AC82" s="191">
        <v>13686.779487500004</v>
      </c>
      <c r="AD82" s="191">
        <v>-2370240.9775435268</v>
      </c>
      <c r="AE82" s="195">
        <v>1</v>
      </c>
    </row>
    <row r="83" spans="1:31">
      <c r="A83" s="194" t="s">
        <v>421</v>
      </c>
      <c r="B83" s="191">
        <v>-12031575.649999999</v>
      </c>
      <c r="C83" s="191">
        <v>-12031575.649999999</v>
      </c>
      <c r="D83" s="191">
        <v>0</v>
      </c>
      <c r="E83" s="191">
        <v>0</v>
      </c>
      <c r="F83" s="191">
        <v>-12031575.649999999</v>
      </c>
      <c r="G83" s="191">
        <v>-12031575.649999999</v>
      </c>
      <c r="H83" s="191">
        <v>0</v>
      </c>
      <c r="I83" s="191">
        <v>0</v>
      </c>
      <c r="J83" s="191">
        <v>-12031575.649999999</v>
      </c>
      <c r="K83" s="195">
        <v>1</v>
      </c>
      <c r="L83" s="191">
        <v>-12753470.090000002</v>
      </c>
      <c r="M83" s="191">
        <v>-12753470.090000002</v>
      </c>
      <c r="N83" s="191">
        <v>0</v>
      </c>
      <c r="O83" s="191">
        <v>0</v>
      </c>
      <c r="P83" s="191">
        <v>-12753470.090000002</v>
      </c>
      <c r="Q83" s="191">
        <v>-12753470.090000002</v>
      </c>
      <c r="R83" s="191">
        <v>0</v>
      </c>
      <c r="S83" s="191">
        <v>0</v>
      </c>
      <c r="T83" s="191">
        <v>-12753470.090000002</v>
      </c>
      <c r="U83" s="195">
        <v>1</v>
      </c>
      <c r="V83" s="191">
        <v>-13475364.529999999</v>
      </c>
      <c r="W83" s="191">
        <v>-13475364.529999999</v>
      </c>
      <c r="X83" s="191">
        <v>0</v>
      </c>
      <c r="Y83" s="191">
        <v>0</v>
      </c>
      <c r="Z83" s="191">
        <v>-13475364.529999999</v>
      </c>
      <c r="AA83" s="191">
        <v>-13475364.529999999</v>
      </c>
      <c r="AB83" s="191">
        <v>0</v>
      </c>
      <c r="AC83" s="191">
        <v>0</v>
      </c>
      <c r="AD83" s="191">
        <v>-13475364.529999999</v>
      </c>
      <c r="AE83" s="195">
        <v>1</v>
      </c>
    </row>
    <row r="84" spans="1:31" ht="15.75" thickBot="1">
      <c r="A84" s="194" t="s">
        <v>422</v>
      </c>
      <c r="B84" s="191">
        <v>-621389.52923076914</v>
      </c>
      <c r="C84" s="191">
        <v>-621389.52923076914</v>
      </c>
      <c r="D84" s="191">
        <v>621389.52923076914</v>
      </c>
      <c r="E84" s="191">
        <v>0</v>
      </c>
      <c r="F84" s="191">
        <v>0</v>
      </c>
      <c r="G84" s="191">
        <v>-621389.52923076914</v>
      </c>
      <c r="H84" s="191">
        <v>621389.52923076914</v>
      </c>
      <c r="I84" s="191">
        <v>0</v>
      </c>
      <c r="J84" s="191">
        <v>0</v>
      </c>
      <c r="K84" s="195">
        <v>1</v>
      </c>
      <c r="L84" s="191">
        <v>-1703881.6099999996</v>
      </c>
      <c r="M84" s="191">
        <v>-1703881.6099999996</v>
      </c>
      <c r="N84" s="191">
        <v>1703881.6099999996</v>
      </c>
      <c r="O84" s="191">
        <v>0</v>
      </c>
      <c r="P84" s="191">
        <v>0</v>
      </c>
      <c r="Q84" s="191">
        <v>-1703881.6099999996</v>
      </c>
      <c r="R84" s="191">
        <v>1703881.6099999996</v>
      </c>
      <c r="S84" s="191">
        <v>0</v>
      </c>
      <c r="T84" s="191">
        <v>0</v>
      </c>
      <c r="U84" s="195">
        <v>1</v>
      </c>
      <c r="V84" s="191">
        <v>-1703881.6099999996</v>
      </c>
      <c r="W84" s="191">
        <v>-1703881.6099999996</v>
      </c>
      <c r="X84" s="191">
        <v>1703881.6099999996</v>
      </c>
      <c r="Y84" s="191">
        <v>0</v>
      </c>
      <c r="Z84" s="191">
        <v>0</v>
      </c>
      <c r="AA84" s="191">
        <v>-1703881.6099999996</v>
      </c>
      <c r="AB84" s="191">
        <v>1703881.6099999996</v>
      </c>
      <c r="AC84" s="191">
        <v>0</v>
      </c>
      <c r="AD84" s="191">
        <v>0</v>
      </c>
      <c r="AE84" s="195">
        <v>1</v>
      </c>
    </row>
    <row r="85" spans="1:31">
      <c r="A85" s="196" t="s">
        <v>417</v>
      </c>
      <c r="B85" s="197">
        <v>-18844537.094615381</v>
      </c>
      <c r="C85" s="197">
        <v>-18844537.094615381</v>
      </c>
      <c r="D85" s="197">
        <v>621389.52923076914</v>
      </c>
      <c r="E85" s="197">
        <v>0</v>
      </c>
      <c r="F85" s="197">
        <v>-18223147.565384611</v>
      </c>
      <c r="G85" s="197">
        <v>-18844537.094615381</v>
      </c>
      <c r="H85" s="197">
        <v>621389.52923076914</v>
      </c>
      <c r="I85" s="197">
        <v>0</v>
      </c>
      <c r="J85" s="197">
        <v>-18223147.565384611</v>
      </c>
      <c r="K85" s="198">
        <v>5</v>
      </c>
      <c r="L85" s="197">
        <v>-21714308.851135489</v>
      </c>
      <c r="M85" s="197">
        <v>-21714308.851135489</v>
      </c>
      <c r="N85" s="197">
        <v>1703881.6099999996</v>
      </c>
      <c r="O85" s="197">
        <v>0</v>
      </c>
      <c r="P85" s="197">
        <v>-20010427.241135489</v>
      </c>
      <c r="Q85" s="197">
        <v>-21714308.851135489</v>
      </c>
      <c r="R85" s="197">
        <v>1703881.6099999996</v>
      </c>
      <c r="S85" s="197">
        <v>0</v>
      </c>
      <c r="T85" s="197">
        <v>-20010427.241135489</v>
      </c>
      <c r="U85" s="198">
        <v>5</v>
      </c>
      <c r="V85" s="197">
        <v>-24018786.457865402</v>
      </c>
      <c r="W85" s="197">
        <v>-24018786.457865402</v>
      </c>
      <c r="X85" s="197">
        <v>1703881.6099999996</v>
      </c>
      <c r="Y85" s="197">
        <v>101644.76053533331</v>
      </c>
      <c r="Z85" s="197">
        <v>-22213260.087330066</v>
      </c>
      <c r="AA85" s="197">
        <v>-24018786.457865402</v>
      </c>
      <c r="AB85" s="197">
        <v>1703881.6099999996</v>
      </c>
      <c r="AC85" s="197">
        <v>101644.76053533331</v>
      </c>
      <c r="AD85" s="197">
        <v>-22213260.087330066</v>
      </c>
      <c r="AE85" s="198">
        <v>5</v>
      </c>
    </row>
    <row r="87" spans="1:31">
      <c r="A87" s="132" t="s">
        <v>396</v>
      </c>
      <c r="B87" s="199">
        <v>-199051907.92076924</v>
      </c>
      <c r="C87" s="199">
        <v>-199051907.92076924</v>
      </c>
      <c r="D87" s="199">
        <v>781286.83769230766</v>
      </c>
      <c r="E87" s="199">
        <v>0</v>
      </c>
      <c r="F87" s="199">
        <v>-198270621.08307695</v>
      </c>
      <c r="G87" s="199">
        <v>-199051907.92076924</v>
      </c>
      <c r="H87" s="199">
        <v>781286.83769230766</v>
      </c>
      <c r="I87" s="199">
        <v>0</v>
      </c>
      <c r="J87" s="199">
        <v>-198270621.08307695</v>
      </c>
      <c r="K87" s="130">
        <v>22</v>
      </c>
      <c r="L87" s="199">
        <v>-209760656.76359797</v>
      </c>
      <c r="M87" s="199">
        <v>-209760656.76359797</v>
      </c>
      <c r="N87" s="199">
        <v>3276973.4400626696</v>
      </c>
      <c r="O87" s="199">
        <v>0</v>
      </c>
      <c r="P87" s="199">
        <v>-206483683.32353526</v>
      </c>
      <c r="Q87" s="199">
        <v>-209760656.76359797</v>
      </c>
      <c r="R87" s="199">
        <v>3276973.4400626696</v>
      </c>
      <c r="S87" s="199">
        <v>0</v>
      </c>
      <c r="T87" s="199">
        <v>-206483683.32353526</v>
      </c>
      <c r="U87" s="130">
        <v>23</v>
      </c>
      <c r="V87" s="199">
        <v>-224359875.62284213</v>
      </c>
      <c r="W87" s="199">
        <v>-224359875.62284213</v>
      </c>
      <c r="X87" s="199">
        <v>4413810.8394372808</v>
      </c>
      <c r="Y87" s="199">
        <v>-1434645.7584480233</v>
      </c>
      <c r="Z87" s="199">
        <v>-221380710.54185292</v>
      </c>
      <c r="AA87" s="199">
        <v>-224359875.62284213</v>
      </c>
      <c r="AB87" s="199">
        <v>4413810.8394372808</v>
      </c>
      <c r="AC87" s="199">
        <v>-1434645.7584480233</v>
      </c>
      <c r="AD87" s="199">
        <v>-221380710.54185292</v>
      </c>
      <c r="AE87" s="130">
        <v>23</v>
      </c>
    </row>
    <row r="89" spans="1:31">
      <c r="A89" s="171" t="s">
        <v>362</v>
      </c>
      <c r="B89" s="199">
        <v>371830241.06076896</v>
      </c>
      <c r="C89" s="199">
        <v>371830241.06076896</v>
      </c>
      <c r="D89" s="199">
        <v>-32960202.052307691</v>
      </c>
      <c r="E89" s="199">
        <v>0</v>
      </c>
      <c r="F89" s="199">
        <v>338870039.00846136</v>
      </c>
      <c r="G89" s="199">
        <v>371830241.06076896</v>
      </c>
      <c r="H89" s="199">
        <v>-32960202.052307691</v>
      </c>
      <c r="I89" s="199">
        <v>0</v>
      </c>
      <c r="J89" s="199">
        <v>338870039.00846136</v>
      </c>
      <c r="K89" s="130">
        <v>50</v>
      </c>
      <c r="L89" s="199">
        <v>430437546.51991916</v>
      </c>
      <c r="M89" s="199">
        <v>430437546.51991916</v>
      </c>
      <c r="N89" s="199">
        <v>-48155146.62712723</v>
      </c>
      <c r="O89" s="199">
        <v>0</v>
      </c>
      <c r="P89" s="199">
        <v>382282399.89279193</v>
      </c>
      <c r="Q89" s="199">
        <v>430437546.51991916</v>
      </c>
      <c r="R89" s="199">
        <v>-48155146.62712723</v>
      </c>
      <c r="S89" s="199">
        <v>0</v>
      </c>
      <c r="T89" s="199">
        <v>382282399.89279193</v>
      </c>
      <c r="U89" s="130">
        <v>52</v>
      </c>
      <c r="V89" s="199">
        <v>487628454.92365056</v>
      </c>
      <c r="W89" s="199">
        <v>487628454.92365056</v>
      </c>
      <c r="X89" s="199">
        <v>-58227258.486685105</v>
      </c>
      <c r="Y89" s="199">
        <v>42147071.791818812</v>
      </c>
      <c r="Z89" s="199">
        <v>471548268.22878408</v>
      </c>
      <c r="AA89" s="199">
        <v>487628454.92365056</v>
      </c>
      <c r="AB89" s="199">
        <v>-58227258.486685105</v>
      </c>
      <c r="AC89" s="199">
        <v>42147071.791818812</v>
      </c>
      <c r="AD89" s="199">
        <v>471548268.22878408</v>
      </c>
      <c r="AE89" s="130">
        <v>52</v>
      </c>
    </row>
    <row r="91" spans="1:31">
      <c r="A91" s="131" t="s">
        <v>423</v>
      </c>
      <c r="B91" s="191"/>
      <c r="C91" s="191"/>
      <c r="D91" s="191"/>
      <c r="E91" s="191"/>
      <c r="F91" s="191"/>
      <c r="G91" s="191"/>
      <c r="H91" s="191"/>
      <c r="I91" s="191"/>
      <c r="J91" s="191"/>
      <c r="K91" s="130"/>
      <c r="L91" s="191"/>
      <c r="M91" s="191"/>
      <c r="N91" s="191"/>
      <c r="O91" s="191"/>
      <c r="P91" s="191"/>
      <c r="Q91" s="191"/>
      <c r="R91" s="191"/>
      <c r="S91" s="191"/>
      <c r="T91" s="191"/>
      <c r="U91" s="130"/>
      <c r="V91" s="191"/>
      <c r="W91" s="191"/>
      <c r="X91" s="191"/>
      <c r="Y91" s="191"/>
      <c r="Z91" s="191"/>
      <c r="AA91" s="191"/>
      <c r="AB91" s="191"/>
      <c r="AC91" s="191"/>
      <c r="AD91" s="191"/>
      <c r="AE91" s="130"/>
    </row>
    <row r="92" spans="1:31">
      <c r="A92" s="192" t="s">
        <v>424</v>
      </c>
      <c r="B92" s="191"/>
      <c r="C92" s="191"/>
      <c r="D92" s="191"/>
      <c r="E92" s="191"/>
      <c r="F92" s="191"/>
      <c r="G92" s="191"/>
      <c r="H92" s="191"/>
      <c r="I92" s="191"/>
      <c r="J92" s="191"/>
      <c r="K92" s="130"/>
      <c r="L92" s="191"/>
      <c r="M92" s="191"/>
      <c r="N92" s="191"/>
      <c r="O92" s="191"/>
      <c r="P92" s="191"/>
      <c r="Q92" s="191"/>
      <c r="R92" s="191"/>
      <c r="S92" s="191"/>
      <c r="T92" s="191"/>
      <c r="U92" s="130"/>
      <c r="V92" s="191"/>
      <c r="W92" s="191"/>
      <c r="X92" s="191"/>
      <c r="Y92" s="191"/>
      <c r="Z92" s="191"/>
      <c r="AA92" s="191"/>
      <c r="AB92" s="191"/>
      <c r="AC92" s="191"/>
      <c r="AD92" s="191"/>
      <c r="AE92" s="130"/>
    </row>
    <row r="93" spans="1:31">
      <c r="A93" s="193" t="s">
        <v>425</v>
      </c>
      <c r="B93" s="191"/>
      <c r="C93" s="191"/>
      <c r="D93" s="191"/>
      <c r="E93" s="191"/>
      <c r="F93" s="191"/>
      <c r="G93" s="191"/>
      <c r="H93" s="191"/>
      <c r="I93" s="191"/>
      <c r="J93" s="191"/>
      <c r="K93" s="130"/>
      <c r="L93" s="191"/>
      <c r="M93" s="191"/>
      <c r="N93" s="191"/>
      <c r="O93" s="191"/>
      <c r="P93" s="191"/>
      <c r="Q93" s="191"/>
      <c r="R93" s="191"/>
      <c r="S93" s="191"/>
      <c r="T93" s="191"/>
      <c r="U93" s="130"/>
      <c r="V93" s="191"/>
      <c r="W93" s="191"/>
      <c r="X93" s="191"/>
      <c r="Y93" s="191"/>
      <c r="Z93" s="191"/>
      <c r="AA93" s="191"/>
      <c r="AB93" s="191"/>
      <c r="AC93" s="191"/>
      <c r="AD93" s="191"/>
      <c r="AE93" s="130"/>
    </row>
    <row r="94" spans="1:31" ht="15.75" thickBot="1">
      <c r="A94" s="194" t="s">
        <v>426</v>
      </c>
      <c r="B94" s="191">
        <v>2156122.576923077</v>
      </c>
      <c r="C94" s="191">
        <v>2156122.576923077</v>
      </c>
      <c r="D94" s="191">
        <v>0</v>
      </c>
      <c r="E94" s="191">
        <v>0</v>
      </c>
      <c r="F94" s="191">
        <v>2156122.576923077</v>
      </c>
      <c r="G94" s="191">
        <v>2156122.576923077</v>
      </c>
      <c r="H94" s="191">
        <v>0</v>
      </c>
      <c r="I94" s="191">
        <v>0</v>
      </c>
      <c r="J94" s="191">
        <v>2156122.576923077</v>
      </c>
      <c r="K94" s="195">
        <v>1</v>
      </c>
      <c r="L94" s="191">
        <v>4796216.8415384609</v>
      </c>
      <c r="M94" s="191">
        <v>4796216.8415384609</v>
      </c>
      <c r="N94" s="191">
        <v>0</v>
      </c>
      <c r="O94" s="191">
        <v>0</v>
      </c>
      <c r="P94" s="191">
        <v>4796216.8415384609</v>
      </c>
      <c r="Q94" s="191">
        <v>4796216.8415384609</v>
      </c>
      <c r="R94" s="191">
        <v>0</v>
      </c>
      <c r="S94" s="191">
        <v>0</v>
      </c>
      <c r="T94" s="191">
        <v>4796216.8415384609</v>
      </c>
      <c r="U94" s="195">
        <v>1</v>
      </c>
      <c r="V94" s="191">
        <v>5000000</v>
      </c>
      <c r="W94" s="191">
        <v>5000000</v>
      </c>
      <c r="X94" s="191">
        <v>0</v>
      </c>
      <c r="Y94" s="191">
        <v>0</v>
      </c>
      <c r="Z94" s="191">
        <v>5000000</v>
      </c>
      <c r="AA94" s="191">
        <v>5000000</v>
      </c>
      <c r="AB94" s="191">
        <v>0</v>
      </c>
      <c r="AC94" s="191">
        <v>0</v>
      </c>
      <c r="AD94" s="191">
        <v>5000000</v>
      </c>
      <c r="AE94" s="195">
        <v>1</v>
      </c>
    </row>
    <row r="95" spans="1:31">
      <c r="A95" s="196" t="s">
        <v>425</v>
      </c>
      <c r="B95" s="197">
        <v>2156122.576923077</v>
      </c>
      <c r="C95" s="197">
        <v>2156122.576923077</v>
      </c>
      <c r="D95" s="197">
        <v>0</v>
      </c>
      <c r="E95" s="197">
        <v>0</v>
      </c>
      <c r="F95" s="197">
        <v>2156122.576923077</v>
      </c>
      <c r="G95" s="197">
        <v>2156122.576923077</v>
      </c>
      <c r="H95" s="197">
        <v>0</v>
      </c>
      <c r="I95" s="197">
        <v>0</v>
      </c>
      <c r="J95" s="197">
        <v>2156122.576923077</v>
      </c>
      <c r="K95" s="198">
        <v>1</v>
      </c>
      <c r="L95" s="197">
        <v>4796216.8415384609</v>
      </c>
      <c r="M95" s="197">
        <v>4796216.8415384609</v>
      </c>
      <c r="N95" s="197">
        <v>0</v>
      </c>
      <c r="O95" s="197">
        <v>0</v>
      </c>
      <c r="P95" s="197">
        <v>4796216.8415384609</v>
      </c>
      <c r="Q95" s="197">
        <v>4796216.8415384609</v>
      </c>
      <c r="R95" s="197">
        <v>0</v>
      </c>
      <c r="S95" s="197">
        <v>0</v>
      </c>
      <c r="T95" s="197">
        <v>4796216.8415384609</v>
      </c>
      <c r="U95" s="198">
        <v>1</v>
      </c>
      <c r="V95" s="197">
        <v>5000000</v>
      </c>
      <c r="W95" s="197">
        <v>5000000</v>
      </c>
      <c r="X95" s="197">
        <v>0</v>
      </c>
      <c r="Y95" s="197">
        <v>0</v>
      </c>
      <c r="Z95" s="197">
        <v>5000000</v>
      </c>
      <c r="AA95" s="197">
        <v>5000000</v>
      </c>
      <c r="AB95" s="197">
        <v>0</v>
      </c>
      <c r="AC95" s="197">
        <v>0</v>
      </c>
      <c r="AD95" s="197">
        <v>5000000</v>
      </c>
      <c r="AE95" s="198">
        <v>1</v>
      </c>
    </row>
    <row r="97" spans="1:31">
      <c r="A97" s="193" t="s">
        <v>427</v>
      </c>
      <c r="B97" s="191"/>
      <c r="C97" s="191"/>
      <c r="D97" s="191"/>
      <c r="E97" s="191"/>
      <c r="F97" s="191"/>
      <c r="G97" s="191"/>
      <c r="H97" s="191"/>
      <c r="I97" s="191"/>
      <c r="J97" s="191"/>
      <c r="K97" s="130"/>
      <c r="L97" s="191"/>
      <c r="M97" s="191"/>
      <c r="N97" s="191"/>
      <c r="O97" s="191"/>
      <c r="P97" s="191"/>
      <c r="Q97" s="191"/>
      <c r="R97" s="191"/>
      <c r="S97" s="191"/>
      <c r="T97" s="191"/>
      <c r="U97" s="130"/>
      <c r="V97" s="191"/>
      <c r="W97" s="191"/>
      <c r="X97" s="191"/>
      <c r="Y97" s="191"/>
      <c r="Z97" s="191"/>
      <c r="AA97" s="191"/>
      <c r="AB97" s="191"/>
      <c r="AC97" s="191"/>
      <c r="AD97" s="191"/>
      <c r="AE97" s="130"/>
    </row>
    <row r="98" spans="1:31" ht="15.75" thickBot="1">
      <c r="A98" s="194" t="s">
        <v>428</v>
      </c>
      <c r="B98" s="191">
        <v>5412853.0907692313</v>
      </c>
      <c r="C98" s="191">
        <v>5412853.0907692313</v>
      </c>
      <c r="D98" s="191">
        <v>-5412853.0907692313</v>
      </c>
      <c r="E98" s="191">
        <v>0</v>
      </c>
      <c r="F98" s="191">
        <v>0</v>
      </c>
      <c r="G98" s="191">
        <v>5412853.0907692313</v>
      </c>
      <c r="H98" s="191">
        <v>-5412853.0907692313</v>
      </c>
      <c r="I98" s="191">
        <v>0</v>
      </c>
      <c r="J98" s="191">
        <v>0</v>
      </c>
      <c r="K98" s="195">
        <v>1</v>
      </c>
      <c r="L98" s="191">
        <v>379206.92384615383</v>
      </c>
      <c r="M98" s="191">
        <v>379206.92384615383</v>
      </c>
      <c r="N98" s="191">
        <v>-379206.92384615383</v>
      </c>
      <c r="O98" s="191">
        <v>0</v>
      </c>
      <c r="P98" s="191">
        <v>0</v>
      </c>
      <c r="Q98" s="191">
        <v>379206.92384615383</v>
      </c>
      <c r="R98" s="191">
        <v>-379206.92384615383</v>
      </c>
      <c r="S98" s="191">
        <v>0</v>
      </c>
      <c r="T98" s="191">
        <v>0</v>
      </c>
      <c r="U98" s="195">
        <v>1</v>
      </c>
      <c r="V98" s="191">
        <v>0</v>
      </c>
      <c r="W98" s="191">
        <v>0</v>
      </c>
      <c r="X98" s="191">
        <v>0</v>
      </c>
      <c r="Y98" s="191">
        <v>0</v>
      </c>
      <c r="Z98" s="191">
        <v>0</v>
      </c>
      <c r="AA98" s="191">
        <v>0</v>
      </c>
      <c r="AB98" s="191">
        <v>0</v>
      </c>
      <c r="AC98" s="191">
        <v>0</v>
      </c>
      <c r="AD98" s="191">
        <v>0</v>
      </c>
      <c r="AE98" s="195">
        <v>1</v>
      </c>
    </row>
    <row r="99" spans="1:31">
      <c r="A99" s="196" t="s">
        <v>427</v>
      </c>
      <c r="B99" s="197">
        <v>5412853.0907692313</v>
      </c>
      <c r="C99" s="197">
        <v>5412853.0907692313</v>
      </c>
      <c r="D99" s="197">
        <v>-5412853.0907692313</v>
      </c>
      <c r="E99" s="197">
        <v>0</v>
      </c>
      <c r="F99" s="197">
        <v>0</v>
      </c>
      <c r="G99" s="197">
        <v>5412853.0907692313</v>
      </c>
      <c r="H99" s="197">
        <v>-5412853.0907692313</v>
      </c>
      <c r="I99" s="197">
        <v>0</v>
      </c>
      <c r="J99" s="197">
        <v>0</v>
      </c>
      <c r="K99" s="198">
        <v>1</v>
      </c>
      <c r="L99" s="197">
        <v>379206.92384615383</v>
      </c>
      <c r="M99" s="197">
        <v>379206.92384615383</v>
      </c>
      <c r="N99" s="197">
        <v>-379206.92384615383</v>
      </c>
      <c r="O99" s="197">
        <v>0</v>
      </c>
      <c r="P99" s="197">
        <v>0</v>
      </c>
      <c r="Q99" s="197">
        <v>379206.92384615383</v>
      </c>
      <c r="R99" s="197">
        <v>-379206.92384615383</v>
      </c>
      <c r="S99" s="197">
        <v>0</v>
      </c>
      <c r="T99" s="197">
        <v>0</v>
      </c>
      <c r="U99" s="198">
        <v>1</v>
      </c>
      <c r="V99" s="197">
        <v>0</v>
      </c>
      <c r="W99" s="197">
        <v>0</v>
      </c>
      <c r="X99" s="197">
        <v>0</v>
      </c>
      <c r="Y99" s="197">
        <v>0</v>
      </c>
      <c r="Z99" s="197">
        <v>0</v>
      </c>
      <c r="AA99" s="197">
        <v>0</v>
      </c>
      <c r="AB99" s="197">
        <v>0</v>
      </c>
      <c r="AC99" s="197">
        <v>0</v>
      </c>
      <c r="AD99" s="197">
        <v>0</v>
      </c>
      <c r="AE99" s="198">
        <v>1</v>
      </c>
    </row>
    <row r="101" spans="1:31">
      <c r="A101" s="193" t="s">
        <v>429</v>
      </c>
      <c r="B101" s="191"/>
      <c r="C101" s="191"/>
      <c r="D101" s="191"/>
      <c r="E101" s="191"/>
      <c r="F101" s="191"/>
      <c r="G101" s="191"/>
      <c r="H101" s="191"/>
      <c r="I101" s="191"/>
      <c r="J101" s="191"/>
      <c r="K101" s="130"/>
      <c r="L101" s="191"/>
      <c r="M101" s="191"/>
      <c r="N101" s="191"/>
      <c r="O101" s="191"/>
      <c r="P101" s="191"/>
      <c r="Q101" s="191"/>
      <c r="R101" s="191"/>
      <c r="S101" s="191"/>
      <c r="T101" s="191"/>
      <c r="U101" s="130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30"/>
    </row>
    <row r="102" spans="1:31" ht="15.75" thickBot="1">
      <c r="A102" s="194" t="s">
        <v>430</v>
      </c>
      <c r="B102" s="191">
        <v>12660288.884615382</v>
      </c>
      <c r="C102" s="191">
        <v>12660288.884615382</v>
      </c>
      <c r="D102" s="191">
        <v>0</v>
      </c>
      <c r="E102" s="191">
        <v>0</v>
      </c>
      <c r="F102" s="191">
        <v>12660288.884615382</v>
      </c>
      <c r="G102" s="191">
        <v>12660288.884615382</v>
      </c>
      <c r="H102" s="191">
        <v>0</v>
      </c>
      <c r="I102" s="191">
        <v>0</v>
      </c>
      <c r="J102" s="191">
        <v>12660288.884615382</v>
      </c>
      <c r="K102" s="195">
        <v>1</v>
      </c>
      <c r="L102" s="191">
        <v>13038103.332307693</v>
      </c>
      <c r="M102" s="191">
        <v>13038103.332307693</v>
      </c>
      <c r="N102" s="191">
        <v>0</v>
      </c>
      <c r="O102" s="191">
        <v>0</v>
      </c>
      <c r="P102" s="191">
        <v>13038103.332307693</v>
      </c>
      <c r="Q102" s="191">
        <v>13038103.332307693</v>
      </c>
      <c r="R102" s="191">
        <v>0</v>
      </c>
      <c r="S102" s="191">
        <v>0</v>
      </c>
      <c r="T102" s="191">
        <v>13038103.332307693</v>
      </c>
      <c r="U102" s="195">
        <v>1</v>
      </c>
      <c r="V102" s="191">
        <v>15503936.435384618</v>
      </c>
      <c r="W102" s="191">
        <v>15503936.435384618</v>
      </c>
      <c r="X102" s="191">
        <v>0</v>
      </c>
      <c r="Y102" s="191">
        <v>0</v>
      </c>
      <c r="Z102" s="191">
        <v>15503936.435384618</v>
      </c>
      <c r="AA102" s="191">
        <v>15503936.435384618</v>
      </c>
      <c r="AB102" s="191">
        <v>0</v>
      </c>
      <c r="AC102" s="191">
        <v>0</v>
      </c>
      <c r="AD102" s="191">
        <v>15503936.435384618</v>
      </c>
      <c r="AE102" s="195">
        <v>1</v>
      </c>
    </row>
    <row r="103" spans="1:31">
      <c r="A103" s="196" t="s">
        <v>429</v>
      </c>
      <c r="B103" s="197">
        <v>12660288.884615382</v>
      </c>
      <c r="C103" s="197">
        <v>12660288.884615382</v>
      </c>
      <c r="D103" s="197">
        <v>0</v>
      </c>
      <c r="E103" s="197">
        <v>0</v>
      </c>
      <c r="F103" s="197">
        <v>12660288.884615382</v>
      </c>
      <c r="G103" s="197">
        <v>12660288.884615382</v>
      </c>
      <c r="H103" s="197">
        <v>0</v>
      </c>
      <c r="I103" s="197">
        <v>0</v>
      </c>
      <c r="J103" s="197">
        <v>12660288.884615382</v>
      </c>
      <c r="K103" s="198">
        <v>1</v>
      </c>
      <c r="L103" s="197">
        <v>13038103.332307693</v>
      </c>
      <c r="M103" s="197">
        <v>13038103.332307693</v>
      </c>
      <c r="N103" s="197">
        <v>0</v>
      </c>
      <c r="O103" s="197">
        <v>0</v>
      </c>
      <c r="P103" s="197">
        <v>13038103.332307693</v>
      </c>
      <c r="Q103" s="197">
        <v>13038103.332307693</v>
      </c>
      <c r="R103" s="197">
        <v>0</v>
      </c>
      <c r="S103" s="197">
        <v>0</v>
      </c>
      <c r="T103" s="197">
        <v>13038103.332307693</v>
      </c>
      <c r="U103" s="198">
        <v>1</v>
      </c>
      <c r="V103" s="197">
        <v>15503936.435384618</v>
      </c>
      <c r="W103" s="197">
        <v>15503936.435384618</v>
      </c>
      <c r="X103" s="197">
        <v>0</v>
      </c>
      <c r="Y103" s="197">
        <v>0</v>
      </c>
      <c r="Z103" s="197">
        <v>15503936.435384618</v>
      </c>
      <c r="AA103" s="197">
        <v>15503936.435384618</v>
      </c>
      <c r="AB103" s="197">
        <v>0</v>
      </c>
      <c r="AC103" s="197">
        <v>0</v>
      </c>
      <c r="AD103" s="197">
        <v>15503936.435384618</v>
      </c>
      <c r="AE103" s="198">
        <v>1</v>
      </c>
    </row>
    <row r="105" spans="1:31">
      <c r="A105" s="193" t="s">
        <v>431</v>
      </c>
      <c r="B105" s="191"/>
      <c r="C105" s="191"/>
      <c r="D105" s="191"/>
      <c r="E105" s="191"/>
      <c r="F105" s="191"/>
      <c r="G105" s="191"/>
      <c r="H105" s="191"/>
      <c r="I105" s="191"/>
      <c r="J105" s="191"/>
      <c r="K105" s="130"/>
      <c r="L105" s="191"/>
      <c r="M105" s="191"/>
      <c r="N105" s="191"/>
      <c r="O105" s="191"/>
      <c r="P105" s="191"/>
      <c r="Q105" s="191"/>
      <c r="R105" s="191"/>
      <c r="S105" s="191"/>
      <c r="T105" s="191"/>
      <c r="U105" s="130"/>
      <c r="V105" s="191"/>
      <c r="W105" s="191"/>
      <c r="X105" s="191"/>
      <c r="Y105" s="191"/>
      <c r="Z105" s="191"/>
      <c r="AA105" s="191"/>
      <c r="AB105" s="191"/>
      <c r="AC105" s="191"/>
      <c r="AD105" s="191"/>
      <c r="AE105" s="130"/>
    </row>
    <row r="106" spans="1:31" ht="15.75" thickBot="1">
      <c r="A106" s="194" t="s">
        <v>432</v>
      </c>
      <c r="B106" s="191">
        <v>23377.644615384619</v>
      </c>
      <c r="C106" s="191">
        <v>23377.644615384619</v>
      </c>
      <c r="D106" s="191">
        <v>0</v>
      </c>
      <c r="E106" s="191">
        <v>0</v>
      </c>
      <c r="F106" s="191">
        <v>23377.644615384619</v>
      </c>
      <c r="G106" s="191">
        <v>23377.644615384619</v>
      </c>
      <c r="H106" s="191">
        <v>0</v>
      </c>
      <c r="I106" s="191">
        <v>0</v>
      </c>
      <c r="J106" s="191">
        <v>23377.644615384619</v>
      </c>
      <c r="K106" s="195">
        <v>1</v>
      </c>
      <c r="L106" s="191">
        <v>8423.2261538461535</v>
      </c>
      <c r="M106" s="191">
        <v>8423.2261538461535</v>
      </c>
      <c r="N106" s="191">
        <v>0</v>
      </c>
      <c r="O106" s="191">
        <v>0</v>
      </c>
      <c r="P106" s="191">
        <v>8423.2261538461535</v>
      </c>
      <c r="Q106" s="191">
        <v>8423.2261538461535</v>
      </c>
      <c r="R106" s="191">
        <v>0</v>
      </c>
      <c r="S106" s="191">
        <v>0</v>
      </c>
      <c r="T106" s="191">
        <v>8423.2261538461535</v>
      </c>
      <c r="U106" s="195">
        <v>1</v>
      </c>
      <c r="V106" s="191">
        <v>0</v>
      </c>
      <c r="W106" s="191">
        <v>0</v>
      </c>
      <c r="X106" s="191">
        <v>0</v>
      </c>
      <c r="Y106" s="191">
        <v>0</v>
      </c>
      <c r="Z106" s="191">
        <v>0</v>
      </c>
      <c r="AA106" s="191">
        <v>0</v>
      </c>
      <c r="AB106" s="191">
        <v>0</v>
      </c>
      <c r="AC106" s="191">
        <v>0</v>
      </c>
      <c r="AD106" s="191">
        <v>0</v>
      </c>
      <c r="AE106" s="195">
        <v>1</v>
      </c>
    </row>
    <row r="107" spans="1:31">
      <c r="A107" s="196" t="s">
        <v>431</v>
      </c>
      <c r="B107" s="197">
        <v>23377.644615384619</v>
      </c>
      <c r="C107" s="197">
        <v>23377.644615384619</v>
      </c>
      <c r="D107" s="197">
        <v>0</v>
      </c>
      <c r="E107" s="197">
        <v>0</v>
      </c>
      <c r="F107" s="197">
        <v>23377.644615384619</v>
      </c>
      <c r="G107" s="197">
        <v>23377.644615384619</v>
      </c>
      <c r="H107" s="197">
        <v>0</v>
      </c>
      <c r="I107" s="197">
        <v>0</v>
      </c>
      <c r="J107" s="197">
        <v>23377.644615384619</v>
      </c>
      <c r="K107" s="198">
        <v>1</v>
      </c>
      <c r="L107" s="197">
        <v>8423.2261538461535</v>
      </c>
      <c r="M107" s="197">
        <v>8423.2261538461535</v>
      </c>
      <c r="N107" s="197">
        <v>0</v>
      </c>
      <c r="O107" s="197">
        <v>0</v>
      </c>
      <c r="P107" s="197">
        <v>8423.2261538461535</v>
      </c>
      <c r="Q107" s="197">
        <v>8423.2261538461535</v>
      </c>
      <c r="R107" s="197">
        <v>0</v>
      </c>
      <c r="S107" s="197">
        <v>0</v>
      </c>
      <c r="T107" s="197">
        <v>8423.2261538461535</v>
      </c>
      <c r="U107" s="198">
        <v>1</v>
      </c>
      <c r="V107" s="197">
        <v>0</v>
      </c>
      <c r="W107" s="197">
        <v>0</v>
      </c>
      <c r="X107" s="197">
        <v>0</v>
      </c>
      <c r="Y107" s="197">
        <v>0</v>
      </c>
      <c r="Z107" s="197">
        <v>0</v>
      </c>
      <c r="AA107" s="197">
        <v>0</v>
      </c>
      <c r="AB107" s="197">
        <v>0</v>
      </c>
      <c r="AC107" s="197">
        <v>0</v>
      </c>
      <c r="AD107" s="197">
        <v>0</v>
      </c>
      <c r="AE107" s="198">
        <v>1</v>
      </c>
    </row>
    <row r="109" spans="1:31">
      <c r="A109" s="193" t="s">
        <v>433</v>
      </c>
      <c r="B109" s="191"/>
      <c r="C109" s="191"/>
      <c r="D109" s="191"/>
      <c r="E109" s="191"/>
      <c r="F109" s="191"/>
      <c r="G109" s="191"/>
      <c r="H109" s="191"/>
      <c r="I109" s="191"/>
      <c r="J109" s="191"/>
      <c r="K109" s="130"/>
      <c r="L109" s="191"/>
      <c r="M109" s="191"/>
      <c r="N109" s="191"/>
      <c r="O109" s="191"/>
      <c r="P109" s="191"/>
      <c r="Q109" s="191"/>
      <c r="R109" s="191"/>
      <c r="S109" s="191"/>
      <c r="T109" s="191"/>
      <c r="U109" s="130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30"/>
    </row>
    <row r="110" spans="1:31" ht="15.75" thickBot="1">
      <c r="A110" s="194" t="s">
        <v>434</v>
      </c>
      <c r="B110" s="191">
        <v>-900984.30230769212</v>
      </c>
      <c r="C110" s="191">
        <v>-900984.30230769212</v>
      </c>
      <c r="D110" s="191">
        <v>0</v>
      </c>
      <c r="E110" s="191">
        <v>0</v>
      </c>
      <c r="F110" s="191">
        <v>-900984.30230769212</v>
      </c>
      <c r="G110" s="191">
        <v>-900984.30230769212</v>
      </c>
      <c r="H110" s="191">
        <v>0</v>
      </c>
      <c r="I110" s="191">
        <v>0</v>
      </c>
      <c r="J110" s="191">
        <v>-900984.30230769212</v>
      </c>
      <c r="K110" s="195">
        <v>1</v>
      </c>
      <c r="L110" s="191">
        <v>-605308.61324438453</v>
      </c>
      <c r="M110" s="191">
        <v>-605308.61324438453</v>
      </c>
      <c r="N110" s="191">
        <v>0</v>
      </c>
      <c r="O110" s="191">
        <v>0</v>
      </c>
      <c r="P110" s="191">
        <v>-605308.61324438453</v>
      </c>
      <c r="Q110" s="191">
        <v>-605308.61324438453</v>
      </c>
      <c r="R110" s="191">
        <v>0</v>
      </c>
      <c r="S110" s="191">
        <v>0</v>
      </c>
      <c r="T110" s="191">
        <v>-605308.61324438453</v>
      </c>
      <c r="U110" s="195">
        <v>1</v>
      </c>
      <c r="V110" s="191">
        <v>-360368.17375259229</v>
      </c>
      <c r="W110" s="191">
        <v>-360368.17375259229</v>
      </c>
      <c r="X110" s="191">
        <v>0</v>
      </c>
      <c r="Y110" s="191">
        <v>0</v>
      </c>
      <c r="Z110" s="191">
        <v>-360368.17375259229</v>
      </c>
      <c r="AA110" s="191">
        <v>-360368.17375259229</v>
      </c>
      <c r="AB110" s="191">
        <v>0</v>
      </c>
      <c r="AC110" s="191">
        <v>0</v>
      </c>
      <c r="AD110" s="191">
        <v>-360368.17375259229</v>
      </c>
      <c r="AE110" s="195">
        <v>1</v>
      </c>
    </row>
    <row r="111" spans="1:31">
      <c r="A111" s="196" t="s">
        <v>433</v>
      </c>
      <c r="B111" s="197">
        <v>-900984.30230769212</v>
      </c>
      <c r="C111" s="197">
        <v>-900984.30230769212</v>
      </c>
      <c r="D111" s="197">
        <v>0</v>
      </c>
      <c r="E111" s="197">
        <v>0</v>
      </c>
      <c r="F111" s="197">
        <v>-900984.30230769212</v>
      </c>
      <c r="G111" s="197">
        <v>-900984.30230769212</v>
      </c>
      <c r="H111" s="197">
        <v>0</v>
      </c>
      <c r="I111" s="197">
        <v>0</v>
      </c>
      <c r="J111" s="197">
        <v>-900984.30230769212</v>
      </c>
      <c r="K111" s="198">
        <v>1</v>
      </c>
      <c r="L111" s="197">
        <v>-605308.61324438453</v>
      </c>
      <c r="M111" s="197">
        <v>-605308.61324438453</v>
      </c>
      <c r="N111" s="197">
        <v>0</v>
      </c>
      <c r="O111" s="197">
        <v>0</v>
      </c>
      <c r="P111" s="197">
        <v>-605308.61324438453</v>
      </c>
      <c r="Q111" s="197">
        <v>-605308.61324438453</v>
      </c>
      <c r="R111" s="197">
        <v>0</v>
      </c>
      <c r="S111" s="197">
        <v>0</v>
      </c>
      <c r="T111" s="197">
        <v>-605308.61324438453</v>
      </c>
      <c r="U111" s="198">
        <v>1</v>
      </c>
      <c r="V111" s="197">
        <v>-360368.17375259229</v>
      </c>
      <c r="W111" s="197">
        <v>-360368.17375259229</v>
      </c>
      <c r="X111" s="197">
        <v>0</v>
      </c>
      <c r="Y111" s="197">
        <v>0</v>
      </c>
      <c r="Z111" s="197">
        <v>-360368.17375259229</v>
      </c>
      <c r="AA111" s="197">
        <v>-360368.17375259229</v>
      </c>
      <c r="AB111" s="197">
        <v>0</v>
      </c>
      <c r="AC111" s="197">
        <v>0</v>
      </c>
      <c r="AD111" s="197">
        <v>-360368.17375259229</v>
      </c>
      <c r="AE111" s="198">
        <v>1</v>
      </c>
    </row>
    <row r="113" spans="1:31">
      <c r="A113" s="193" t="s">
        <v>435</v>
      </c>
      <c r="B113" s="191"/>
      <c r="C113" s="191"/>
      <c r="D113" s="191"/>
      <c r="E113" s="191"/>
      <c r="F113" s="191"/>
      <c r="G113" s="191"/>
      <c r="H113" s="191"/>
      <c r="I113" s="191"/>
      <c r="J113" s="191"/>
      <c r="K113" s="130"/>
      <c r="L113" s="191"/>
      <c r="M113" s="191"/>
      <c r="N113" s="191"/>
      <c r="O113" s="191"/>
      <c r="P113" s="191"/>
      <c r="Q113" s="191"/>
      <c r="R113" s="191"/>
      <c r="S113" s="191"/>
      <c r="T113" s="191"/>
      <c r="U113" s="130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30"/>
    </row>
    <row r="114" spans="1:31" ht="15.75" thickBot="1">
      <c r="A114" s="194" t="s">
        <v>436</v>
      </c>
      <c r="B114" s="191">
        <v>84467.63307692307</v>
      </c>
      <c r="C114" s="191">
        <v>84467.63307692307</v>
      </c>
      <c r="D114" s="191">
        <v>-84467.63307692307</v>
      </c>
      <c r="E114" s="191">
        <v>0</v>
      </c>
      <c r="F114" s="191">
        <v>0</v>
      </c>
      <c r="G114" s="191">
        <v>84467.63307692307</v>
      </c>
      <c r="H114" s="191">
        <v>-84467.63307692307</v>
      </c>
      <c r="I114" s="191">
        <v>0</v>
      </c>
      <c r="J114" s="191">
        <v>0</v>
      </c>
      <c r="K114" s="195">
        <v>1</v>
      </c>
      <c r="L114" s="191">
        <v>-123.38615384615385</v>
      </c>
      <c r="M114" s="191">
        <v>-123.38615384615385</v>
      </c>
      <c r="N114" s="191">
        <v>123.38615384615385</v>
      </c>
      <c r="O114" s="191">
        <v>0</v>
      </c>
      <c r="P114" s="191">
        <v>0</v>
      </c>
      <c r="Q114" s="191">
        <v>-123.38615384615385</v>
      </c>
      <c r="R114" s="191">
        <v>123.38615384615385</v>
      </c>
      <c r="S114" s="191">
        <v>0</v>
      </c>
      <c r="T114" s="191">
        <v>0</v>
      </c>
      <c r="U114" s="195">
        <v>1</v>
      </c>
      <c r="V114" s="191">
        <v>0</v>
      </c>
      <c r="W114" s="191">
        <v>0</v>
      </c>
      <c r="X114" s="191">
        <v>0</v>
      </c>
      <c r="Y114" s="191">
        <v>0</v>
      </c>
      <c r="Z114" s="191">
        <v>0</v>
      </c>
      <c r="AA114" s="191">
        <v>0</v>
      </c>
      <c r="AB114" s="191">
        <v>0</v>
      </c>
      <c r="AC114" s="191">
        <v>0</v>
      </c>
      <c r="AD114" s="191">
        <v>0</v>
      </c>
      <c r="AE114" s="195">
        <v>1</v>
      </c>
    </row>
    <row r="115" spans="1:31">
      <c r="A115" s="196" t="s">
        <v>435</v>
      </c>
      <c r="B115" s="197">
        <v>84467.63307692307</v>
      </c>
      <c r="C115" s="197">
        <v>84467.63307692307</v>
      </c>
      <c r="D115" s="197">
        <v>-84467.63307692307</v>
      </c>
      <c r="E115" s="197">
        <v>0</v>
      </c>
      <c r="F115" s="197">
        <v>0</v>
      </c>
      <c r="G115" s="197">
        <v>84467.63307692307</v>
      </c>
      <c r="H115" s="197">
        <v>-84467.63307692307</v>
      </c>
      <c r="I115" s="197">
        <v>0</v>
      </c>
      <c r="J115" s="197">
        <v>0</v>
      </c>
      <c r="K115" s="198">
        <v>1</v>
      </c>
      <c r="L115" s="197">
        <v>-123.38615384615385</v>
      </c>
      <c r="M115" s="197">
        <v>-123.38615384615385</v>
      </c>
      <c r="N115" s="197">
        <v>123.38615384615385</v>
      </c>
      <c r="O115" s="197">
        <v>0</v>
      </c>
      <c r="P115" s="197">
        <v>0</v>
      </c>
      <c r="Q115" s="197">
        <v>-123.38615384615385</v>
      </c>
      <c r="R115" s="197">
        <v>123.38615384615385</v>
      </c>
      <c r="S115" s="197">
        <v>0</v>
      </c>
      <c r="T115" s="197">
        <v>0</v>
      </c>
      <c r="U115" s="198">
        <v>1</v>
      </c>
      <c r="V115" s="197">
        <v>0</v>
      </c>
      <c r="W115" s="197">
        <v>0</v>
      </c>
      <c r="X115" s="197">
        <v>0</v>
      </c>
      <c r="Y115" s="197">
        <v>0</v>
      </c>
      <c r="Z115" s="197">
        <v>0</v>
      </c>
      <c r="AA115" s="197">
        <v>0</v>
      </c>
      <c r="AB115" s="197">
        <v>0</v>
      </c>
      <c r="AC115" s="197">
        <v>0</v>
      </c>
      <c r="AD115" s="197">
        <v>0</v>
      </c>
      <c r="AE115" s="198">
        <v>1</v>
      </c>
    </row>
    <row r="117" spans="1:31">
      <c r="A117" s="193" t="s">
        <v>437</v>
      </c>
      <c r="B117" s="191"/>
      <c r="C117" s="191"/>
      <c r="D117" s="191"/>
      <c r="E117" s="191"/>
      <c r="F117" s="191"/>
      <c r="G117" s="191"/>
      <c r="H117" s="191"/>
      <c r="I117" s="191"/>
      <c r="J117" s="191"/>
      <c r="K117" s="130"/>
      <c r="L117" s="191"/>
      <c r="M117" s="191"/>
      <c r="N117" s="191"/>
      <c r="O117" s="191"/>
      <c r="P117" s="191"/>
      <c r="Q117" s="191"/>
      <c r="R117" s="191"/>
      <c r="S117" s="191"/>
      <c r="T117" s="191"/>
      <c r="U117" s="130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30"/>
    </row>
    <row r="118" spans="1:31" ht="15.75" thickBot="1">
      <c r="A118" s="194" t="s">
        <v>438</v>
      </c>
      <c r="B118" s="191">
        <v>13756.699230769231</v>
      </c>
      <c r="C118" s="191">
        <v>13756.699230769231</v>
      </c>
      <c r="D118" s="191">
        <v>0</v>
      </c>
      <c r="E118" s="191">
        <v>0</v>
      </c>
      <c r="F118" s="191">
        <v>13756.699230769231</v>
      </c>
      <c r="G118" s="191">
        <v>13756.699230769231</v>
      </c>
      <c r="H118" s="191">
        <v>0</v>
      </c>
      <c r="I118" s="191">
        <v>0</v>
      </c>
      <c r="J118" s="191">
        <v>13756.699230769231</v>
      </c>
      <c r="K118" s="195">
        <v>1</v>
      </c>
      <c r="L118" s="191">
        <v>1055.9453846153847</v>
      </c>
      <c r="M118" s="191">
        <v>1055.9453846153847</v>
      </c>
      <c r="N118" s="191">
        <v>0</v>
      </c>
      <c r="O118" s="191">
        <v>0</v>
      </c>
      <c r="P118" s="191">
        <v>1055.9453846153847</v>
      </c>
      <c r="Q118" s="191">
        <v>1055.9453846153847</v>
      </c>
      <c r="R118" s="191">
        <v>0</v>
      </c>
      <c r="S118" s="191">
        <v>0</v>
      </c>
      <c r="T118" s="191">
        <v>1055.9453846153847</v>
      </c>
      <c r="U118" s="195">
        <v>1</v>
      </c>
      <c r="V118" s="191">
        <v>0</v>
      </c>
      <c r="W118" s="191">
        <v>0</v>
      </c>
      <c r="X118" s="191">
        <v>0</v>
      </c>
      <c r="Y118" s="191">
        <v>0</v>
      </c>
      <c r="Z118" s="191">
        <v>0</v>
      </c>
      <c r="AA118" s="191">
        <v>0</v>
      </c>
      <c r="AB118" s="191">
        <v>0</v>
      </c>
      <c r="AC118" s="191">
        <v>0</v>
      </c>
      <c r="AD118" s="191">
        <v>0</v>
      </c>
      <c r="AE118" s="195">
        <v>1</v>
      </c>
    </row>
    <row r="119" spans="1:31">
      <c r="A119" s="196" t="s">
        <v>437</v>
      </c>
      <c r="B119" s="197">
        <v>13756.699230769231</v>
      </c>
      <c r="C119" s="197">
        <v>13756.699230769231</v>
      </c>
      <c r="D119" s="197">
        <v>0</v>
      </c>
      <c r="E119" s="197">
        <v>0</v>
      </c>
      <c r="F119" s="197">
        <v>13756.699230769231</v>
      </c>
      <c r="G119" s="197">
        <v>13756.699230769231</v>
      </c>
      <c r="H119" s="197">
        <v>0</v>
      </c>
      <c r="I119" s="197">
        <v>0</v>
      </c>
      <c r="J119" s="197">
        <v>13756.699230769231</v>
      </c>
      <c r="K119" s="198">
        <v>1</v>
      </c>
      <c r="L119" s="197">
        <v>1055.9453846153847</v>
      </c>
      <c r="M119" s="197">
        <v>1055.9453846153847</v>
      </c>
      <c r="N119" s="197">
        <v>0</v>
      </c>
      <c r="O119" s="197">
        <v>0</v>
      </c>
      <c r="P119" s="197">
        <v>1055.9453846153847</v>
      </c>
      <c r="Q119" s="197">
        <v>1055.9453846153847</v>
      </c>
      <c r="R119" s="197">
        <v>0</v>
      </c>
      <c r="S119" s="197">
        <v>0</v>
      </c>
      <c r="T119" s="197">
        <v>1055.9453846153847</v>
      </c>
      <c r="U119" s="198">
        <v>1</v>
      </c>
      <c r="V119" s="197">
        <v>0</v>
      </c>
      <c r="W119" s="197">
        <v>0</v>
      </c>
      <c r="X119" s="197">
        <v>0</v>
      </c>
      <c r="Y119" s="197">
        <v>0</v>
      </c>
      <c r="Z119" s="197">
        <v>0</v>
      </c>
      <c r="AA119" s="197">
        <v>0</v>
      </c>
      <c r="AB119" s="197">
        <v>0</v>
      </c>
      <c r="AC119" s="197">
        <v>0</v>
      </c>
      <c r="AD119" s="197">
        <v>0</v>
      </c>
      <c r="AE119" s="198">
        <v>1</v>
      </c>
    </row>
    <row r="121" spans="1:31">
      <c r="A121" s="193" t="s">
        <v>439</v>
      </c>
      <c r="B121" s="191"/>
      <c r="C121" s="191"/>
      <c r="D121" s="191"/>
      <c r="E121" s="191"/>
      <c r="F121" s="191"/>
      <c r="G121" s="191"/>
      <c r="H121" s="191"/>
      <c r="I121" s="191"/>
      <c r="J121" s="191"/>
      <c r="K121" s="130"/>
      <c r="L121" s="191"/>
      <c r="M121" s="191"/>
      <c r="N121" s="191"/>
      <c r="O121" s="191"/>
      <c r="P121" s="191"/>
      <c r="Q121" s="191"/>
      <c r="R121" s="191"/>
      <c r="S121" s="191"/>
      <c r="T121" s="191"/>
      <c r="U121" s="130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30"/>
    </row>
    <row r="122" spans="1:31" ht="15.75" thickBot="1">
      <c r="A122" s="194" t="s">
        <v>440</v>
      </c>
      <c r="B122" s="191">
        <v>372635.41846153844</v>
      </c>
      <c r="C122" s="191">
        <v>372635.41846153844</v>
      </c>
      <c r="D122" s="191">
        <v>0</v>
      </c>
      <c r="E122" s="191">
        <v>0</v>
      </c>
      <c r="F122" s="191">
        <v>372635.41846153844</v>
      </c>
      <c r="G122" s="191">
        <v>372635.41846153844</v>
      </c>
      <c r="H122" s="191">
        <v>0</v>
      </c>
      <c r="I122" s="191">
        <v>0</v>
      </c>
      <c r="J122" s="191">
        <v>372635.41846153844</v>
      </c>
      <c r="K122" s="195">
        <v>1</v>
      </c>
      <c r="L122" s="191">
        <v>489873.34999999992</v>
      </c>
      <c r="M122" s="191">
        <v>489873.34999999992</v>
      </c>
      <c r="N122" s="191">
        <v>0</v>
      </c>
      <c r="O122" s="191">
        <v>0</v>
      </c>
      <c r="P122" s="191">
        <v>489873.34999999992</v>
      </c>
      <c r="Q122" s="191">
        <v>489873.34999999992</v>
      </c>
      <c r="R122" s="191">
        <v>0</v>
      </c>
      <c r="S122" s="191">
        <v>0</v>
      </c>
      <c r="T122" s="191">
        <v>489873.34999999992</v>
      </c>
      <c r="U122" s="195">
        <v>1</v>
      </c>
      <c r="V122" s="191">
        <v>659536.19384615368</v>
      </c>
      <c r="W122" s="191">
        <v>659536.19384615368</v>
      </c>
      <c r="X122" s="191">
        <v>0</v>
      </c>
      <c r="Y122" s="191">
        <v>0</v>
      </c>
      <c r="Z122" s="191">
        <v>659536.19384615368</v>
      </c>
      <c r="AA122" s="191">
        <v>659536.19384615368</v>
      </c>
      <c r="AB122" s="191">
        <v>0</v>
      </c>
      <c r="AC122" s="191">
        <v>0</v>
      </c>
      <c r="AD122" s="191">
        <v>659536.19384615368</v>
      </c>
      <c r="AE122" s="195">
        <v>1</v>
      </c>
    </row>
    <row r="123" spans="1:31">
      <c r="A123" s="196" t="s">
        <v>439</v>
      </c>
      <c r="B123" s="197">
        <v>372635.41846153844</v>
      </c>
      <c r="C123" s="197">
        <v>372635.41846153844</v>
      </c>
      <c r="D123" s="197">
        <v>0</v>
      </c>
      <c r="E123" s="197">
        <v>0</v>
      </c>
      <c r="F123" s="197">
        <v>372635.41846153844</v>
      </c>
      <c r="G123" s="197">
        <v>372635.41846153844</v>
      </c>
      <c r="H123" s="197">
        <v>0</v>
      </c>
      <c r="I123" s="197">
        <v>0</v>
      </c>
      <c r="J123" s="197">
        <v>372635.41846153844</v>
      </c>
      <c r="K123" s="198">
        <v>1</v>
      </c>
      <c r="L123" s="197">
        <v>489873.34999999992</v>
      </c>
      <c r="M123" s="197">
        <v>489873.34999999992</v>
      </c>
      <c r="N123" s="197">
        <v>0</v>
      </c>
      <c r="O123" s="197">
        <v>0</v>
      </c>
      <c r="P123" s="197">
        <v>489873.34999999992</v>
      </c>
      <c r="Q123" s="197">
        <v>489873.34999999992</v>
      </c>
      <c r="R123" s="197">
        <v>0</v>
      </c>
      <c r="S123" s="197">
        <v>0</v>
      </c>
      <c r="T123" s="197">
        <v>489873.34999999992</v>
      </c>
      <c r="U123" s="198">
        <v>1</v>
      </c>
      <c r="V123" s="197">
        <v>659536.19384615368</v>
      </c>
      <c r="W123" s="197">
        <v>659536.19384615368</v>
      </c>
      <c r="X123" s="197">
        <v>0</v>
      </c>
      <c r="Y123" s="197">
        <v>0</v>
      </c>
      <c r="Z123" s="197">
        <v>659536.19384615368</v>
      </c>
      <c r="AA123" s="197">
        <v>659536.19384615368</v>
      </c>
      <c r="AB123" s="197">
        <v>0</v>
      </c>
      <c r="AC123" s="197">
        <v>0</v>
      </c>
      <c r="AD123" s="197">
        <v>659536.19384615368</v>
      </c>
      <c r="AE123" s="198">
        <v>1</v>
      </c>
    </row>
    <row r="125" spans="1:31">
      <c r="A125" s="193" t="s">
        <v>441</v>
      </c>
      <c r="B125" s="191"/>
      <c r="C125" s="191"/>
      <c r="D125" s="191"/>
      <c r="E125" s="191"/>
      <c r="F125" s="191"/>
      <c r="G125" s="191"/>
      <c r="H125" s="191"/>
      <c r="I125" s="191"/>
      <c r="J125" s="191"/>
      <c r="K125" s="130"/>
      <c r="L125" s="191"/>
      <c r="M125" s="191"/>
      <c r="N125" s="191"/>
      <c r="O125" s="191"/>
      <c r="P125" s="191"/>
      <c r="Q125" s="191"/>
      <c r="R125" s="191"/>
      <c r="S125" s="191"/>
      <c r="T125" s="191"/>
      <c r="U125" s="130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30"/>
    </row>
    <row r="126" spans="1:31" ht="15.75" thickBot="1">
      <c r="A126" s="194" t="s">
        <v>442</v>
      </c>
      <c r="B126" s="191">
        <v>11478063.287692308</v>
      </c>
      <c r="C126" s="191">
        <v>11478063.287692308</v>
      </c>
      <c r="D126" s="191">
        <v>0</v>
      </c>
      <c r="E126" s="191">
        <v>0</v>
      </c>
      <c r="F126" s="191">
        <v>11478063.287692308</v>
      </c>
      <c r="G126" s="191">
        <v>11478063.287692308</v>
      </c>
      <c r="H126" s="191">
        <v>0</v>
      </c>
      <c r="I126" s="191">
        <v>0</v>
      </c>
      <c r="J126" s="191">
        <v>11478063.287692308</v>
      </c>
      <c r="K126" s="195">
        <v>1</v>
      </c>
      <c r="L126" s="191">
        <v>11051323.573984617</v>
      </c>
      <c r="M126" s="191">
        <v>11051323.573984617</v>
      </c>
      <c r="N126" s="191">
        <v>0</v>
      </c>
      <c r="O126" s="191">
        <v>0</v>
      </c>
      <c r="P126" s="191">
        <v>11051323.573984617</v>
      </c>
      <c r="Q126" s="191">
        <v>11051323.573984617</v>
      </c>
      <c r="R126" s="191">
        <v>0</v>
      </c>
      <c r="S126" s="191">
        <v>0</v>
      </c>
      <c r="T126" s="191">
        <v>11051323.573984617</v>
      </c>
      <c r="U126" s="195">
        <v>1</v>
      </c>
      <c r="V126" s="191">
        <v>10515090.053556614</v>
      </c>
      <c r="W126" s="191">
        <v>10515090.053556614</v>
      </c>
      <c r="X126" s="191">
        <v>0</v>
      </c>
      <c r="Y126" s="191">
        <v>0</v>
      </c>
      <c r="Z126" s="191">
        <v>10515090.053556614</v>
      </c>
      <c r="AA126" s="191">
        <v>10515090.053556614</v>
      </c>
      <c r="AB126" s="191">
        <v>0</v>
      </c>
      <c r="AC126" s="191">
        <v>0</v>
      </c>
      <c r="AD126" s="191">
        <v>10515090.053556614</v>
      </c>
      <c r="AE126" s="195">
        <v>1</v>
      </c>
    </row>
    <row r="127" spans="1:31">
      <c r="A127" s="196" t="s">
        <v>441</v>
      </c>
      <c r="B127" s="197">
        <v>11478063.287692308</v>
      </c>
      <c r="C127" s="197">
        <v>11478063.287692308</v>
      </c>
      <c r="D127" s="197">
        <v>0</v>
      </c>
      <c r="E127" s="197">
        <v>0</v>
      </c>
      <c r="F127" s="197">
        <v>11478063.287692308</v>
      </c>
      <c r="G127" s="197">
        <v>11478063.287692308</v>
      </c>
      <c r="H127" s="197">
        <v>0</v>
      </c>
      <c r="I127" s="197">
        <v>0</v>
      </c>
      <c r="J127" s="197">
        <v>11478063.287692308</v>
      </c>
      <c r="K127" s="198">
        <v>1</v>
      </c>
      <c r="L127" s="197">
        <v>11051323.573984617</v>
      </c>
      <c r="M127" s="197">
        <v>11051323.573984617</v>
      </c>
      <c r="N127" s="197">
        <v>0</v>
      </c>
      <c r="O127" s="197">
        <v>0</v>
      </c>
      <c r="P127" s="197">
        <v>11051323.573984617</v>
      </c>
      <c r="Q127" s="197">
        <v>11051323.573984617</v>
      </c>
      <c r="R127" s="197">
        <v>0</v>
      </c>
      <c r="S127" s="197">
        <v>0</v>
      </c>
      <c r="T127" s="197">
        <v>11051323.573984617</v>
      </c>
      <c r="U127" s="198">
        <v>1</v>
      </c>
      <c r="V127" s="197">
        <v>10515090.053556614</v>
      </c>
      <c r="W127" s="197">
        <v>10515090.053556614</v>
      </c>
      <c r="X127" s="197">
        <v>0</v>
      </c>
      <c r="Y127" s="197">
        <v>0</v>
      </c>
      <c r="Z127" s="197">
        <v>10515090.053556614</v>
      </c>
      <c r="AA127" s="197">
        <v>10515090.053556614</v>
      </c>
      <c r="AB127" s="197">
        <v>0</v>
      </c>
      <c r="AC127" s="197">
        <v>0</v>
      </c>
      <c r="AD127" s="197">
        <v>10515090.053556614</v>
      </c>
      <c r="AE127" s="198">
        <v>1</v>
      </c>
    </row>
    <row r="129" spans="1:31">
      <c r="A129" s="193" t="s">
        <v>443</v>
      </c>
      <c r="B129" s="191"/>
      <c r="C129" s="191"/>
      <c r="D129" s="191"/>
      <c r="E129" s="191"/>
      <c r="F129" s="191"/>
      <c r="G129" s="191"/>
      <c r="H129" s="191"/>
      <c r="I129" s="191"/>
      <c r="J129" s="191"/>
      <c r="K129" s="130"/>
      <c r="L129" s="191"/>
      <c r="M129" s="191"/>
      <c r="N129" s="191"/>
      <c r="O129" s="191"/>
      <c r="P129" s="191"/>
      <c r="Q129" s="191"/>
      <c r="R129" s="191"/>
      <c r="S129" s="191"/>
      <c r="T129" s="191"/>
      <c r="U129" s="130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30"/>
    </row>
    <row r="130" spans="1:31">
      <c r="A130" s="194" t="s">
        <v>444</v>
      </c>
      <c r="B130" s="191">
        <v>1126166.9746153848</v>
      </c>
      <c r="C130" s="191">
        <v>1126166.9746153848</v>
      </c>
      <c r="D130" s="191">
        <v>0</v>
      </c>
      <c r="E130" s="191">
        <v>0</v>
      </c>
      <c r="F130" s="191">
        <v>1126166.9746153848</v>
      </c>
      <c r="G130" s="191">
        <v>1126166.9746153848</v>
      </c>
      <c r="H130" s="191">
        <v>0</v>
      </c>
      <c r="I130" s="191">
        <v>0</v>
      </c>
      <c r="J130" s="191">
        <v>1126166.9746153848</v>
      </c>
      <c r="K130" s="195">
        <v>1</v>
      </c>
      <c r="L130" s="191">
        <v>180266.33000000002</v>
      </c>
      <c r="M130" s="191">
        <v>180266.33000000002</v>
      </c>
      <c r="N130" s="191">
        <v>0</v>
      </c>
      <c r="O130" s="191">
        <v>0</v>
      </c>
      <c r="P130" s="191">
        <v>180266.33000000002</v>
      </c>
      <c r="Q130" s="191">
        <v>180266.33000000002</v>
      </c>
      <c r="R130" s="191">
        <v>0</v>
      </c>
      <c r="S130" s="191">
        <v>0</v>
      </c>
      <c r="T130" s="191">
        <v>180266.33000000002</v>
      </c>
      <c r="U130" s="195">
        <v>1</v>
      </c>
      <c r="V130" s="191">
        <v>0</v>
      </c>
      <c r="W130" s="191">
        <v>0</v>
      </c>
      <c r="X130" s="191">
        <v>0</v>
      </c>
      <c r="Y130" s="191">
        <v>0</v>
      </c>
      <c r="Z130" s="191">
        <v>0</v>
      </c>
      <c r="AA130" s="191">
        <v>0</v>
      </c>
      <c r="AB130" s="191">
        <v>0</v>
      </c>
      <c r="AC130" s="191">
        <v>0</v>
      </c>
      <c r="AD130" s="191">
        <v>0</v>
      </c>
      <c r="AE130" s="195">
        <v>1</v>
      </c>
    </row>
    <row r="131" spans="1:31" ht="15.75" thickBot="1">
      <c r="A131" s="194" t="s">
        <v>445</v>
      </c>
      <c r="B131" s="191">
        <v>-615571.34923076921</v>
      </c>
      <c r="C131" s="191">
        <v>-615571.34923076921</v>
      </c>
      <c r="D131" s="191">
        <v>0</v>
      </c>
      <c r="E131" s="191">
        <v>0</v>
      </c>
      <c r="F131" s="191">
        <v>-615571.34923076921</v>
      </c>
      <c r="G131" s="191">
        <v>-615571.34923076921</v>
      </c>
      <c r="H131" s="191">
        <v>0</v>
      </c>
      <c r="I131" s="191">
        <v>0</v>
      </c>
      <c r="J131" s="191">
        <v>-615571.34923076921</v>
      </c>
      <c r="K131" s="195">
        <v>1</v>
      </c>
      <c r="L131" s="191">
        <v>-1975148.1699999997</v>
      </c>
      <c r="M131" s="191">
        <v>-1975148.1699999997</v>
      </c>
      <c r="N131" s="191">
        <v>0</v>
      </c>
      <c r="O131" s="191">
        <v>0</v>
      </c>
      <c r="P131" s="191">
        <v>-1975148.1699999997</v>
      </c>
      <c r="Q131" s="191">
        <v>-1975148.1699999997</v>
      </c>
      <c r="R131" s="191">
        <v>0</v>
      </c>
      <c r="S131" s="191">
        <v>0</v>
      </c>
      <c r="T131" s="191">
        <v>-1975148.1699999997</v>
      </c>
      <c r="U131" s="195">
        <v>1</v>
      </c>
      <c r="V131" s="191">
        <v>-1966975.8907692311</v>
      </c>
      <c r="W131" s="191">
        <v>-1966975.8907692311</v>
      </c>
      <c r="X131" s="191">
        <v>0</v>
      </c>
      <c r="Y131" s="191">
        <v>0</v>
      </c>
      <c r="Z131" s="191">
        <v>-1966975.8907692311</v>
      </c>
      <c r="AA131" s="191">
        <v>-1966975.8907692311</v>
      </c>
      <c r="AB131" s="191">
        <v>0</v>
      </c>
      <c r="AC131" s="191">
        <v>0</v>
      </c>
      <c r="AD131" s="191">
        <v>-1966975.8907692311</v>
      </c>
      <c r="AE131" s="195">
        <v>1</v>
      </c>
    </row>
    <row r="132" spans="1:31">
      <c r="A132" s="196" t="s">
        <v>443</v>
      </c>
      <c r="B132" s="197">
        <v>510595.62538461562</v>
      </c>
      <c r="C132" s="197">
        <v>510595.62538461562</v>
      </c>
      <c r="D132" s="197">
        <v>0</v>
      </c>
      <c r="E132" s="197">
        <v>0</v>
      </c>
      <c r="F132" s="197">
        <v>510595.62538461562</v>
      </c>
      <c r="G132" s="197">
        <v>510595.62538461562</v>
      </c>
      <c r="H132" s="197">
        <v>0</v>
      </c>
      <c r="I132" s="197">
        <v>0</v>
      </c>
      <c r="J132" s="197">
        <v>510595.62538461562</v>
      </c>
      <c r="K132" s="198">
        <v>2</v>
      </c>
      <c r="L132" s="197">
        <v>-1794881.8399999996</v>
      </c>
      <c r="M132" s="197">
        <v>-1794881.8399999996</v>
      </c>
      <c r="N132" s="197">
        <v>0</v>
      </c>
      <c r="O132" s="197">
        <v>0</v>
      </c>
      <c r="P132" s="197">
        <v>-1794881.8399999996</v>
      </c>
      <c r="Q132" s="197">
        <v>-1794881.8399999996</v>
      </c>
      <c r="R132" s="197">
        <v>0</v>
      </c>
      <c r="S132" s="197">
        <v>0</v>
      </c>
      <c r="T132" s="197">
        <v>-1794881.8399999996</v>
      </c>
      <c r="U132" s="198">
        <v>2</v>
      </c>
      <c r="V132" s="197">
        <v>-1966975.8907692311</v>
      </c>
      <c r="W132" s="197">
        <v>-1966975.8907692311</v>
      </c>
      <c r="X132" s="197">
        <v>0</v>
      </c>
      <c r="Y132" s="197">
        <v>0</v>
      </c>
      <c r="Z132" s="197">
        <v>-1966975.8907692311</v>
      </c>
      <c r="AA132" s="197">
        <v>-1966975.8907692311</v>
      </c>
      <c r="AB132" s="197">
        <v>0</v>
      </c>
      <c r="AC132" s="197">
        <v>0</v>
      </c>
      <c r="AD132" s="197">
        <v>-1966975.8907692311</v>
      </c>
      <c r="AE132" s="198">
        <v>2</v>
      </c>
    </row>
    <row r="134" spans="1:31">
      <c r="A134" s="132" t="s">
        <v>424</v>
      </c>
      <c r="B134" s="199">
        <v>31811176.558461539</v>
      </c>
      <c r="C134" s="199">
        <v>31811176.558461539</v>
      </c>
      <c r="D134" s="199">
        <v>-5497320.7238461543</v>
      </c>
      <c r="E134" s="199">
        <v>0</v>
      </c>
      <c r="F134" s="199">
        <v>26313855.834615383</v>
      </c>
      <c r="G134" s="199">
        <v>31811176.558461539</v>
      </c>
      <c r="H134" s="199">
        <v>-5497320.7238461543</v>
      </c>
      <c r="I134" s="199">
        <v>0</v>
      </c>
      <c r="J134" s="199">
        <v>26313855.834615383</v>
      </c>
      <c r="K134" s="130">
        <v>11</v>
      </c>
      <c r="L134" s="199">
        <v>27363889.353817154</v>
      </c>
      <c r="M134" s="199">
        <v>27363889.353817154</v>
      </c>
      <c r="N134" s="199">
        <v>-379083.53769230767</v>
      </c>
      <c r="O134" s="199">
        <v>0</v>
      </c>
      <c r="P134" s="199">
        <v>26984805.816124853</v>
      </c>
      <c r="Q134" s="199">
        <v>27363889.353817154</v>
      </c>
      <c r="R134" s="199">
        <v>-379083.53769230767</v>
      </c>
      <c r="S134" s="199">
        <v>0</v>
      </c>
      <c r="T134" s="199">
        <v>26984805.816124853</v>
      </c>
      <c r="U134" s="130">
        <v>11</v>
      </c>
      <c r="V134" s="199">
        <v>29351218.618265562</v>
      </c>
      <c r="W134" s="199">
        <v>29351218.618265562</v>
      </c>
      <c r="X134" s="199">
        <v>0</v>
      </c>
      <c r="Y134" s="199">
        <v>0</v>
      </c>
      <c r="Z134" s="199">
        <v>29351218.618265562</v>
      </c>
      <c r="AA134" s="199">
        <v>29351218.618265562</v>
      </c>
      <c r="AB134" s="199">
        <v>0</v>
      </c>
      <c r="AC134" s="199">
        <v>0</v>
      </c>
      <c r="AD134" s="199">
        <v>29351218.618265562</v>
      </c>
      <c r="AE134" s="130">
        <v>11</v>
      </c>
    </row>
    <row r="136" spans="1:31">
      <c r="A136" s="192" t="s">
        <v>446</v>
      </c>
      <c r="B136" s="191"/>
      <c r="C136" s="191"/>
      <c r="D136" s="191"/>
      <c r="E136" s="191"/>
      <c r="F136" s="191"/>
      <c r="G136" s="191"/>
      <c r="H136" s="191"/>
      <c r="I136" s="191"/>
      <c r="J136" s="191"/>
      <c r="K136" s="130"/>
      <c r="L136" s="191"/>
      <c r="M136" s="191"/>
      <c r="N136" s="191"/>
      <c r="O136" s="191"/>
      <c r="P136" s="191"/>
      <c r="Q136" s="191"/>
      <c r="R136" s="191"/>
      <c r="S136" s="191"/>
      <c r="T136" s="191"/>
      <c r="U136" s="130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30"/>
    </row>
    <row r="137" spans="1:31">
      <c r="A137" s="193" t="s">
        <v>447</v>
      </c>
      <c r="B137" s="191"/>
      <c r="C137" s="191"/>
      <c r="D137" s="191"/>
      <c r="E137" s="191"/>
      <c r="F137" s="191"/>
      <c r="G137" s="191"/>
      <c r="H137" s="191"/>
      <c r="I137" s="191"/>
      <c r="J137" s="191"/>
      <c r="K137" s="130"/>
      <c r="L137" s="191"/>
      <c r="M137" s="191"/>
      <c r="N137" s="191"/>
      <c r="O137" s="191"/>
      <c r="P137" s="191"/>
      <c r="Q137" s="191"/>
      <c r="R137" s="191"/>
      <c r="S137" s="191"/>
      <c r="T137" s="191"/>
      <c r="U137" s="130"/>
      <c r="V137" s="191"/>
      <c r="W137" s="191"/>
      <c r="X137" s="191"/>
      <c r="Y137" s="191"/>
      <c r="Z137" s="191"/>
      <c r="AA137" s="191"/>
      <c r="AB137" s="191"/>
      <c r="AC137" s="191"/>
      <c r="AD137" s="191"/>
      <c r="AE137" s="130"/>
    </row>
    <row r="138" spans="1:31">
      <c r="A138" s="194" t="s">
        <v>448</v>
      </c>
      <c r="B138" s="191">
        <v>3561224.3523076922</v>
      </c>
      <c r="C138" s="191">
        <v>3561224.3523076922</v>
      </c>
      <c r="D138" s="191">
        <v>0</v>
      </c>
      <c r="E138" s="191">
        <v>0</v>
      </c>
      <c r="F138" s="191">
        <v>3561224.3523076922</v>
      </c>
      <c r="G138" s="191">
        <v>3561224.3523076922</v>
      </c>
      <c r="H138" s="191">
        <v>0</v>
      </c>
      <c r="I138" s="191">
        <v>0</v>
      </c>
      <c r="J138" s="191">
        <v>3561224.3523076922</v>
      </c>
      <c r="K138" s="195">
        <v>1</v>
      </c>
      <c r="L138" s="191">
        <v>3102682.45750002</v>
      </c>
      <c r="M138" s="191">
        <v>3102682.45750002</v>
      </c>
      <c r="N138" s="191">
        <v>0</v>
      </c>
      <c r="O138" s="191">
        <v>0</v>
      </c>
      <c r="P138" s="191">
        <v>3102682.45750002</v>
      </c>
      <c r="Q138" s="191">
        <v>3102682.45750002</v>
      </c>
      <c r="R138" s="191">
        <v>0</v>
      </c>
      <c r="S138" s="191">
        <v>0</v>
      </c>
      <c r="T138" s="191">
        <v>3102682.45750002</v>
      </c>
      <c r="U138" s="195">
        <v>1</v>
      </c>
      <c r="V138" s="191">
        <v>2637251.7201923677</v>
      </c>
      <c r="W138" s="191">
        <v>2637251.7201923677</v>
      </c>
      <c r="X138" s="191">
        <v>0</v>
      </c>
      <c r="Y138" s="191">
        <v>0</v>
      </c>
      <c r="Z138" s="191">
        <v>2637251.7201923677</v>
      </c>
      <c r="AA138" s="191">
        <v>2637251.7201923677</v>
      </c>
      <c r="AB138" s="191">
        <v>0</v>
      </c>
      <c r="AC138" s="191">
        <v>0</v>
      </c>
      <c r="AD138" s="191">
        <v>2637251.7201923677</v>
      </c>
      <c r="AE138" s="195">
        <v>1</v>
      </c>
    </row>
    <row r="139" spans="1:31">
      <c r="A139" s="194" t="s">
        <v>449</v>
      </c>
      <c r="B139" s="191">
        <v>197905.09</v>
      </c>
      <c r="C139" s="191">
        <v>197905.09</v>
      </c>
      <c r="D139" s="191">
        <v>0</v>
      </c>
      <c r="E139" s="191">
        <v>0</v>
      </c>
      <c r="F139" s="191">
        <v>197905.09</v>
      </c>
      <c r="G139" s="191">
        <v>197905.09</v>
      </c>
      <c r="H139" s="191">
        <v>0</v>
      </c>
      <c r="I139" s="191">
        <v>0</v>
      </c>
      <c r="J139" s="191">
        <v>197905.09</v>
      </c>
      <c r="K139" s="195">
        <v>1</v>
      </c>
      <c r="L139" s="191">
        <v>79162.089999999982</v>
      </c>
      <c r="M139" s="191">
        <v>79162.089999999982</v>
      </c>
      <c r="N139" s="191">
        <v>0</v>
      </c>
      <c r="O139" s="191">
        <v>0</v>
      </c>
      <c r="P139" s="191">
        <v>79162.089999999982</v>
      </c>
      <c r="Q139" s="191">
        <v>79162.089999999982</v>
      </c>
      <c r="R139" s="191">
        <v>0</v>
      </c>
      <c r="S139" s="191">
        <v>0</v>
      </c>
      <c r="T139" s="191">
        <v>79162.089999999982</v>
      </c>
      <c r="U139" s="195">
        <v>1</v>
      </c>
      <c r="V139" s="191">
        <v>2283.6092307692275</v>
      </c>
      <c r="W139" s="191">
        <v>2283.6092307692275</v>
      </c>
      <c r="X139" s="191">
        <v>0</v>
      </c>
      <c r="Y139" s="191">
        <v>0</v>
      </c>
      <c r="Z139" s="191">
        <v>2283.6092307692275</v>
      </c>
      <c r="AA139" s="191">
        <v>2283.6092307692275</v>
      </c>
      <c r="AB139" s="191">
        <v>0</v>
      </c>
      <c r="AC139" s="191">
        <v>0</v>
      </c>
      <c r="AD139" s="191">
        <v>2283.6092307692275</v>
      </c>
      <c r="AE139" s="195">
        <v>1</v>
      </c>
    </row>
    <row r="140" spans="1:31">
      <c r="A140" s="194" t="s">
        <v>450</v>
      </c>
      <c r="B140" s="191">
        <v>287955.40846153843</v>
      </c>
      <c r="C140" s="191">
        <v>287955.40846153843</v>
      </c>
      <c r="D140" s="191">
        <v>0</v>
      </c>
      <c r="E140" s="191">
        <v>0</v>
      </c>
      <c r="F140" s="191">
        <v>287955.40846153843</v>
      </c>
      <c r="G140" s="191">
        <v>287955.40846153843</v>
      </c>
      <c r="H140" s="191">
        <v>0</v>
      </c>
      <c r="I140" s="191">
        <v>0</v>
      </c>
      <c r="J140" s="191">
        <v>287955.40846153843</v>
      </c>
      <c r="K140" s="195">
        <v>1</v>
      </c>
      <c r="L140" s="191">
        <v>29369.385384615391</v>
      </c>
      <c r="M140" s="191">
        <v>29369.385384615391</v>
      </c>
      <c r="N140" s="191">
        <v>0</v>
      </c>
      <c r="O140" s="191">
        <v>0</v>
      </c>
      <c r="P140" s="191">
        <v>29369.385384615391</v>
      </c>
      <c r="Q140" s="191">
        <v>29369.385384615391</v>
      </c>
      <c r="R140" s="191">
        <v>0</v>
      </c>
      <c r="S140" s="191">
        <v>0</v>
      </c>
      <c r="T140" s="191">
        <v>29369.385384615391</v>
      </c>
      <c r="U140" s="195">
        <v>1</v>
      </c>
      <c r="V140" s="191">
        <v>2.0000000004074536E-2</v>
      </c>
      <c r="W140" s="191">
        <v>2.0000000004074536E-2</v>
      </c>
      <c r="X140" s="191">
        <v>0</v>
      </c>
      <c r="Y140" s="191">
        <v>0</v>
      </c>
      <c r="Z140" s="191">
        <v>2.0000000004074536E-2</v>
      </c>
      <c r="AA140" s="191">
        <v>2.0000000004074536E-2</v>
      </c>
      <c r="AB140" s="191">
        <v>0</v>
      </c>
      <c r="AC140" s="191">
        <v>0</v>
      </c>
      <c r="AD140" s="191">
        <v>2.0000000004074536E-2</v>
      </c>
      <c r="AE140" s="195">
        <v>1</v>
      </c>
    </row>
    <row r="141" spans="1:31">
      <c r="A141" s="194" t="s">
        <v>451</v>
      </c>
      <c r="B141" s="191">
        <v>118016.96615384615</v>
      </c>
      <c r="C141" s="191">
        <v>118016.96615384615</v>
      </c>
      <c r="D141" s="191">
        <v>-118016.96615384615</v>
      </c>
      <c r="E141" s="191">
        <v>0</v>
      </c>
      <c r="F141" s="191">
        <v>0</v>
      </c>
      <c r="G141" s="191">
        <v>118016.96615384615</v>
      </c>
      <c r="H141" s="191">
        <v>-118016.96615384615</v>
      </c>
      <c r="I141" s="191">
        <v>0</v>
      </c>
      <c r="J141" s="191">
        <v>0</v>
      </c>
      <c r="K141" s="195">
        <v>1</v>
      </c>
      <c r="L141" s="191">
        <v>411335.93846153846</v>
      </c>
      <c r="M141" s="191">
        <v>411335.93846153846</v>
      </c>
      <c r="N141" s="191">
        <v>-411335.93846153846</v>
      </c>
      <c r="O141" s="191">
        <v>0</v>
      </c>
      <c r="P141" s="191">
        <v>0</v>
      </c>
      <c r="Q141" s="191">
        <v>411335.93846153846</v>
      </c>
      <c r="R141" s="191">
        <v>-411335.93846153846</v>
      </c>
      <c r="S141" s="191">
        <v>0</v>
      </c>
      <c r="T141" s="191">
        <v>0</v>
      </c>
      <c r="U141" s="195">
        <v>1</v>
      </c>
      <c r="V141" s="191">
        <v>1503025.0153846149</v>
      </c>
      <c r="W141" s="191">
        <v>1503025.0153846149</v>
      </c>
      <c r="X141" s="191">
        <v>0</v>
      </c>
      <c r="Y141" s="191">
        <v>0</v>
      </c>
      <c r="Z141" s="191">
        <v>1503025.0153846149</v>
      </c>
      <c r="AA141" s="191">
        <v>1503025.0153846149</v>
      </c>
      <c r="AB141" s="191">
        <v>0</v>
      </c>
      <c r="AC141" s="191">
        <v>0</v>
      </c>
      <c r="AD141" s="191">
        <v>1503025.0153846149</v>
      </c>
      <c r="AE141" s="195">
        <v>1</v>
      </c>
    </row>
    <row r="142" spans="1:31">
      <c r="A142" s="194" t="s">
        <v>452</v>
      </c>
      <c r="B142" s="191">
        <v>7016298.1823076913</v>
      </c>
      <c r="C142" s="191">
        <v>7016298.1823076913</v>
      </c>
      <c r="D142" s="191">
        <v>-7016298.1823076913</v>
      </c>
      <c r="E142" s="191">
        <v>0</v>
      </c>
      <c r="F142" s="191">
        <v>0</v>
      </c>
      <c r="G142" s="191">
        <v>7016298.1823076913</v>
      </c>
      <c r="H142" s="191">
        <v>-7016298.1823076913</v>
      </c>
      <c r="I142" s="191">
        <v>0</v>
      </c>
      <c r="J142" s="191">
        <v>0</v>
      </c>
      <c r="K142" s="195">
        <v>1</v>
      </c>
      <c r="L142" s="191">
        <v>1811656.8000000005</v>
      </c>
      <c r="M142" s="191">
        <v>1811656.8000000005</v>
      </c>
      <c r="N142" s="191">
        <v>-1811656.8000000005</v>
      </c>
      <c r="O142" s="191">
        <v>0</v>
      </c>
      <c r="P142" s="191">
        <v>0</v>
      </c>
      <c r="Q142" s="191">
        <v>1811656.8000000005</v>
      </c>
      <c r="R142" s="191">
        <v>-1811656.8000000005</v>
      </c>
      <c r="S142" s="191">
        <v>0</v>
      </c>
      <c r="T142" s="191">
        <v>0</v>
      </c>
      <c r="U142" s="195">
        <v>1</v>
      </c>
      <c r="V142" s="191">
        <v>1132456.8000000005</v>
      </c>
      <c r="W142" s="191">
        <v>1132456.8000000005</v>
      </c>
      <c r="X142" s="191">
        <v>-1132456.8000000005</v>
      </c>
      <c r="Y142" s="191">
        <v>0</v>
      </c>
      <c r="Z142" s="191">
        <v>0</v>
      </c>
      <c r="AA142" s="191">
        <v>1132456.8000000005</v>
      </c>
      <c r="AB142" s="191">
        <v>-1132456.8000000005</v>
      </c>
      <c r="AC142" s="191">
        <v>0</v>
      </c>
      <c r="AD142" s="191">
        <v>0</v>
      </c>
      <c r="AE142" s="195">
        <v>1</v>
      </c>
    </row>
    <row r="143" spans="1:31">
      <c r="A143" s="194" t="s">
        <v>453</v>
      </c>
      <c r="B143" s="191">
        <v>674265.04692307685</v>
      </c>
      <c r="C143" s="191">
        <v>674265.04692307685</v>
      </c>
      <c r="D143" s="191">
        <v>-674265.04692307685</v>
      </c>
      <c r="E143" s="191">
        <v>0</v>
      </c>
      <c r="F143" s="191">
        <v>0</v>
      </c>
      <c r="G143" s="191">
        <v>674265.04692307685</v>
      </c>
      <c r="H143" s="191">
        <v>-674265.04692307685</v>
      </c>
      <c r="I143" s="191">
        <v>0</v>
      </c>
      <c r="J143" s="191">
        <v>0</v>
      </c>
      <c r="K143" s="195">
        <v>1</v>
      </c>
      <c r="L143" s="191">
        <v>676384.83436153841</v>
      </c>
      <c r="M143" s="191">
        <v>676384.83436153841</v>
      </c>
      <c r="N143" s="191">
        <v>-676384.83436153841</v>
      </c>
      <c r="O143" s="191">
        <v>0</v>
      </c>
      <c r="P143" s="191">
        <v>0</v>
      </c>
      <c r="Q143" s="191">
        <v>676384.83436153841</v>
      </c>
      <c r="R143" s="191">
        <v>-676384.83436153841</v>
      </c>
      <c r="S143" s="191">
        <v>0</v>
      </c>
      <c r="T143" s="191">
        <v>0</v>
      </c>
      <c r="U143" s="195">
        <v>1</v>
      </c>
      <c r="V143" s="191">
        <v>343884.53084307694</v>
      </c>
      <c r="W143" s="191">
        <v>343884.53084307694</v>
      </c>
      <c r="X143" s="191">
        <v>-343884.53084307694</v>
      </c>
      <c r="Y143" s="191">
        <v>0</v>
      </c>
      <c r="Z143" s="191">
        <v>0</v>
      </c>
      <c r="AA143" s="191">
        <v>343884.53084307694</v>
      </c>
      <c r="AB143" s="191">
        <v>-343884.53084307694</v>
      </c>
      <c r="AC143" s="191">
        <v>0</v>
      </c>
      <c r="AD143" s="191">
        <v>0</v>
      </c>
      <c r="AE143" s="195">
        <v>1</v>
      </c>
    </row>
    <row r="144" spans="1:31">
      <c r="A144" s="194" t="s">
        <v>454</v>
      </c>
      <c r="B144" s="191">
        <v>775997.43846153852</v>
      </c>
      <c r="C144" s="191">
        <v>775997.43846153852</v>
      </c>
      <c r="D144" s="191">
        <v>-775997.43846153852</v>
      </c>
      <c r="E144" s="191">
        <v>0</v>
      </c>
      <c r="F144" s="191">
        <v>0</v>
      </c>
      <c r="G144" s="191">
        <v>775997.43846153852</v>
      </c>
      <c r="H144" s="191">
        <v>-775997.43846153852</v>
      </c>
      <c r="I144" s="191">
        <v>0</v>
      </c>
      <c r="J144" s="191">
        <v>0</v>
      </c>
      <c r="K144" s="195">
        <v>1</v>
      </c>
      <c r="L144" s="191">
        <v>1004362.873076923</v>
      </c>
      <c r="M144" s="191">
        <v>1004362.873076923</v>
      </c>
      <c r="N144" s="191">
        <v>-1004362.873076923</v>
      </c>
      <c r="O144" s="191">
        <v>0</v>
      </c>
      <c r="P144" s="191">
        <v>0</v>
      </c>
      <c r="Q144" s="191">
        <v>1004362.873076923</v>
      </c>
      <c r="R144" s="191">
        <v>-1004362.873076923</v>
      </c>
      <c r="S144" s="191">
        <v>0</v>
      </c>
      <c r="T144" s="191">
        <v>0</v>
      </c>
      <c r="U144" s="195">
        <v>1</v>
      </c>
      <c r="V144" s="191">
        <v>710109.56538461545</v>
      </c>
      <c r="W144" s="191">
        <v>710109.56538461545</v>
      </c>
      <c r="X144" s="191">
        <v>-710109.56538461545</v>
      </c>
      <c r="Y144" s="191">
        <v>0</v>
      </c>
      <c r="Z144" s="191">
        <v>0</v>
      </c>
      <c r="AA144" s="191">
        <v>710109.56538461545</v>
      </c>
      <c r="AB144" s="191">
        <v>-710109.56538461545</v>
      </c>
      <c r="AC144" s="191">
        <v>0</v>
      </c>
      <c r="AD144" s="191">
        <v>0</v>
      </c>
      <c r="AE144" s="195">
        <v>1</v>
      </c>
    </row>
    <row r="145" spans="1:31" ht="15.75" thickBot="1">
      <c r="A145" s="194" t="s">
        <v>455</v>
      </c>
      <c r="B145" s="191">
        <v>1208617.5615384614</v>
      </c>
      <c r="C145" s="191">
        <v>1208617.5615384614</v>
      </c>
      <c r="D145" s="191">
        <v>-1208617.5615384614</v>
      </c>
      <c r="E145" s="191">
        <v>0</v>
      </c>
      <c r="F145" s="191">
        <v>0</v>
      </c>
      <c r="G145" s="191">
        <v>1208617.5615384614</v>
      </c>
      <c r="H145" s="191">
        <v>-1208617.5615384614</v>
      </c>
      <c r="I145" s="191">
        <v>0</v>
      </c>
      <c r="J145" s="191">
        <v>0</v>
      </c>
      <c r="K145" s="195">
        <v>1</v>
      </c>
      <c r="L145" s="191">
        <v>1012813.906923077</v>
      </c>
      <c r="M145" s="191">
        <v>1012813.906923077</v>
      </c>
      <c r="N145" s="191">
        <v>-1012813.906923077</v>
      </c>
      <c r="O145" s="191">
        <v>0</v>
      </c>
      <c r="P145" s="191">
        <v>0</v>
      </c>
      <c r="Q145" s="191">
        <v>1012813.906923077</v>
      </c>
      <c r="R145" s="191">
        <v>-1012813.906923077</v>
      </c>
      <c r="S145" s="191">
        <v>0</v>
      </c>
      <c r="T145" s="191">
        <v>0</v>
      </c>
      <c r="U145" s="195">
        <v>1</v>
      </c>
      <c r="V145" s="191">
        <v>-0.16999999992549419</v>
      </c>
      <c r="W145" s="191">
        <v>-0.16999999992549419</v>
      </c>
      <c r="X145" s="191">
        <v>0.16999999992549419</v>
      </c>
      <c r="Y145" s="191">
        <v>0</v>
      </c>
      <c r="Z145" s="191">
        <v>0</v>
      </c>
      <c r="AA145" s="191">
        <v>-0.16999999992549419</v>
      </c>
      <c r="AB145" s="191">
        <v>0.16999999992549419</v>
      </c>
      <c r="AC145" s="191">
        <v>0</v>
      </c>
      <c r="AD145" s="191">
        <v>0</v>
      </c>
      <c r="AE145" s="195">
        <v>1</v>
      </c>
    </row>
    <row r="146" spans="1:31">
      <c r="A146" s="196" t="s">
        <v>447</v>
      </c>
      <c r="B146" s="197">
        <v>13840280.046153845</v>
      </c>
      <c r="C146" s="197">
        <v>13840280.046153845</v>
      </c>
      <c r="D146" s="197">
        <v>-9793195.1953846142</v>
      </c>
      <c r="E146" s="197">
        <v>0</v>
      </c>
      <c r="F146" s="197">
        <v>4047084.8507692306</v>
      </c>
      <c r="G146" s="197">
        <v>13840280.046153845</v>
      </c>
      <c r="H146" s="197">
        <v>-9793195.1953846142</v>
      </c>
      <c r="I146" s="197">
        <v>0</v>
      </c>
      <c r="J146" s="197">
        <v>4047084.8507692306</v>
      </c>
      <c r="K146" s="198">
        <v>8</v>
      </c>
      <c r="L146" s="197">
        <v>8127768.2857077131</v>
      </c>
      <c r="M146" s="197">
        <v>8127768.2857077131</v>
      </c>
      <c r="N146" s="197">
        <v>-4916554.3528230777</v>
      </c>
      <c r="O146" s="197">
        <v>0</v>
      </c>
      <c r="P146" s="197">
        <v>3211213.9328846354</v>
      </c>
      <c r="Q146" s="197">
        <v>8127768.2857077131</v>
      </c>
      <c r="R146" s="197">
        <v>-4916554.3528230777</v>
      </c>
      <c r="S146" s="197">
        <v>0</v>
      </c>
      <c r="T146" s="197">
        <v>3211213.9328846354</v>
      </c>
      <c r="U146" s="198">
        <v>8</v>
      </c>
      <c r="V146" s="197">
        <v>6329011.0910354452</v>
      </c>
      <c r="W146" s="197">
        <v>6329011.0910354452</v>
      </c>
      <c r="X146" s="197">
        <v>-2186450.7262276933</v>
      </c>
      <c r="Y146" s="197">
        <v>0</v>
      </c>
      <c r="Z146" s="197">
        <v>4142560.364807752</v>
      </c>
      <c r="AA146" s="197">
        <v>6329011.0910354452</v>
      </c>
      <c r="AB146" s="197">
        <v>-2186450.7262276933</v>
      </c>
      <c r="AC146" s="197">
        <v>0</v>
      </c>
      <c r="AD146" s="197">
        <v>4142560.364807752</v>
      </c>
      <c r="AE146" s="198">
        <v>8</v>
      </c>
    </row>
    <row r="148" spans="1:31">
      <c r="A148" s="193" t="s">
        <v>456</v>
      </c>
      <c r="B148" s="191"/>
      <c r="C148" s="191"/>
      <c r="D148" s="191"/>
      <c r="E148" s="191"/>
      <c r="F148" s="191"/>
      <c r="G148" s="191"/>
      <c r="H148" s="191"/>
      <c r="I148" s="191"/>
      <c r="J148" s="191"/>
      <c r="K148" s="130"/>
      <c r="L148" s="191"/>
      <c r="M148" s="191"/>
      <c r="N148" s="191"/>
      <c r="O148" s="191"/>
      <c r="P148" s="191"/>
      <c r="Q148" s="191"/>
      <c r="R148" s="191"/>
      <c r="S148" s="191"/>
      <c r="T148" s="191"/>
      <c r="U148" s="130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30"/>
    </row>
    <row r="149" spans="1:31">
      <c r="A149" s="194" t="s">
        <v>457</v>
      </c>
      <c r="B149" s="191">
        <v>2789467.4192307689</v>
      </c>
      <c r="C149" s="191">
        <v>2789467.4192307689</v>
      </c>
      <c r="D149" s="191">
        <v>0</v>
      </c>
      <c r="E149" s="191">
        <v>0</v>
      </c>
      <c r="F149" s="191">
        <v>2789467.4192307689</v>
      </c>
      <c r="G149" s="191">
        <v>2789467.4192307689</v>
      </c>
      <c r="H149" s="191">
        <v>0</v>
      </c>
      <c r="I149" s="191">
        <v>0</v>
      </c>
      <c r="J149" s="191">
        <v>2789467.4192307689</v>
      </c>
      <c r="K149" s="195">
        <v>1</v>
      </c>
      <c r="L149" s="191">
        <v>3664379.5061538466</v>
      </c>
      <c r="M149" s="191">
        <v>3664379.5061538466</v>
      </c>
      <c r="N149" s="191">
        <v>0</v>
      </c>
      <c r="O149" s="191">
        <v>0</v>
      </c>
      <c r="P149" s="191">
        <v>3664379.5061538466</v>
      </c>
      <c r="Q149" s="191">
        <v>3664379.5061538466</v>
      </c>
      <c r="R149" s="191">
        <v>0</v>
      </c>
      <c r="S149" s="191">
        <v>0</v>
      </c>
      <c r="T149" s="191">
        <v>3664379.5061538466</v>
      </c>
      <c r="U149" s="195">
        <v>1</v>
      </c>
      <c r="V149" s="191">
        <v>5004262.9434000012</v>
      </c>
      <c r="W149" s="191">
        <v>5004262.9434000012</v>
      </c>
      <c r="X149" s="191">
        <v>0</v>
      </c>
      <c r="Y149" s="191">
        <v>0</v>
      </c>
      <c r="Z149" s="191">
        <v>5004262.9434000012</v>
      </c>
      <c r="AA149" s="191">
        <v>5004262.9434000012</v>
      </c>
      <c r="AB149" s="191">
        <v>0</v>
      </c>
      <c r="AC149" s="191">
        <v>0</v>
      </c>
      <c r="AD149" s="191">
        <v>5004262.9434000012</v>
      </c>
      <c r="AE149" s="195">
        <v>1</v>
      </c>
    </row>
    <row r="150" spans="1:31">
      <c r="A150" s="194" t="s">
        <v>458</v>
      </c>
      <c r="B150" s="191">
        <v>22779.455384615379</v>
      </c>
      <c r="C150" s="191">
        <v>22779.455384615379</v>
      </c>
      <c r="D150" s="191">
        <v>0</v>
      </c>
      <c r="E150" s="191">
        <v>0</v>
      </c>
      <c r="F150" s="191">
        <v>22779.455384615379</v>
      </c>
      <c r="G150" s="191">
        <v>22779.455384615379</v>
      </c>
      <c r="H150" s="191">
        <v>0</v>
      </c>
      <c r="I150" s="191">
        <v>0</v>
      </c>
      <c r="J150" s="191">
        <v>22779.455384615379</v>
      </c>
      <c r="K150" s="195">
        <v>1</v>
      </c>
      <c r="L150" s="191">
        <v>23316.08846153846</v>
      </c>
      <c r="M150" s="191">
        <v>23316.08846153846</v>
      </c>
      <c r="N150" s="191">
        <v>0</v>
      </c>
      <c r="O150" s="191">
        <v>0</v>
      </c>
      <c r="P150" s="191">
        <v>23316.08846153846</v>
      </c>
      <c r="Q150" s="191">
        <v>23316.08846153846</v>
      </c>
      <c r="R150" s="191">
        <v>0</v>
      </c>
      <c r="S150" s="191">
        <v>0</v>
      </c>
      <c r="T150" s="191">
        <v>23316.08846153846</v>
      </c>
      <c r="U150" s="195">
        <v>1</v>
      </c>
      <c r="V150" s="191">
        <v>4973.785384615383</v>
      </c>
      <c r="W150" s="191">
        <v>4973.785384615383</v>
      </c>
      <c r="X150" s="191">
        <v>0</v>
      </c>
      <c r="Y150" s="191">
        <v>0</v>
      </c>
      <c r="Z150" s="191">
        <v>4973.785384615383</v>
      </c>
      <c r="AA150" s="191">
        <v>4973.785384615383</v>
      </c>
      <c r="AB150" s="191">
        <v>0</v>
      </c>
      <c r="AC150" s="191">
        <v>0</v>
      </c>
      <c r="AD150" s="191">
        <v>4973.785384615383</v>
      </c>
      <c r="AE150" s="195">
        <v>1</v>
      </c>
    </row>
    <row r="151" spans="1:31" ht="15.75" thickBot="1">
      <c r="A151" s="194" t="s">
        <v>459</v>
      </c>
      <c r="B151" s="191">
        <v>7899.0276923076899</v>
      </c>
      <c r="C151" s="191">
        <v>7899.0276923076899</v>
      </c>
      <c r="D151" s="191">
        <v>0</v>
      </c>
      <c r="E151" s="191">
        <v>0</v>
      </c>
      <c r="F151" s="191">
        <v>7899.0276923076899</v>
      </c>
      <c r="G151" s="191">
        <v>7899.0276923076899</v>
      </c>
      <c r="H151" s="191">
        <v>0</v>
      </c>
      <c r="I151" s="191">
        <v>0</v>
      </c>
      <c r="J151" s="191">
        <v>7899.0276923076899</v>
      </c>
      <c r="K151" s="195">
        <v>1</v>
      </c>
      <c r="L151" s="191">
        <v>1176648.0246153844</v>
      </c>
      <c r="M151" s="191">
        <v>1176648.0246153844</v>
      </c>
      <c r="N151" s="191">
        <v>0</v>
      </c>
      <c r="O151" s="191">
        <v>0</v>
      </c>
      <c r="P151" s="191">
        <v>1176648.0246153844</v>
      </c>
      <c r="Q151" s="191">
        <v>1176648.0246153844</v>
      </c>
      <c r="R151" s="191">
        <v>0</v>
      </c>
      <c r="S151" s="191">
        <v>0</v>
      </c>
      <c r="T151" s="191">
        <v>1176648.0246153844</v>
      </c>
      <c r="U151" s="195">
        <v>1</v>
      </c>
      <c r="V151" s="191">
        <v>1991116.4100000001</v>
      </c>
      <c r="W151" s="191">
        <v>1991116.4100000001</v>
      </c>
      <c r="X151" s="191">
        <v>0</v>
      </c>
      <c r="Y151" s="191">
        <v>-248889.57500000004</v>
      </c>
      <c r="Z151" s="191">
        <v>1742226.8350000002</v>
      </c>
      <c r="AA151" s="191">
        <v>1991116.4100000001</v>
      </c>
      <c r="AB151" s="191">
        <v>0</v>
      </c>
      <c r="AC151" s="191">
        <v>-248889.57500000004</v>
      </c>
      <c r="AD151" s="191">
        <v>1742226.8350000002</v>
      </c>
      <c r="AE151" s="195">
        <v>1</v>
      </c>
    </row>
    <row r="152" spans="1:31">
      <c r="A152" s="196" t="s">
        <v>456</v>
      </c>
      <c r="B152" s="197">
        <v>2820145.902307692</v>
      </c>
      <c r="C152" s="197">
        <v>2820145.902307692</v>
      </c>
      <c r="D152" s="197">
        <v>0</v>
      </c>
      <c r="E152" s="197">
        <v>0</v>
      </c>
      <c r="F152" s="197">
        <v>2820145.902307692</v>
      </c>
      <c r="G152" s="197">
        <v>2820145.902307692</v>
      </c>
      <c r="H152" s="197">
        <v>0</v>
      </c>
      <c r="I152" s="197">
        <v>0</v>
      </c>
      <c r="J152" s="197">
        <v>2820145.902307692</v>
      </c>
      <c r="K152" s="198">
        <v>3</v>
      </c>
      <c r="L152" s="197">
        <v>4864343.6192307696</v>
      </c>
      <c r="M152" s="197">
        <v>4864343.6192307696</v>
      </c>
      <c r="N152" s="197">
        <v>0</v>
      </c>
      <c r="O152" s="197">
        <v>0</v>
      </c>
      <c r="P152" s="197">
        <v>4864343.6192307696</v>
      </c>
      <c r="Q152" s="197">
        <v>4864343.6192307696</v>
      </c>
      <c r="R152" s="197">
        <v>0</v>
      </c>
      <c r="S152" s="197">
        <v>0</v>
      </c>
      <c r="T152" s="197">
        <v>4864343.6192307696</v>
      </c>
      <c r="U152" s="198">
        <v>3</v>
      </c>
      <c r="V152" s="197">
        <v>7000353.1387846163</v>
      </c>
      <c r="W152" s="197">
        <v>7000353.1387846163</v>
      </c>
      <c r="X152" s="197">
        <v>0</v>
      </c>
      <c r="Y152" s="197">
        <v>-248889.57500000004</v>
      </c>
      <c r="Z152" s="197">
        <v>6751463.5637846161</v>
      </c>
      <c r="AA152" s="197">
        <v>7000353.1387846163</v>
      </c>
      <c r="AB152" s="197">
        <v>0</v>
      </c>
      <c r="AC152" s="197">
        <v>-248889.57500000004</v>
      </c>
      <c r="AD152" s="197">
        <v>6751463.5637846161</v>
      </c>
      <c r="AE152" s="198">
        <v>3</v>
      </c>
    </row>
    <row r="154" spans="1:31">
      <c r="A154" s="132" t="s">
        <v>446</v>
      </c>
      <c r="B154" s="199">
        <v>16660425.948461536</v>
      </c>
      <c r="C154" s="199">
        <v>16660425.948461536</v>
      </c>
      <c r="D154" s="199">
        <v>-9793195.1953846142</v>
      </c>
      <c r="E154" s="199">
        <v>0</v>
      </c>
      <c r="F154" s="199">
        <v>6867230.7530769221</v>
      </c>
      <c r="G154" s="199">
        <v>16660425.948461536</v>
      </c>
      <c r="H154" s="199">
        <v>-9793195.1953846142</v>
      </c>
      <c r="I154" s="199">
        <v>0</v>
      </c>
      <c r="J154" s="199">
        <v>6867230.7530769221</v>
      </c>
      <c r="K154" s="130">
        <v>11</v>
      </c>
      <c r="L154" s="199">
        <v>12992111.904938482</v>
      </c>
      <c r="M154" s="199">
        <v>12992111.904938482</v>
      </c>
      <c r="N154" s="199">
        <v>-4916554.3528230777</v>
      </c>
      <c r="O154" s="199">
        <v>0</v>
      </c>
      <c r="P154" s="199">
        <v>8075557.552115405</v>
      </c>
      <c r="Q154" s="199">
        <v>12992111.904938482</v>
      </c>
      <c r="R154" s="199">
        <v>-4916554.3528230777</v>
      </c>
      <c r="S154" s="199">
        <v>0</v>
      </c>
      <c r="T154" s="199">
        <v>8075557.552115405</v>
      </c>
      <c r="U154" s="130">
        <v>11</v>
      </c>
      <c r="V154" s="199">
        <v>13329364.229820061</v>
      </c>
      <c r="W154" s="199">
        <v>13329364.229820061</v>
      </c>
      <c r="X154" s="199">
        <v>-2186450.7262276933</v>
      </c>
      <c r="Y154" s="199">
        <v>-248889.57500000004</v>
      </c>
      <c r="Z154" s="199">
        <v>10894023.928592369</v>
      </c>
      <c r="AA154" s="199">
        <v>13329364.229820061</v>
      </c>
      <c r="AB154" s="199">
        <v>-2186450.7262276933</v>
      </c>
      <c r="AC154" s="199">
        <v>-248889.57500000004</v>
      </c>
      <c r="AD154" s="199">
        <v>10894023.928592369</v>
      </c>
      <c r="AE154" s="130">
        <v>11</v>
      </c>
    </row>
    <row r="156" spans="1:31">
      <c r="A156" s="171" t="s">
        <v>423</v>
      </c>
      <c r="B156" s="199">
        <v>48471602.506923079</v>
      </c>
      <c r="C156" s="199">
        <v>48471602.506923079</v>
      </c>
      <c r="D156" s="199">
        <v>-15290515.919230768</v>
      </c>
      <c r="E156" s="199">
        <v>0</v>
      </c>
      <c r="F156" s="199">
        <v>33181086.587692305</v>
      </c>
      <c r="G156" s="199">
        <v>48471602.506923079</v>
      </c>
      <c r="H156" s="199">
        <v>-15290515.919230768</v>
      </c>
      <c r="I156" s="199">
        <v>0</v>
      </c>
      <c r="J156" s="199">
        <v>33181086.587692305</v>
      </c>
      <c r="K156" s="130">
        <v>22</v>
      </c>
      <c r="L156" s="199">
        <v>40356001.258755639</v>
      </c>
      <c r="M156" s="199">
        <v>40356001.258755639</v>
      </c>
      <c r="N156" s="199">
        <v>-5295637.8905153852</v>
      </c>
      <c r="O156" s="199">
        <v>0</v>
      </c>
      <c r="P156" s="199">
        <v>35060363.36824026</v>
      </c>
      <c r="Q156" s="199">
        <v>40356001.258755639</v>
      </c>
      <c r="R156" s="199">
        <v>-5295637.8905153852</v>
      </c>
      <c r="S156" s="199">
        <v>0</v>
      </c>
      <c r="T156" s="199">
        <v>35060363.36824026</v>
      </c>
      <c r="U156" s="130">
        <v>22</v>
      </c>
      <c r="V156" s="199">
        <v>42680582.848085627</v>
      </c>
      <c r="W156" s="199">
        <v>42680582.848085627</v>
      </c>
      <c r="X156" s="199">
        <v>-2186450.7262276933</v>
      </c>
      <c r="Y156" s="199">
        <v>-248889.57500000004</v>
      </c>
      <c r="Z156" s="199">
        <v>40245242.546857931</v>
      </c>
      <c r="AA156" s="199">
        <v>42680582.848085627</v>
      </c>
      <c r="AB156" s="199">
        <v>-2186450.7262276933</v>
      </c>
      <c r="AC156" s="199">
        <v>-248889.57500000004</v>
      </c>
      <c r="AD156" s="199">
        <v>40245242.546857931</v>
      </c>
      <c r="AE156" s="130">
        <v>22</v>
      </c>
    </row>
    <row r="158" spans="1:31">
      <c r="A158" s="131" t="s">
        <v>460</v>
      </c>
      <c r="B158" s="191"/>
      <c r="C158" s="191"/>
      <c r="D158" s="191"/>
      <c r="E158" s="191"/>
      <c r="F158" s="191"/>
      <c r="G158" s="191"/>
      <c r="H158" s="191"/>
      <c r="I158" s="191"/>
      <c r="J158" s="191"/>
      <c r="K158" s="130"/>
      <c r="L158" s="191"/>
      <c r="M158" s="191"/>
      <c r="N158" s="191"/>
      <c r="O158" s="191"/>
      <c r="P158" s="191"/>
      <c r="Q158" s="191"/>
      <c r="R158" s="191"/>
      <c r="S158" s="191"/>
      <c r="T158" s="191"/>
      <c r="U158" s="130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30"/>
    </row>
    <row r="159" spans="1:31">
      <c r="A159" s="192" t="s">
        <v>461</v>
      </c>
      <c r="B159" s="191"/>
      <c r="C159" s="191"/>
      <c r="D159" s="191"/>
      <c r="E159" s="191"/>
      <c r="F159" s="191"/>
      <c r="G159" s="191"/>
      <c r="H159" s="191"/>
      <c r="I159" s="191"/>
      <c r="J159" s="191"/>
      <c r="K159" s="130"/>
      <c r="L159" s="191"/>
      <c r="M159" s="191"/>
      <c r="N159" s="191"/>
      <c r="O159" s="191"/>
      <c r="P159" s="191"/>
      <c r="Q159" s="191"/>
      <c r="R159" s="191"/>
      <c r="S159" s="191"/>
      <c r="T159" s="191"/>
      <c r="U159" s="130"/>
      <c r="V159" s="191"/>
      <c r="W159" s="191"/>
      <c r="X159" s="191"/>
      <c r="Y159" s="191"/>
      <c r="Z159" s="191"/>
      <c r="AA159" s="191"/>
      <c r="AB159" s="191"/>
      <c r="AC159" s="191"/>
      <c r="AD159" s="191"/>
      <c r="AE159" s="130"/>
    </row>
    <row r="160" spans="1:31">
      <c r="A160" s="193" t="s">
        <v>462</v>
      </c>
      <c r="B160" s="191"/>
      <c r="C160" s="191"/>
      <c r="D160" s="191"/>
      <c r="E160" s="191"/>
      <c r="F160" s="191"/>
      <c r="G160" s="191"/>
      <c r="H160" s="191"/>
      <c r="I160" s="191"/>
      <c r="J160" s="191"/>
      <c r="K160" s="130"/>
      <c r="L160" s="191"/>
      <c r="M160" s="191"/>
      <c r="N160" s="191"/>
      <c r="O160" s="191"/>
      <c r="P160" s="191"/>
      <c r="Q160" s="191"/>
      <c r="R160" s="191"/>
      <c r="S160" s="191"/>
      <c r="T160" s="191"/>
      <c r="U160" s="130"/>
      <c r="V160" s="191"/>
      <c r="W160" s="191"/>
      <c r="X160" s="191"/>
      <c r="Y160" s="191"/>
      <c r="Z160" s="191"/>
      <c r="AA160" s="191"/>
      <c r="AB160" s="191"/>
      <c r="AC160" s="191"/>
      <c r="AD160" s="191"/>
      <c r="AE160" s="130"/>
    </row>
    <row r="161" spans="1:31">
      <c r="A161" s="194" t="s">
        <v>463</v>
      </c>
      <c r="B161" s="191">
        <v>-125011.46692307692</v>
      </c>
      <c r="C161" s="191">
        <v>-125011.46692307692</v>
      </c>
      <c r="D161" s="191">
        <v>0</v>
      </c>
      <c r="E161" s="191">
        <v>0</v>
      </c>
      <c r="F161" s="191">
        <v>-125011.46692307692</v>
      </c>
      <c r="G161" s="191">
        <v>-125011.46692307692</v>
      </c>
      <c r="H161" s="191">
        <v>0</v>
      </c>
      <c r="I161" s="191">
        <v>0</v>
      </c>
      <c r="J161" s="191">
        <v>-125011.46692307692</v>
      </c>
      <c r="K161" s="195">
        <v>1</v>
      </c>
      <c r="L161" s="191">
        <v>-176665.31000000003</v>
      </c>
      <c r="M161" s="191">
        <v>-176665.31000000003</v>
      </c>
      <c r="N161" s="191">
        <v>0</v>
      </c>
      <c r="O161" s="191">
        <v>0</v>
      </c>
      <c r="P161" s="191">
        <v>-176665.31000000003</v>
      </c>
      <c r="Q161" s="191">
        <v>-176665.31000000003</v>
      </c>
      <c r="R161" s="191">
        <v>0</v>
      </c>
      <c r="S161" s="191">
        <v>0</v>
      </c>
      <c r="T161" s="191">
        <v>-176665.31000000003</v>
      </c>
      <c r="U161" s="195">
        <v>1</v>
      </c>
      <c r="V161" s="191">
        <v>-234165.34999999998</v>
      </c>
      <c r="W161" s="191">
        <v>-234165.34999999998</v>
      </c>
      <c r="X161" s="191">
        <v>0</v>
      </c>
      <c r="Y161" s="191">
        <v>0</v>
      </c>
      <c r="Z161" s="191">
        <v>-234165.34999999998</v>
      </c>
      <c r="AA161" s="191">
        <v>-234165.34999999998</v>
      </c>
      <c r="AB161" s="191">
        <v>0</v>
      </c>
      <c r="AC161" s="191">
        <v>0</v>
      </c>
      <c r="AD161" s="191">
        <v>-234165.34999999998</v>
      </c>
      <c r="AE161" s="195">
        <v>1</v>
      </c>
    </row>
    <row r="162" spans="1:31">
      <c r="A162" s="194" t="s">
        <v>464</v>
      </c>
      <c r="B162" s="191">
        <v>-79653.846153846156</v>
      </c>
      <c r="C162" s="191">
        <v>-79653.846153846156</v>
      </c>
      <c r="D162" s="191">
        <v>0</v>
      </c>
      <c r="E162" s="191">
        <v>0</v>
      </c>
      <c r="F162" s="191">
        <v>-79653.846153846156</v>
      </c>
      <c r="G162" s="191">
        <v>-79653.846153846156</v>
      </c>
      <c r="H162" s="191">
        <v>0</v>
      </c>
      <c r="I162" s="191">
        <v>0</v>
      </c>
      <c r="J162" s="191">
        <v>-79653.846153846156</v>
      </c>
      <c r="K162" s="195">
        <v>1</v>
      </c>
      <c r="L162" s="191">
        <v>-76000</v>
      </c>
      <c r="M162" s="191">
        <v>-76000</v>
      </c>
      <c r="N162" s="191">
        <v>0</v>
      </c>
      <c r="O162" s="191">
        <v>0</v>
      </c>
      <c r="P162" s="191">
        <v>-76000</v>
      </c>
      <c r="Q162" s="191">
        <v>-76000</v>
      </c>
      <c r="R162" s="191">
        <v>0</v>
      </c>
      <c r="S162" s="191">
        <v>0</v>
      </c>
      <c r="T162" s="191">
        <v>-76000</v>
      </c>
      <c r="U162" s="195">
        <v>1</v>
      </c>
      <c r="V162" s="191">
        <v>-85000</v>
      </c>
      <c r="W162" s="191">
        <v>-85000</v>
      </c>
      <c r="X162" s="191">
        <v>0</v>
      </c>
      <c r="Y162" s="191">
        <v>0</v>
      </c>
      <c r="Z162" s="191">
        <v>-85000</v>
      </c>
      <c r="AA162" s="191">
        <v>-85000</v>
      </c>
      <c r="AB162" s="191">
        <v>0</v>
      </c>
      <c r="AC162" s="191">
        <v>0</v>
      </c>
      <c r="AD162" s="191">
        <v>-85000</v>
      </c>
      <c r="AE162" s="195">
        <v>1</v>
      </c>
    </row>
    <row r="163" spans="1:31">
      <c r="A163" s="194" t="s">
        <v>465</v>
      </c>
      <c r="B163" s="191">
        <v>-10307.672307692301</v>
      </c>
      <c r="C163" s="191">
        <v>-10307.672307692301</v>
      </c>
      <c r="D163" s="191">
        <v>10307.672307692301</v>
      </c>
      <c r="E163" s="191">
        <v>0</v>
      </c>
      <c r="F163" s="191">
        <v>0</v>
      </c>
      <c r="G163" s="191">
        <v>-10307.672307692301</v>
      </c>
      <c r="H163" s="191">
        <v>10307.672307692301</v>
      </c>
      <c r="I163" s="191">
        <v>0</v>
      </c>
      <c r="J163" s="191">
        <v>0</v>
      </c>
      <c r="K163" s="195">
        <v>1</v>
      </c>
      <c r="L163" s="191">
        <v>-10418.441169230771</v>
      </c>
      <c r="M163" s="191">
        <v>-10418.441169230771</v>
      </c>
      <c r="N163" s="191">
        <v>7436.9089846153847</v>
      </c>
      <c r="O163" s="191">
        <v>0</v>
      </c>
      <c r="P163" s="191">
        <v>-2981.5321846153865</v>
      </c>
      <c r="Q163" s="191">
        <v>-10418.441169230771</v>
      </c>
      <c r="R163" s="191">
        <v>7436.9089846153847</v>
      </c>
      <c r="S163" s="191">
        <v>0</v>
      </c>
      <c r="T163" s="191">
        <v>-2981.5321846153865</v>
      </c>
      <c r="U163" s="195">
        <v>1</v>
      </c>
      <c r="V163" s="191">
        <v>-10626.809992615385</v>
      </c>
      <c r="W163" s="191">
        <v>-10626.809992615385</v>
      </c>
      <c r="X163" s="191">
        <v>0</v>
      </c>
      <c r="Y163" s="191">
        <v>0</v>
      </c>
      <c r="Z163" s="191">
        <v>-10626.809992615385</v>
      </c>
      <c r="AA163" s="191">
        <v>-10626.809992615385</v>
      </c>
      <c r="AB163" s="191">
        <v>0</v>
      </c>
      <c r="AC163" s="191">
        <v>0</v>
      </c>
      <c r="AD163" s="191">
        <v>-10626.809992615385</v>
      </c>
      <c r="AE163" s="195">
        <v>1</v>
      </c>
    </row>
    <row r="164" spans="1:31" ht="15.75" thickBot="1">
      <c r="A164" s="194" t="s">
        <v>466</v>
      </c>
      <c r="B164" s="191">
        <v>0</v>
      </c>
      <c r="C164" s="191">
        <v>0</v>
      </c>
      <c r="D164" s="191">
        <v>0</v>
      </c>
      <c r="E164" s="191">
        <v>0</v>
      </c>
      <c r="F164" s="191">
        <v>0</v>
      </c>
      <c r="G164" s="191">
        <v>0</v>
      </c>
      <c r="H164" s="191">
        <v>0</v>
      </c>
      <c r="I164" s="191">
        <v>0</v>
      </c>
      <c r="J164" s="191">
        <v>0</v>
      </c>
      <c r="K164" s="195">
        <v>0</v>
      </c>
      <c r="L164" s="191">
        <v>0</v>
      </c>
      <c r="M164" s="191">
        <v>0</v>
      </c>
      <c r="N164" s="191">
        <v>0</v>
      </c>
      <c r="O164" s="191">
        <v>0</v>
      </c>
      <c r="P164" s="191">
        <v>0</v>
      </c>
      <c r="Q164" s="191">
        <v>0</v>
      </c>
      <c r="R164" s="191">
        <v>0</v>
      </c>
      <c r="S164" s="191">
        <v>0</v>
      </c>
      <c r="T164" s="191">
        <v>0</v>
      </c>
      <c r="U164" s="195">
        <v>1</v>
      </c>
      <c r="V164" s="191">
        <v>-3198.0099995999999</v>
      </c>
      <c r="W164" s="191">
        <v>-3198.0099995999999</v>
      </c>
      <c r="X164" s="191">
        <v>0</v>
      </c>
      <c r="Y164" s="191">
        <v>0</v>
      </c>
      <c r="Z164" s="191">
        <v>-3198.0099995999999</v>
      </c>
      <c r="AA164" s="191">
        <v>-3198.0099995999999</v>
      </c>
      <c r="AB164" s="191">
        <v>0</v>
      </c>
      <c r="AC164" s="191">
        <v>0</v>
      </c>
      <c r="AD164" s="191">
        <v>-3198.0099995999999</v>
      </c>
      <c r="AE164" s="195">
        <v>1</v>
      </c>
    </row>
    <row r="165" spans="1:31">
      <c r="A165" s="196" t="s">
        <v>462</v>
      </c>
      <c r="B165" s="197">
        <v>-214972.98538461537</v>
      </c>
      <c r="C165" s="197">
        <v>-214972.98538461537</v>
      </c>
      <c r="D165" s="197">
        <v>10307.672307692301</v>
      </c>
      <c r="E165" s="197">
        <v>0</v>
      </c>
      <c r="F165" s="197">
        <v>-204665.31307692308</v>
      </c>
      <c r="G165" s="197">
        <v>-214972.98538461537</v>
      </c>
      <c r="H165" s="197">
        <v>10307.672307692301</v>
      </c>
      <c r="I165" s="197">
        <v>0</v>
      </c>
      <c r="J165" s="197">
        <v>-204665.31307692308</v>
      </c>
      <c r="K165" s="198">
        <v>3</v>
      </c>
      <c r="L165" s="197">
        <v>-263083.75116923079</v>
      </c>
      <c r="M165" s="197">
        <v>-263083.75116923079</v>
      </c>
      <c r="N165" s="197">
        <v>7436.9089846153847</v>
      </c>
      <c r="O165" s="197">
        <v>0</v>
      </c>
      <c r="P165" s="197">
        <v>-255646.84218461541</v>
      </c>
      <c r="Q165" s="197">
        <v>-263083.75116923079</v>
      </c>
      <c r="R165" s="197">
        <v>7436.9089846153847</v>
      </c>
      <c r="S165" s="197">
        <v>0</v>
      </c>
      <c r="T165" s="197">
        <v>-255646.84218461541</v>
      </c>
      <c r="U165" s="198">
        <v>4</v>
      </c>
      <c r="V165" s="197">
        <v>-332990.16999221535</v>
      </c>
      <c r="W165" s="197">
        <v>-332990.16999221535</v>
      </c>
      <c r="X165" s="197">
        <v>0</v>
      </c>
      <c r="Y165" s="197">
        <v>0</v>
      </c>
      <c r="Z165" s="197">
        <v>-332990.16999221535</v>
      </c>
      <c r="AA165" s="197">
        <v>-332990.16999221535</v>
      </c>
      <c r="AB165" s="197">
        <v>0</v>
      </c>
      <c r="AC165" s="197">
        <v>0</v>
      </c>
      <c r="AD165" s="197">
        <v>-332990.16999221535</v>
      </c>
      <c r="AE165" s="198">
        <v>4</v>
      </c>
    </row>
    <row r="167" spans="1:31">
      <c r="A167" s="132" t="s">
        <v>461</v>
      </c>
      <c r="B167" s="199">
        <v>-214972.98538461537</v>
      </c>
      <c r="C167" s="199">
        <v>-214972.98538461537</v>
      </c>
      <c r="D167" s="199">
        <v>10307.672307692301</v>
      </c>
      <c r="E167" s="199">
        <v>0</v>
      </c>
      <c r="F167" s="199">
        <v>-204665.31307692308</v>
      </c>
      <c r="G167" s="199">
        <v>-214972.98538461537</v>
      </c>
      <c r="H167" s="199">
        <v>10307.672307692301</v>
      </c>
      <c r="I167" s="199">
        <v>0</v>
      </c>
      <c r="J167" s="199">
        <v>-204665.31307692308</v>
      </c>
      <c r="K167" s="130">
        <v>3</v>
      </c>
      <c r="L167" s="199">
        <v>-263083.75116923079</v>
      </c>
      <c r="M167" s="199">
        <v>-263083.75116923079</v>
      </c>
      <c r="N167" s="199">
        <v>7436.9089846153847</v>
      </c>
      <c r="O167" s="199">
        <v>0</v>
      </c>
      <c r="P167" s="199">
        <v>-255646.84218461541</v>
      </c>
      <c r="Q167" s="199">
        <v>-263083.75116923079</v>
      </c>
      <c r="R167" s="199">
        <v>7436.9089846153847</v>
      </c>
      <c r="S167" s="199">
        <v>0</v>
      </c>
      <c r="T167" s="199">
        <v>-255646.84218461541</v>
      </c>
      <c r="U167" s="130">
        <v>4</v>
      </c>
      <c r="V167" s="199">
        <v>-332990.16999221535</v>
      </c>
      <c r="W167" s="199">
        <v>-332990.16999221535</v>
      </c>
      <c r="X167" s="199">
        <v>0</v>
      </c>
      <c r="Y167" s="199">
        <v>0</v>
      </c>
      <c r="Z167" s="199">
        <v>-332990.16999221535</v>
      </c>
      <c r="AA167" s="199">
        <v>-332990.16999221535</v>
      </c>
      <c r="AB167" s="199">
        <v>0</v>
      </c>
      <c r="AC167" s="199">
        <v>0</v>
      </c>
      <c r="AD167" s="199">
        <v>-332990.16999221535</v>
      </c>
      <c r="AE167" s="130">
        <v>4</v>
      </c>
    </row>
    <row r="169" spans="1:31">
      <c r="A169" s="192" t="s">
        <v>467</v>
      </c>
      <c r="B169" s="191"/>
      <c r="C169" s="191"/>
      <c r="D169" s="191"/>
      <c r="E169" s="191"/>
      <c r="F169" s="191"/>
      <c r="G169" s="191"/>
      <c r="H169" s="191"/>
      <c r="I169" s="191"/>
      <c r="J169" s="191"/>
      <c r="K169" s="130"/>
      <c r="L169" s="191"/>
      <c r="M169" s="191"/>
      <c r="N169" s="191"/>
      <c r="O169" s="191"/>
      <c r="P169" s="191"/>
      <c r="Q169" s="191"/>
      <c r="R169" s="191"/>
      <c r="S169" s="191"/>
      <c r="T169" s="191"/>
      <c r="U169" s="130"/>
      <c r="V169" s="191"/>
      <c r="W169" s="191"/>
      <c r="X169" s="191"/>
      <c r="Y169" s="191"/>
      <c r="Z169" s="191"/>
      <c r="AA169" s="191"/>
      <c r="AB169" s="191"/>
      <c r="AC169" s="191"/>
      <c r="AD169" s="191"/>
      <c r="AE169" s="130"/>
    </row>
    <row r="170" spans="1:31">
      <c r="A170" s="193" t="s">
        <v>468</v>
      </c>
      <c r="B170" s="191"/>
      <c r="C170" s="191"/>
      <c r="D170" s="191"/>
      <c r="E170" s="191"/>
      <c r="F170" s="191"/>
      <c r="G170" s="191"/>
      <c r="H170" s="191"/>
      <c r="I170" s="191"/>
      <c r="J170" s="191"/>
      <c r="K170" s="130"/>
      <c r="L170" s="191"/>
      <c r="M170" s="191"/>
      <c r="N170" s="191"/>
      <c r="O170" s="191"/>
      <c r="P170" s="191"/>
      <c r="Q170" s="191"/>
      <c r="R170" s="191"/>
      <c r="S170" s="191"/>
      <c r="T170" s="191"/>
      <c r="U170" s="130"/>
      <c r="V170" s="191"/>
      <c r="W170" s="191"/>
      <c r="X170" s="191"/>
      <c r="Y170" s="191"/>
      <c r="Z170" s="191"/>
      <c r="AA170" s="191"/>
      <c r="AB170" s="191"/>
      <c r="AC170" s="191"/>
      <c r="AD170" s="191"/>
      <c r="AE170" s="130"/>
    </row>
    <row r="171" spans="1:31" ht="15.75" thickBot="1">
      <c r="A171" s="194" t="s">
        <v>469</v>
      </c>
      <c r="B171" s="191">
        <v>-8554732.3984615374</v>
      </c>
      <c r="C171" s="191">
        <v>-8554732.3984615374</v>
      </c>
      <c r="D171" s="191">
        <v>0</v>
      </c>
      <c r="E171" s="191">
        <v>0</v>
      </c>
      <c r="F171" s="191">
        <v>-8554732.3984615374</v>
      </c>
      <c r="G171" s="191">
        <v>-8554732.3984615374</v>
      </c>
      <c r="H171" s="191">
        <v>0</v>
      </c>
      <c r="I171" s="191">
        <v>0</v>
      </c>
      <c r="J171" s="191">
        <v>-8554732.3984615374</v>
      </c>
      <c r="K171" s="195">
        <v>1</v>
      </c>
      <c r="L171" s="191">
        <v>-14308004.111538464</v>
      </c>
      <c r="M171" s="191">
        <v>-14308004.111538464</v>
      </c>
      <c r="N171" s="191">
        <v>0</v>
      </c>
      <c r="O171" s="191">
        <v>0</v>
      </c>
      <c r="P171" s="191">
        <v>-14308004.111538464</v>
      </c>
      <c r="Q171" s="191">
        <v>-14308004.111538464</v>
      </c>
      <c r="R171" s="191">
        <v>0</v>
      </c>
      <c r="S171" s="191">
        <v>0</v>
      </c>
      <c r="T171" s="191">
        <v>-14308004.111538464</v>
      </c>
      <c r="U171" s="195">
        <v>1</v>
      </c>
      <c r="V171" s="191">
        <v>-10973113.19846154</v>
      </c>
      <c r="W171" s="191">
        <v>-10973113.19846154</v>
      </c>
      <c r="X171" s="191">
        <v>0</v>
      </c>
      <c r="Y171" s="191">
        <v>0</v>
      </c>
      <c r="Z171" s="191">
        <v>-10973113.19846154</v>
      </c>
      <c r="AA171" s="191">
        <v>-10973113.19846154</v>
      </c>
      <c r="AB171" s="191">
        <v>0</v>
      </c>
      <c r="AC171" s="191">
        <v>0</v>
      </c>
      <c r="AD171" s="191">
        <v>-10973113.19846154</v>
      </c>
      <c r="AE171" s="195">
        <v>1</v>
      </c>
    </row>
    <row r="172" spans="1:31">
      <c r="A172" s="196" t="s">
        <v>468</v>
      </c>
      <c r="B172" s="197">
        <v>-8554732.3984615374</v>
      </c>
      <c r="C172" s="197">
        <v>-8554732.3984615374</v>
      </c>
      <c r="D172" s="197">
        <v>0</v>
      </c>
      <c r="E172" s="197">
        <v>0</v>
      </c>
      <c r="F172" s="197">
        <v>-8554732.3984615374</v>
      </c>
      <c r="G172" s="197">
        <v>-8554732.3984615374</v>
      </c>
      <c r="H172" s="197">
        <v>0</v>
      </c>
      <c r="I172" s="197">
        <v>0</v>
      </c>
      <c r="J172" s="197">
        <v>-8554732.3984615374</v>
      </c>
      <c r="K172" s="198">
        <v>1</v>
      </c>
      <c r="L172" s="197">
        <v>-14308004.111538464</v>
      </c>
      <c r="M172" s="197">
        <v>-14308004.111538464</v>
      </c>
      <c r="N172" s="197">
        <v>0</v>
      </c>
      <c r="O172" s="197">
        <v>0</v>
      </c>
      <c r="P172" s="197">
        <v>-14308004.111538464</v>
      </c>
      <c r="Q172" s="197">
        <v>-14308004.111538464</v>
      </c>
      <c r="R172" s="197">
        <v>0</v>
      </c>
      <c r="S172" s="197">
        <v>0</v>
      </c>
      <c r="T172" s="197">
        <v>-14308004.111538464</v>
      </c>
      <c r="U172" s="198">
        <v>1</v>
      </c>
      <c r="V172" s="197">
        <v>-10973113.19846154</v>
      </c>
      <c r="W172" s="197">
        <v>-10973113.19846154</v>
      </c>
      <c r="X172" s="197">
        <v>0</v>
      </c>
      <c r="Y172" s="197">
        <v>0</v>
      </c>
      <c r="Z172" s="197">
        <v>-10973113.19846154</v>
      </c>
      <c r="AA172" s="197">
        <v>-10973113.19846154</v>
      </c>
      <c r="AB172" s="197">
        <v>0</v>
      </c>
      <c r="AC172" s="197">
        <v>0</v>
      </c>
      <c r="AD172" s="197">
        <v>-10973113.19846154</v>
      </c>
      <c r="AE172" s="198">
        <v>1</v>
      </c>
    </row>
    <row r="174" spans="1:31">
      <c r="A174" s="193" t="s">
        <v>470</v>
      </c>
      <c r="B174" s="191"/>
      <c r="C174" s="191"/>
      <c r="D174" s="191"/>
      <c r="E174" s="191"/>
      <c r="F174" s="191"/>
      <c r="G174" s="191"/>
      <c r="H174" s="191"/>
      <c r="I174" s="191"/>
      <c r="J174" s="191"/>
      <c r="K174" s="130"/>
      <c r="L174" s="191"/>
      <c r="M174" s="191"/>
      <c r="N174" s="191"/>
      <c r="O174" s="191"/>
      <c r="P174" s="191"/>
      <c r="Q174" s="191"/>
      <c r="R174" s="191"/>
      <c r="S174" s="191"/>
      <c r="T174" s="191"/>
      <c r="U174" s="130"/>
      <c r="V174" s="191"/>
      <c r="W174" s="191"/>
      <c r="X174" s="191"/>
      <c r="Y174" s="191"/>
      <c r="Z174" s="191"/>
      <c r="AA174" s="191"/>
      <c r="AB174" s="191"/>
      <c r="AC174" s="191"/>
      <c r="AD174" s="191"/>
      <c r="AE174" s="130"/>
    </row>
    <row r="175" spans="1:31" ht="15.75" thickBot="1">
      <c r="A175" s="194" t="s">
        <v>471</v>
      </c>
      <c r="B175" s="191">
        <v>-2318694.5230769236</v>
      </c>
      <c r="C175" s="191">
        <v>-2318694.5230769236</v>
      </c>
      <c r="D175" s="191">
        <v>0</v>
      </c>
      <c r="E175" s="191">
        <v>0</v>
      </c>
      <c r="F175" s="191">
        <v>-2318694.5230769236</v>
      </c>
      <c r="G175" s="191">
        <v>-2318694.5230769236</v>
      </c>
      <c r="H175" s="191">
        <v>0</v>
      </c>
      <c r="I175" s="191">
        <v>0</v>
      </c>
      <c r="J175" s="191">
        <v>-2318694.5230769236</v>
      </c>
      <c r="K175" s="195">
        <v>1</v>
      </c>
      <c r="L175" s="191">
        <v>-1814893.4169230771</v>
      </c>
      <c r="M175" s="191">
        <v>-1814893.4169230771</v>
      </c>
      <c r="N175" s="191">
        <v>0</v>
      </c>
      <c r="O175" s="191">
        <v>0</v>
      </c>
      <c r="P175" s="191">
        <v>-1814893.4169230771</v>
      </c>
      <c r="Q175" s="191">
        <v>-1814893.4169230771</v>
      </c>
      <c r="R175" s="191">
        <v>0</v>
      </c>
      <c r="S175" s="191">
        <v>0</v>
      </c>
      <c r="T175" s="191">
        <v>-1814893.4169230771</v>
      </c>
      <c r="U175" s="195">
        <v>1</v>
      </c>
      <c r="V175" s="191">
        <v>-2168521.3400000003</v>
      </c>
      <c r="W175" s="191">
        <v>-2168521.3400000003</v>
      </c>
      <c r="X175" s="191">
        <v>0</v>
      </c>
      <c r="Y175" s="191">
        <v>0</v>
      </c>
      <c r="Z175" s="191">
        <v>-2168521.3400000003</v>
      </c>
      <c r="AA175" s="191">
        <v>-2168521.3400000003</v>
      </c>
      <c r="AB175" s="191">
        <v>0</v>
      </c>
      <c r="AC175" s="191">
        <v>0</v>
      </c>
      <c r="AD175" s="191">
        <v>-2168521.3400000003</v>
      </c>
      <c r="AE175" s="195">
        <v>1</v>
      </c>
    </row>
    <row r="176" spans="1:31">
      <c r="A176" s="196" t="s">
        <v>470</v>
      </c>
      <c r="B176" s="197">
        <v>-2318694.5230769236</v>
      </c>
      <c r="C176" s="197">
        <v>-2318694.5230769236</v>
      </c>
      <c r="D176" s="197">
        <v>0</v>
      </c>
      <c r="E176" s="197">
        <v>0</v>
      </c>
      <c r="F176" s="197">
        <v>-2318694.5230769236</v>
      </c>
      <c r="G176" s="197">
        <v>-2318694.5230769236</v>
      </c>
      <c r="H176" s="197">
        <v>0</v>
      </c>
      <c r="I176" s="197">
        <v>0</v>
      </c>
      <c r="J176" s="197">
        <v>-2318694.5230769236</v>
      </c>
      <c r="K176" s="198">
        <v>1</v>
      </c>
      <c r="L176" s="197">
        <v>-1814893.4169230771</v>
      </c>
      <c r="M176" s="197">
        <v>-1814893.4169230771</v>
      </c>
      <c r="N176" s="197">
        <v>0</v>
      </c>
      <c r="O176" s="197">
        <v>0</v>
      </c>
      <c r="P176" s="197">
        <v>-1814893.4169230771</v>
      </c>
      <c r="Q176" s="197">
        <v>-1814893.4169230771</v>
      </c>
      <c r="R176" s="197">
        <v>0</v>
      </c>
      <c r="S176" s="197">
        <v>0</v>
      </c>
      <c r="T176" s="197">
        <v>-1814893.4169230771</v>
      </c>
      <c r="U176" s="198">
        <v>1</v>
      </c>
      <c r="V176" s="197">
        <v>-2168521.3400000003</v>
      </c>
      <c r="W176" s="197">
        <v>-2168521.3400000003</v>
      </c>
      <c r="X176" s="197">
        <v>0</v>
      </c>
      <c r="Y176" s="197">
        <v>0</v>
      </c>
      <c r="Z176" s="197">
        <v>-2168521.3400000003</v>
      </c>
      <c r="AA176" s="197">
        <v>-2168521.3400000003</v>
      </c>
      <c r="AB176" s="197">
        <v>0</v>
      </c>
      <c r="AC176" s="197">
        <v>0</v>
      </c>
      <c r="AD176" s="197">
        <v>-2168521.3400000003</v>
      </c>
      <c r="AE176" s="198">
        <v>1</v>
      </c>
    </row>
    <row r="178" spans="1:31">
      <c r="A178" s="193" t="s">
        <v>472</v>
      </c>
      <c r="B178" s="191"/>
      <c r="C178" s="191"/>
      <c r="D178" s="191"/>
      <c r="E178" s="191"/>
      <c r="F178" s="191"/>
      <c r="G178" s="191"/>
      <c r="H178" s="191"/>
      <c r="I178" s="191"/>
      <c r="J178" s="191"/>
      <c r="K178" s="130"/>
      <c r="L178" s="191"/>
      <c r="M178" s="191"/>
      <c r="N178" s="191"/>
      <c r="O178" s="191"/>
      <c r="P178" s="191"/>
      <c r="Q178" s="191"/>
      <c r="R178" s="191"/>
      <c r="S178" s="191"/>
      <c r="T178" s="191"/>
      <c r="U178" s="130"/>
      <c r="V178" s="191"/>
      <c r="W178" s="191"/>
      <c r="X178" s="191"/>
      <c r="Y178" s="191"/>
      <c r="Z178" s="191"/>
      <c r="AA178" s="191"/>
      <c r="AB178" s="191"/>
      <c r="AC178" s="191"/>
      <c r="AD178" s="191"/>
      <c r="AE178" s="130"/>
    </row>
    <row r="179" spans="1:31">
      <c r="A179" s="194" t="s">
        <v>473</v>
      </c>
      <c r="B179" s="191">
        <v>-1717601.6153846155</v>
      </c>
      <c r="C179" s="191">
        <v>-1717601.6153846155</v>
      </c>
      <c r="D179" s="191">
        <v>0</v>
      </c>
      <c r="E179" s="191">
        <v>0</v>
      </c>
      <c r="F179" s="191">
        <v>-1717601.6153846155</v>
      </c>
      <c r="G179" s="191">
        <v>-1717601.6153846155</v>
      </c>
      <c r="H179" s="191">
        <v>0</v>
      </c>
      <c r="I179" s="191">
        <v>0</v>
      </c>
      <c r="J179" s="191">
        <v>-1717601.6153846155</v>
      </c>
      <c r="K179" s="195">
        <v>1</v>
      </c>
      <c r="L179" s="191">
        <v>-2900925.8890338158</v>
      </c>
      <c r="M179" s="191">
        <v>-2900925.8890338158</v>
      </c>
      <c r="N179" s="191">
        <v>0</v>
      </c>
      <c r="O179" s="191">
        <v>0</v>
      </c>
      <c r="P179" s="191">
        <v>-2900925.8890338158</v>
      </c>
      <c r="Q179" s="191">
        <v>-2900925.8890338158</v>
      </c>
      <c r="R179" s="191">
        <v>0</v>
      </c>
      <c r="S179" s="191">
        <v>0</v>
      </c>
      <c r="T179" s="191">
        <v>-2900925.8890338158</v>
      </c>
      <c r="U179" s="195">
        <v>1</v>
      </c>
      <c r="V179" s="191">
        <v>-1523828.4425289473</v>
      </c>
      <c r="W179" s="191">
        <v>-1523828.4425289473</v>
      </c>
      <c r="X179" s="191">
        <v>0</v>
      </c>
      <c r="Y179" s="191">
        <v>0</v>
      </c>
      <c r="Z179" s="191">
        <v>-1523828.4425289473</v>
      </c>
      <c r="AA179" s="191">
        <v>-1523828.4425289473</v>
      </c>
      <c r="AB179" s="191">
        <v>0</v>
      </c>
      <c r="AC179" s="191">
        <v>0</v>
      </c>
      <c r="AD179" s="191">
        <v>-1523828.4425289473</v>
      </c>
      <c r="AE179" s="195">
        <v>1</v>
      </c>
    </row>
    <row r="180" spans="1:31">
      <c r="A180" s="194" t="s">
        <v>474</v>
      </c>
      <c r="B180" s="191">
        <v>-54387.230769230773</v>
      </c>
      <c r="C180" s="191">
        <v>-54387.230769230773</v>
      </c>
      <c r="D180" s="191">
        <v>0</v>
      </c>
      <c r="E180" s="191">
        <v>0</v>
      </c>
      <c r="F180" s="191">
        <v>-54387.230769230773</v>
      </c>
      <c r="G180" s="191">
        <v>-54387.230769230773</v>
      </c>
      <c r="H180" s="191">
        <v>0</v>
      </c>
      <c r="I180" s="191">
        <v>0</v>
      </c>
      <c r="J180" s="191">
        <v>-54387.230769230773</v>
      </c>
      <c r="K180" s="195">
        <v>1</v>
      </c>
      <c r="L180" s="191">
        <v>-303821.82336556469</v>
      </c>
      <c r="M180" s="191">
        <v>-303821.82336556469</v>
      </c>
      <c r="N180" s="191">
        <v>0</v>
      </c>
      <c r="O180" s="191">
        <v>0</v>
      </c>
      <c r="P180" s="191">
        <v>-303821.82336556469</v>
      </c>
      <c r="Q180" s="191">
        <v>-303821.82336556469</v>
      </c>
      <c r="R180" s="191">
        <v>0</v>
      </c>
      <c r="S180" s="191">
        <v>0</v>
      </c>
      <c r="T180" s="191">
        <v>-303821.82336556469</v>
      </c>
      <c r="U180" s="195">
        <v>1</v>
      </c>
      <c r="V180" s="191">
        <v>-103836.05504308944</v>
      </c>
      <c r="W180" s="191">
        <v>-103836.05504308944</v>
      </c>
      <c r="X180" s="191">
        <v>0</v>
      </c>
      <c r="Y180" s="191">
        <v>0</v>
      </c>
      <c r="Z180" s="191">
        <v>-103836.05504308944</v>
      </c>
      <c r="AA180" s="191">
        <v>-103836.05504308944</v>
      </c>
      <c r="AB180" s="191">
        <v>0</v>
      </c>
      <c r="AC180" s="191">
        <v>0</v>
      </c>
      <c r="AD180" s="191">
        <v>-103836.05504308944</v>
      </c>
      <c r="AE180" s="195">
        <v>1</v>
      </c>
    </row>
    <row r="181" spans="1:31">
      <c r="A181" s="194" t="s">
        <v>475</v>
      </c>
      <c r="B181" s="191">
        <v>-126145.84076923075</v>
      </c>
      <c r="C181" s="191">
        <v>-126145.84076923075</v>
      </c>
      <c r="D181" s="191">
        <v>0</v>
      </c>
      <c r="E181" s="191">
        <v>0</v>
      </c>
      <c r="F181" s="191">
        <v>-126145.84076923075</v>
      </c>
      <c r="G181" s="191">
        <v>-126145.84076923075</v>
      </c>
      <c r="H181" s="191">
        <v>0</v>
      </c>
      <c r="I181" s="191">
        <v>0</v>
      </c>
      <c r="J181" s="191">
        <v>-126145.84076923075</v>
      </c>
      <c r="K181" s="195">
        <v>1</v>
      </c>
      <c r="L181" s="191">
        <v>-155901.82798461535</v>
      </c>
      <c r="M181" s="191">
        <v>-155901.82798461535</v>
      </c>
      <c r="N181" s="191">
        <v>0</v>
      </c>
      <c r="O181" s="191">
        <v>0</v>
      </c>
      <c r="P181" s="191">
        <v>-155901.82798461535</v>
      </c>
      <c r="Q181" s="191">
        <v>-155901.82798461535</v>
      </c>
      <c r="R181" s="191">
        <v>0</v>
      </c>
      <c r="S181" s="191">
        <v>0</v>
      </c>
      <c r="T181" s="191">
        <v>-155901.82798461535</v>
      </c>
      <c r="U181" s="195">
        <v>1</v>
      </c>
      <c r="V181" s="191">
        <v>-155827.74560584605</v>
      </c>
      <c r="W181" s="191">
        <v>-155827.74560584605</v>
      </c>
      <c r="X181" s="191">
        <v>0</v>
      </c>
      <c r="Y181" s="191">
        <v>0</v>
      </c>
      <c r="Z181" s="191">
        <v>-155827.74560584605</v>
      </c>
      <c r="AA181" s="191">
        <v>-155827.74560584605</v>
      </c>
      <c r="AB181" s="191">
        <v>0</v>
      </c>
      <c r="AC181" s="191">
        <v>0</v>
      </c>
      <c r="AD181" s="191">
        <v>-155827.74560584605</v>
      </c>
      <c r="AE181" s="195">
        <v>1</v>
      </c>
    </row>
    <row r="182" spans="1:31">
      <c r="A182" s="194" t="s">
        <v>476</v>
      </c>
      <c r="B182" s="191">
        <v>-158365.59307692311</v>
      </c>
      <c r="C182" s="191">
        <v>-158365.59307692311</v>
      </c>
      <c r="D182" s="191">
        <v>0</v>
      </c>
      <c r="E182" s="191">
        <v>0</v>
      </c>
      <c r="F182" s="191">
        <v>-158365.59307692311</v>
      </c>
      <c r="G182" s="191">
        <v>-158365.59307692311</v>
      </c>
      <c r="H182" s="191">
        <v>0</v>
      </c>
      <c r="I182" s="191">
        <v>0</v>
      </c>
      <c r="J182" s="191">
        <v>-158365.59307692311</v>
      </c>
      <c r="K182" s="195">
        <v>1</v>
      </c>
      <c r="L182" s="191">
        <v>-155089.97801538461</v>
      </c>
      <c r="M182" s="191">
        <v>-155089.97801538461</v>
      </c>
      <c r="N182" s="191">
        <v>0</v>
      </c>
      <c r="O182" s="191">
        <v>0</v>
      </c>
      <c r="P182" s="191">
        <v>-155089.97801538461</v>
      </c>
      <c r="Q182" s="191">
        <v>-155089.97801538461</v>
      </c>
      <c r="R182" s="191">
        <v>0</v>
      </c>
      <c r="S182" s="191">
        <v>0</v>
      </c>
      <c r="T182" s="191">
        <v>-155089.97801538461</v>
      </c>
      <c r="U182" s="195">
        <v>1</v>
      </c>
      <c r="V182" s="191">
        <v>-131068.66411538461</v>
      </c>
      <c r="W182" s="191">
        <v>-131068.66411538461</v>
      </c>
      <c r="X182" s="191">
        <v>0</v>
      </c>
      <c r="Y182" s="191">
        <v>0</v>
      </c>
      <c r="Z182" s="191">
        <v>-131068.66411538461</v>
      </c>
      <c r="AA182" s="191">
        <v>-131068.66411538461</v>
      </c>
      <c r="AB182" s="191">
        <v>0</v>
      </c>
      <c r="AC182" s="191">
        <v>0</v>
      </c>
      <c r="AD182" s="191">
        <v>-131068.66411538461</v>
      </c>
      <c r="AE182" s="195">
        <v>1</v>
      </c>
    </row>
    <row r="183" spans="1:31" ht="15.75" thickBot="1">
      <c r="A183" s="194" t="s">
        <v>477</v>
      </c>
      <c r="B183" s="191">
        <v>-1865689.3176923075</v>
      </c>
      <c r="C183" s="191">
        <v>-1865689.3176923075</v>
      </c>
      <c r="D183" s="191">
        <v>0</v>
      </c>
      <c r="E183" s="191">
        <v>0</v>
      </c>
      <c r="F183" s="191">
        <v>-1865689.3176923075</v>
      </c>
      <c r="G183" s="191">
        <v>-1865689.3176923075</v>
      </c>
      <c r="H183" s="191">
        <v>0</v>
      </c>
      <c r="I183" s="191">
        <v>0</v>
      </c>
      <c r="J183" s="191">
        <v>-1865689.3176923075</v>
      </c>
      <c r="K183" s="195">
        <v>1</v>
      </c>
      <c r="L183" s="191">
        <v>-1504645.0398846157</v>
      </c>
      <c r="M183" s="191">
        <v>-1504645.0398846157</v>
      </c>
      <c r="N183" s="191">
        <v>0</v>
      </c>
      <c r="O183" s="191">
        <v>0</v>
      </c>
      <c r="P183" s="191">
        <v>-1504645.0398846157</v>
      </c>
      <c r="Q183" s="191">
        <v>-1504645.0398846157</v>
      </c>
      <c r="R183" s="191">
        <v>0</v>
      </c>
      <c r="S183" s="191">
        <v>0</v>
      </c>
      <c r="T183" s="191">
        <v>-1504645.0398846157</v>
      </c>
      <c r="U183" s="195">
        <v>1</v>
      </c>
      <c r="V183" s="191">
        <v>-2012645.542628204</v>
      </c>
      <c r="W183" s="191">
        <v>-2012645.542628204</v>
      </c>
      <c r="X183" s="191">
        <v>0</v>
      </c>
      <c r="Y183" s="191">
        <v>0</v>
      </c>
      <c r="Z183" s="191">
        <v>-2012645.542628204</v>
      </c>
      <c r="AA183" s="191">
        <v>-2012645.542628204</v>
      </c>
      <c r="AB183" s="191">
        <v>0</v>
      </c>
      <c r="AC183" s="191">
        <v>0</v>
      </c>
      <c r="AD183" s="191">
        <v>-2012645.542628204</v>
      </c>
      <c r="AE183" s="195">
        <v>1</v>
      </c>
    </row>
    <row r="184" spans="1:31">
      <c r="A184" s="196" t="s">
        <v>472</v>
      </c>
      <c r="B184" s="197">
        <v>-3922189.597692308</v>
      </c>
      <c r="C184" s="197">
        <v>-3922189.597692308</v>
      </c>
      <c r="D184" s="197">
        <v>0</v>
      </c>
      <c r="E184" s="197">
        <v>0</v>
      </c>
      <c r="F184" s="197">
        <v>-3922189.597692308</v>
      </c>
      <c r="G184" s="197">
        <v>-3922189.597692308</v>
      </c>
      <c r="H184" s="197">
        <v>0</v>
      </c>
      <c r="I184" s="197">
        <v>0</v>
      </c>
      <c r="J184" s="197">
        <v>-3922189.597692308</v>
      </c>
      <c r="K184" s="198">
        <v>5</v>
      </c>
      <c r="L184" s="197">
        <v>-5020384.5582839958</v>
      </c>
      <c r="M184" s="197">
        <v>-5020384.5582839958</v>
      </c>
      <c r="N184" s="197">
        <v>0</v>
      </c>
      <c r="O184" s="197">
        <v>0</v>
      </c>
      <c r="P184" s="197">
        <v>-5020384.5582839958</v>
      </c>
      <c r="Q184" s="197">
        <v>-5020384.5582839958</v>
      </c>
      <c r="R184" s="197">
        <v>0</v>
      </c>
      <c r="S184" s="197">
        <v>0</v>
      </c>
      <c r="T184" s="197">
        <v>-5020384.5582839958</v>
      </c>
      <c r="U184" s="198">
        <v>5</v>
      </c>
      <c r="V184" s="197">
        <v>-3927206.4499214715</v>
      </c>
      <c r="W184" s="197">
        <v>-3927206.4499214715</v>
      </c>
      <c r="X184" s="197">
        <v>0</v>
      </c>
      <c r="Y184" s="197">
        <v>0</v>
      </c>
      <c r="Z184" s="197">
        <v>-3927206.4499214715</v>
      </c>
      <c r="AA184" s="197">
        <v>-3927206.4499214715</v>
      </c>
      <c r="AB184" s="197">
        <v>0</v>
      </c>
      <c r="AC184" s="197">
        <v>0</v>
      </c>
      <c r="AD184" s="197">
        <v>-3927206.4499214715</v>
      </c>
      <c r="AE184" s="198">
        <v>5</v>
      </c>
    </row>
    <row r="186" spans="1:31">
      <c r="A186" s="193" t="s">
        <v>478</v>
      </c>
      <c r="B186" s="191"/>
      <c r="C186" s="191"/>
      <c r="D186" s="191"/>
      <c r="E186" s="191"/>
      <c r="F186" s="191"/>
      <c r="G186" s="191"/>
      <c r="H186" s="191"/>
      <c r="I186" s="191"/>
      <c r="J186" s="191"/>
      <c r="K186" s="130"/>
      <c r="L186" s="191"/>
      <c r="M186" s="191"/>
      <c r="N186" s="191"/>
      <c r="O186" s="191"/>
      <c r="P186" s="191"/>
      <c r="Q186" s="191"/>
      <c r="R186" s="191"/>
      <c r="S186" s="191"/>
      <c r="T186" s="191"/>
      <c r="U186" s="130"/>
      <c r="V186" s="191"/>
      <c r="W186" s="191"/>
      <c r="X186" s="191"/>
      <c r="Y186" s="191"/>
      <c r="Z186" s="191"/>
      <c r="AA186" s="191"/>
      <c r="AB186" s="191"/>
      <c r="AC186" s="191"/>
      <c r="AD186" s="191"/>
      <c r="AE186" s="130"/>
    </row>
    <row r="187" spans="1:31" ht="15.75" thickBot="1">
      <c r="A187" s="194" t="s">
        <v>479</v>
      </c>
      <c r="B187" s="191">
        <v>-360051.90846153849</v>
      </c>
      <c r="C187" s="191">
        <v>-360051.90846153849</v>
      </c>
      <c r="D187" s="191">
        <v>0</v>
      </c>
      <c r="E187" s="191">
        <v>0</v>
      </c>
      <c r="F187" s="191">
        <v>-360051.90846153849</v>
      </c>
      <c r="G187" s="191">
        <v>-360051.90846153849</v>
      </c>
      <c r="H187" s="191">
        <v>0</v>
      </c>
      <c r="I187" s="191">
        <v>0</v>
      </c>
      <c r="J187" s="191">
        <v>-360051.90846153849</v>
      </c>
      <c r="K187" s="195">
        <v>1</v>
      </c>
      <c r="L187" s="191">
        <v>-694220.71275955031</v>
      </c>
      <c r="M187" s="191">
        <v>-694220.71275955031</v>
      </c>
      <c r="N187" s="191">
        <v>0</v>
      </c>
      <c r="O187" s="191">
        <v>0</v>
      </c>
      <c r="P187" s="191">
        <v>-694220.71275955031</v>
      </c>
      <c r="Q187" s="191">
        <v>-694220.71275955031</v>
      </c>
      <c r="R187" s="191">
        <v>0</v>
      </c>
      <c r="S187" s="191">
        <v>0</v>
      </c>
      <c r="T187" s="191">
        <v>-694220.71275955031</v>
      </c>
      <c r="U187" s="195">
        <v>1</v>
      </c>
      <c r="V187" s="191">
        <v>-938261.39530103444</v>
      </c>
      <c r="W187" s="191">
        <v>-938261.39530103444</v>
      </c>
      <c r="X187" s="191">
        <v>0</v>
      </c>
      <c r="Y187" s="191">
        <v>0</v>
      </c>
      <c r="Z187" s="191">
        <v>-938261.39530103444</v>
      </c>
      <c r="AA187" s="191">
        <v>-938261.39530103444</v>
      </c>
      <c r="AB187" s="191">
        <v>0</v>
      </c>
      <c r="AC187" s="191">
        <v>0</v>
      </c>
      <c r="AD187" s="191">
        <v>-938261.39530103444</v>
      </c>
      <c r="AE187" s="195">
        <v>1</v>
      </c>
    </row>
    <row r="188" spans="1:31">
      <c r="A188" s="196" t="s">
        <v>478</v>
      </c>
      <c r="B188" s="197">
        <v>-360051.90846153849</v>
      </c>
      <c r="C188" s="197">
        <v>-360051.90846153849</v>
      </c>
      <c r="D188" s="197">
        <v>0</v>
      </c>
      <c r="E188" s="197">
        <v>0</v>
      </c>
      <c r="F188" s="197">
        <v>-360051.90846153849</v>
      </c>
      <c r="G188" s="197">
        <v>-360051.90846153849</v>
      </c>
      <c r="H188" s="197">
        <v>0</v>
      </c>
      <c r="I188" s="197">
        <v>0</v>
      </c>
      <c r="J188" s="197">
        <v>-360051.90846153849</v>
      </c>
      <c r="K188" s="198">
        <v>1</v>
      </c>
      <c r="L188" s="197">
        <v>-694220.71275955031</v>
      </c>
      <c r="M188" s="197">
        <v>-694220.71275955031</v>
      </c>
      <c r="N188" s="197">
        <v>0</v>
      </c>
      <c r="O188" s="197">
        <v>0</v>
      </c>
      <c r="P188" s="197">
        <v>-694220.71275955031</v>
      </c>
      <c r="Q188" s="197">
        <v>-694220.71275955031</v>
      </c>
      <c r="R188" s="197">
        <v>0</v>
      </c>
      <c r="S188" s="197">
        <v>0</v>
      </c>
      <c r="T188" s="197">
        <v>-694220.71275955031</v>
      </c>
      <c r="U188" s="198">
        <v>1</v>
      </c>
      <c r="V188" s="197">
        <v>-938261.39530103444</v>
      </c>
      <c r="W188" s="197">
        <v>-938261.39530103444</v>
      </c>
      <c r="X188" s="197">
        <v>0</v>
      </c>
      <c r="Y188" s="197">
        <v>0</v>
      </c>
      <c r="Z188" s="197">
        <v>-938261.39530103444</v>
      </c>
      <c r="AA188" s="197">
        <v>-938261.39530103444</v>
      </c>
      <c r="AB188" s="197">
        <v>0</v>
      </c>
      <c r="AC188" s="197">
        <v>0</v>
      </c>
      <c r="AD188" s="197">
        <v>-938261.39530103444</v>
      </c>
      <c r="AE188" s="198">
        <v>1</v>
      </c>
    </row>
    <row r="190" spans="1:31">
      <c r="A190" s="193" t="s">
        <v>480</v>
      </c>
      <c r="B190" s="191"/>
      <c r="C190" s="191"/>
      <c r="D190" s="191"/>
      <c r="E190" s="191"/>
      <c r="F190" s="191"/>
      <c r="G190" s="191"/>
      <c r="H190" s="191"/>
      <c r="I190" s="191"/>
      <c r="J190" s="191"/>
      <c r="K190" s="130"/>
      <c r="L190" s="191"/>
      <c r="M190" s="191"/>
      <c r="N190" s="191"/>
      <c r="O190" s="191"/>
      <c r="P190" s="191"/>
      <c r="Q190" s="191"/>
      <c r="R190" s="191"/>
      <c r="S190" s="191"/>
      <c r="T190" s="191"/>
      <c r="U190" s="130"/>
      <c r="V190" s="191"/>
      <c r="W190" s="191"/>
      <c r="X190" s="191"/>
      <c r="Y190" s="191"/>
      <c r="Z190" s="191"/>
      <c r="AA190" s="191"/>
      <c r="AB190" s="191"/>
      <c r="AC190" s="191"/>
      <c r="AD190" s="191"/>
      <c r="AE190" s="130"/>
    </row>
    <row r="191" spans="1:31" ht="15.75" thickBot="1">
      <c r="A191" s="194" t="s">
        <v>481</v>
      </c>
      <c r="B191" s="191">
        <v>-459340.93230769224</v>
      </c>
      <c r="C191" s="191">
        <v>-459340.93230769224</v>
      </c>
      <c r="D191" s="191">
        <v>0</v>
      </c>
      <c r="E191" s="191">
        <v>0</v>
      </c>
      <c r="F191" s="191">
        <v>-459340.93230769224</v>
      </c>
      <c r="G191" s="191">
        <v>-459340.93230769224</v>
      </c>
      <c r="H191" s="191">
        <v>0</v>
      </c>
      <c r="I191" s="191">
        <v>0</v>
      </c>
      <c r="J191" s="191">
        <v>-459340.93230769224</v>
      </c>
      <c r="K191" s="195">
        <v>1</v>
      </c>
      <c r="L191" s="191">
        <v>-737275.99363099085</v>
      </c>
      <c r="M191" s="191">
        <v>-737275.99363099085</v>
      </c>
      <c r="N191" s="191">
        <v>0</v>
      </c>
      <c r="O191" s="191">
        <v>0</v>
      </c>
      <c r="P191" s="191">
        <v>-737275.99363099085</v>
      </c>
      <c r="Q191" s="191">
        <v>-737275.99363099085</v>
      </c>
      <c r="R191" s="191">
        <v>0</v>
      </c>
      <c r="S191" s="191">
        <v>0</v>
      </c>
      <c r="T191" s="191">
        <v>-737275.99363099085</v>
      </c>
      <c r="U191" s="195">
        <v>1</v>
      </c>
      <c r="V191" s="191">
        <v>-760127.73334335373</v>
      </c>
      <c r="W191" s="191">
        <v>-760127.73334335373</v>
      </c>
      <c r="X191" s="191">
        <v>0</v>
      </c>
      <c r="Y191" s="191">
        <v>0</v>
      </c>
      <c r="Z191" s="191">
        <v>-760127.73334335373</v>
      </c>
      <c r="AA191" s="191">
        <v>-760127.73334335373</v>
      </c>
      <c r="AB191" s="191">
        <v>0</v>
      </c>
      <c r="AC191" s="191">
        <v>0</v>
      </c>
      <c r="AD191" s="191">
        <v>-760127.73334335373</v>
      </c>
      <c r="AE191" s="195">
        <v>1</v>
      </c>
    </row>
    <row r="192" spans="1:31">
      <c r="A192" s="196" t="s">
        <v>480</v>
      </c>
      <c r="B192" s="197">
        <v>-459340.93230769224</v>
      </c>
      <c r="C192" s="197">
        <v>-459340.93230769224</v>
      </c>
      <c r="D192" s="197">
        <v>0</v>
      </c>
      <c r="E192" s="197">
        <v>0</v>
      </c>
      <c r="F192" s="197">
        <v>-459340.93230769224</v>
      </c>
      <c r="G192" s="197">
        <v>-459340.93230769224</v>
      </c>
      <c r="H192" s="197">
        <v>0</v>
      </c>
      <c r="I192" s="197">
        <v>0</v>
      </c>
      <c r="J192" s="197">
        <v>-459340.93230769224</v>
      </c>
      <c r="K192" s="198">
        <v>1</v>
      </c>
      <c r="L192" s="197">
        <v>-737275.99363099085</v>
      </c>
      <c r="M192" s="197">
        <v>-737275.99363099085</v>
      </c>
      <c r="N192" s="197">
        <v>0</v>
      </c>
      <c r="O192" s="197">
        <v>0</v>
      </c>
      <c r="P192" s="197">
        <v>-737275.99363099085</v>
      </c>
      <c r="Q192" s="197">
        <v>-737275.99363099085</v>
      </c>
      <c r="R192" s="197">
        <v>0</v>
      </c>
      <c r="S192" s="197">
        <v>0</v>
      </c>
      <c r="T192" s="197">
        <v>-737275.99363099085</v>
      </c>
      <c r="U192" s="198">
        <v>1</v>
      </c>
      <c r="V192" s="197">
        <v>-760127.73334335373</v>
      </c>
      <c r="W192" s="197">
        <v>-760127.73334335373</v>
      </c>
      <c r="X192" s="197">
        <v>0</v>
      </c>
      <c r="Y192" s="197">
        <v>0</v>
      </c>
      <c r="Z192" s="197">
        <v>-760127.73334335373</v>
      </c>
      <c r="AA192" s="197">
        <v>-760127.73334335373</v>
      </c>
      <c r="AB192" s="197">
        <v>0</v>
      </c>
      <c r="AC192" s="197">
        <v>0</v>
      </c>
      <c r="AD192" s="197">
        <v>-760127.73334335373</v>
      </c>
      <c r="AE192" s="198">
        <v>1</v>
      </c>
    </row>
    <row r="194" spans="1:31">
      <c r="A194" s="193" t="s">
        <v>482</v>
      </c>
      <c r="B194" s="191"/>
      <c r="C194" s="191"/>
      <c r="D194" s="191"/>
      <c r="E194" s="191"/>
      <c r="F194" s="191"/>
      <c r="G194" s="191"/>
      <c r="H194" s="191"/>
      <c r="I194" s="191"/>
      <c r="J194" s="191"/>
      <c r="K194" s="130"/>
      <c r="L194" s="191"/>
      <c r="M194" s="191"/>
      <c r="N194" s="191"/>
      <c r="O194" s="191"/>
      <c r="P194" s="191"/>
      <c r="Q194" s="191"/>
      <c r="R194" s="191"/>
      <c r="S194" s="191"/>
      <c r="T194" s="191"/>
      <c r="U194" s="130"/>
      <c r="V194" s="191"/>
      <c r="W194" s="191"/>
      <c r="X194" s="191"/>
      <c r="Y194" s="191"/>
      <c r="Z194" s="191"/>
      <c r="AA194" s="191"/>
      <c r="AB194" s="191"/>
      <c r="AC194" s="191"/>
      <c r="AD194" s="191"/>
      <c r="AE194" s="130"/>
    </row>
    <row r="195" spans="1:31" ht="15.75" thickBot="1">
      <c r="A195" s="194" t="s">
        <v>483</v>
      </c>
      <c r="B195" s="191">
        <v>-2226373.8238461539</v>
      </c>
      <c r="C195" s="191">
        <v>-2226373.8238461539</v>
      </c>
      <c r="D195" s="191">
        <v>0</v>
      </c>
      <c r="E195" s="191">
        <v>0</v>
      </c>
      <c r="F195" s="191">
        <v>-2226373.8238461539</v>
      </c>
      <c r="G195" s="191">
        <v>-2226373.8238461539</v>
      </c>
      <c r="H195" s="191">
        <v>0</v>
      </c>
      <c r="I195" s="191">
        <v>0</v>
      </c>
      <c r="J195" s="191">
        <v>-2226373.8238461539</v>
      </c>
      <c r="K195" s="195">
        <v>1</v>
      </c>
      <c r="L195" s="191">
        <v>-2315979.1374153849</v>
      </c>
      <c r="M195" s="191">
        <v>-2315979.1374153853</v>
      </c>
      <c r="N195" s="191">
        <v>0</v>
      </c>
      <c r="O195" s="191">
        <v>0</v>
      </c>
      <c r="P195" s="191">
        <v>-2315979.1374153849</v>
      </c>
      <c r="Q195" s="191">
        <v>-2315979.1374153849</v>
      </c>
      <c r="R195" s="191">
        <v>0</v>
      </c>
      <c r="S195" s="191">
        <v>0</v>
      </c>
      <c r="T195" s="191">
        <v>-2315979.1374153849</v>
      </c>
      <c r="U195" s="195">
        <v>1</v>
      </c>
      <c r="V195" s="191">
        <v>-2366634.3345175395</v>
      </c>
      <c r="W195" s="191">
        <v>-2366634.3345175395</v>
      </c>
      <c r="X195" s="191">
        <v>0</v>
      </c>
      <c r="Y195" s="191">
        <v>0</v>
      </c>
      <c r="Z195" s="191">
        <v>-2366634.3345175395</v>
      </c>
      <c r="AA195" s="191">
        <v>-2366634.3345175395</v>
      </c>
      <c r="AB195" s="191">
        <v>0</v>
      </c>
      <c r="AC195" s="191">
        <v>0</v>
      </c>
      <c r="AD195" s="191">
        <v>-2366634.3345175395</v>
      </c>
      <c r="AE195" s="195">
        <v>1</v>
      </c>
    </row>
    <row r="196" spans="1:31">
      <c r="A196" s="196" t="s">
        <v>482</v>
      </c>
      <c r="B196" s="197">
        <v>-2226373.8238461539</v>
      </c>
      <c r="C196" s="197">
        <v>-2226373.8238461539</v>
      </c>
      <c r="D196" s="197">
        <v>0</v>
      </c>
      <c r="E196" s="197">
        <v>0</v>
      </c>
      <c r="F196" s="197">
        <v>-2226373.8238461539</v>
      </c>
      <c r="G196" s="197">
        <v>-2226373.8238461539</v>
      </c>
      <c r="H196" s="197">
        <v>0</v>
      </c>
      <c r="I196" s="197">
        <v>0</v>
      </c>
      <c r="J196" s="197">
        <v>-2226373.8238461539</v>
      </c>
      <c r="K196" s="198">
        <v>1</v>
      </c>
      <c r="L196" s="197">
        <v>-2315979.1374153849</v>
      </c>
      <c r="M196" s="197">
        <v>-2315979.1374153853</v>
      </c>
      <c r="N196" s="197">
        <v>0</v>
      </c>
      <c r="O196" s="197">
        <v>0</v>
      </c>
      <c r="P196" s="197">
        <v>-2315979.1374153849</v>
      </c>
      <c r="Q196" s="197">
        <v>-2315979.1374153849</v>
      </c>
      <c r="R196" s="197">
        <v>0</v>
      </c>
      <c r="S196" s="197">
        <v>0</v>
      </c>
      <c r="T196" s="197">
        <v>-2315979.1374153849</v>
      </c>
      <c r="U196" s="198">
        <v>1</v>
      </c>
      <c r="V196" s="197">
        <v>-2366634.3345175395</v>
      </c>
      <c r="W196" s="197">
        <v>-2366634.3345175395</v>
      </c>
      <c r="X196" s="197">
        <v>0</v>
      </c>
      <c r="Y196" s="197">
        <v>0</v>
      </c>
      <c r="Z196" s="197">
        <v>-2366634.3345175395</v>
      </c>
      <c r="AA196" s="197">
        <v>-2366634.3345175395</v>
      </c>
      <c r="AB196" s="197">
        <v>0</v>
      </c>
      <c r="AC196" s="197">
        <v>0</v>
      </c>
      <c r="AD196" s="197">
        <v>-2366634.3345175395</v>
      </c>
      <c r="AE196" s="198">
        <v>1</v>
      </c>
    </row>
    <row r="198" spans="1:31">
      <c r="A198" s="132" t="s">
        <v>467</v>
      </c>
      <c r="B198" s="199">
        <v>-17841383.183846153</v>
      </c>
      <c r="C198" s="199">
        <v>-17841383.183846153</v>
      </c>
      <c r="D198" s="199">
        <v>0</v>
      </c>
      <c r="E198" s="199">
        <v>0</v>
      </c>
      <c r="F198" s="199">
        <v>-17841383.183846153</v>
      </c>
      <c r="G198" s="199">
        <v>-17841383.183846153</v>
      </c>
      <c r="H198" s="199">
        <v>0</v>
      </c>
      <c r="I198" s="199">
        <v>0</v>
      </c>
      <c r="J198" s="199">
        <v>-17841383.183846153</v>
      </c>
      <c r="K198" s="130">
        <v>10</v>
      </c>
      <c r="L198" s="199">
        <v>-24890757.930551462</v>
      </c>
      <c r="M198" s="199">
        <v>-24890757.930551466</v>
      </c>
      <c r="N198" s="199">
        <v>0</v>
      </c>
      <c r="O198" s="199">
        <v>0</v>
      </c>
      <c r="P198" s="199">
        <v>-24890757.930551462</v>
      </c>
      <c r="Q198" s="199">
        <v>-24890757.930551462</v>
      </c>
      <c r="R198" s="199">
        <v>0</v>
      </c>
      <c r="S198" s="199">
        <v>0</v>
      </c>
      <c r="T198" s="199">
        <v>-24890757.930551462</v>
      </c>
      <c r="U198" s="130">
        <v>10</v>
      </c>
      <c r="V198" s="199">
        <v>-21133864.451544937</v>
      </c>
      <c r="W198" s="199">
        <v>-21133864.451544937</v>
      </c>
      <c r="X198" s="199">
        <v>0</v>
      </c>
      <c r="Y198" s="199">
        <v>0</v>
      </c>
      <c r="Z198" s="199">
        <v>-21133864.451544937</v>
      </c>
      <c r="AA198" s="199">
        <v>-21133864.451544937</v>
      </c>
      <c r="AB198" s="199">
        <v>0</v>
      </c>
      <c r="AC198" s="199">
        <v>0</v>
      </c>
      <c r="AD198" s="199">
        <v>-21133864.451544937</v>
      </c>
      <c r="AE198" s="130">
        <v>10</v>
      </c>
    </row>
    <row r="200" spans="1:31">
      <c r="A200" s="192" t="s">
        <v>484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30"/>
      <c r="L200" s="191"/>
      <c r="M200" s="191"/>
      <c r="N200" s="191"/>
      <c r="O200" s="191"/>
      <c r="P200" s="191"/>
      <c r="Q200" s="191"/>
      <c r="R200" s="191"/>
      <c r="S200" s="191"/>
      <c r="T200" s="191"/>
      <c r="U200" s="130"/>
      <c r="V200" s="191"/>
      <c r="W200" s="191"/>
      <c r="X200" s="191"/>
      <c r="Y200" s="191"/>
      <c r="Z200" s="191"/>
      <c r="AA200" s="191"/>
      <c r="AB200" s="191"/>
      <c r="AC200" s="191"/>
      <c r="AD200" s="191"/>
      <c r="AE200" s="130"/>
    </row>
    <row r="201" spans="1:31">
      <c r="A201" s="193" t="s">
        <v>485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30"/>
      <c r="L201" s="191"/>
      <c r="M201" s="191"/>
      <c r="N201" s="191"/>
      <c r="O201" s="191"/>
      <c r="P201" s="191"/>
      <c r="Q201" s="191"/>
      <c r="R201" s="191"/>
      <c r="S201" s="191"/>
      <c r="T201" s="191"/>
      <c r="U201" s="130"/>
      <c r="V201" s="191"/>
      <c r="W201" s="191"/>
      <c r="X201" s="191"/>
      <c r="Y201" s="191"/>
      <c r="Z201" s="191"/>
      <c r="AA201" s="191"/>
      <c r="AB201" s="191"/>
      <c r="AC201" s="191"/>
      <c r="AD201" s="191"/>
      <c r="AE201" s="130"/>
    </row>
    <row r="202" spans="1:31" ht="15.75" thickBot="1">
      <c r="A202" s="194" t="s">
        <v>486</v>
      </c>
      <c r="B202" s="191">
        <v>-31731.655384615391</v>
      </c>
      <c r="C202" s="191">
        <v>-31731.655384615391</v>
      </c>
      <c r="D202" s="191">
        <v>31731.655384615391</v>
      </c>
      <c r="E202" s="191">
        <v>0</v>
      </c>
      <c r="F202" s="191">
        <v>0</v>
      </c>
      <c r="G202" s="191">
        <v>-31731.655384615391</v>
      </c>
      <c r="H202" s="191">
        <v>31731.655384615391</v>
      </c>
      <c r="I202" s="191">
        <v>0</v>
      </c>
      <c r="J202" s="191">
        <v>0</v>
      </c>
      <c r="K202" s="195">
        <v>1</v>
      </c>
      <c r="L202" s="191">
        <v>-12348.049230769228</v>
      </c>
      <c r="M202" s="191">
        <v>-12348.049230769228</v>
      </c>
      <c r="N202" s="191">
        <v>12348.049230769231</v>
      </c>
      <c r="O202" s="191">
        <v>0</v>
      </c>
      <c r="P202" s="191">
        <v>0</v>
      </c>
      <c r="Q202" s="191">
        <v>-12348.049230769228</v>
      </c>
      <c r="R202" s="191">
        <v>12348.049230769231</v>
      </c>
      <c r="S202" s="191">
        <v>0</v>
      </c>
      <c r="T202" s="191">
        <v>0</v>
      </c>
      <c r="U202" s="195">
        <v>1</v>
      </c>
      <c r="V202" s="191">
        <v>0</v>
      </c>
      <c r="W202" s="191">
        <v>0</v>
      </c>
      <c r="X202" s="191">
        <v>0</v>
      </c>
      <c r="Y202" s="191">
        <v>0</v>
      </c>
      <c r="Z202" s="191">
        <v>0</v>
      </c>
      <c r="AA202" s="191">
        <v>0</v>
      </c>
      <c r="AB202" s="191">
        <v>0</v>
      </c>
      <c r="AC202" s="191">
        <v>0</v>
      </c>
      <c r="AD202" s="191">
        <v>0</v>
      </c>
      <c r="AE202" s="195">
        <v>1</v>
      </c>
    </row>
    <row r="203" spans="1:31">
      <c r="A203" s="196" t="s">
        <v>485</v>
      </c>
      <c r="B203" s="197">
        <v>-31731.655384615391</v>
      </c>
      <c r="C203" s="197">
        <v>-31731.655384615391</v>
      </c>
      <c r="D203" s="197">
        <v>31731.655384615391</v>
      </c>
      <c r="E203" s="197">
        <v>0</v>
      </c>
      <c r="F203" s="197">
        <v>0</v>
      </c>
      <c r="G203" s="197">
        <v>-31731.655384615391</v>
      </c>
      <c r="H203" s="197">
        <v>31731.655384615391</v>
      </c>
      <c r="I203" s="197">
        <v>0</v>
      </c>
      <c r="J203" s="197">
        <v>0</v>
      </c>
      <c r="K203" s="198">
        <v>1</v>
      </c>
      <c r="L203" s="197">
        <v>-12348.049230769228</v>
      </c>
      <c r="M203" s="197">
        <v>-12348.049230769228</v>
      </c>
      <c r="N203" s="197">
        <v>12348.049230769231</v>
      </c>
      <c r="O203" s="197">
        <v>0</v>
      </c>
      <c r="P203" s="197">
        <v>0</v>
      </c>
      <c r="Q203" s="197">
        <v>-12348.049230769228</v>
      </c>
      <c r="R203" s="197">
        <v>12348.049230769231</v>
      </c>
      <c r="S203" s="197">
        <v>0</v>
      </c>
      <c r="T203" s="197">
        <v>0</v>
      </c>
      <c r="U203" s="198">
        <v>1</v>
      </c>
      <c r="V203" s="197">
        <v>0</v>
      </c>
      <c r="W203" s="197">
        <v>0</v>
      </c>
      <c r="X203" s="197">
        <v>0</v>
      </c>
      <c r="Y203" s="197">
        <v>0</v>
      </c>
      <c r="Z203" s="197">
        <v>0</v>
      </c>
      <c r="AA203" s="197">
        <v>0</v>
      </c>
      <c r="AB203" s="197">
        <v>0</v>
      </c>
      <c r="AC203" s="197">
        <v>0</v>
      </c>
      <c r="AD203" s="197">
        <v>0</v>
      </c>
      <c r="AE203" s="198">
        <v>1</v>
      </c>
    </row>
    <row r="205" spans="1:31">
      <c r="A205" s="193" t="s">
        <v>487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30"/>
      <c r="L205" s="191"/>
      <c r="M205" s="191"/>
      <c r="N205" s="191"/>
      <c r="O205" s="191"/>
      <c r="P205" s="191"/>
      <c r="Q205" s="191"/>
      <c r="R205" s="191"/>
      <c r="S205" s="191"/>
      <c r="T205" s="191"/>
      <c r="U205" s="130"/>
      <c r="V205" s="191"/>
      <c r="W205" s="191"/>
      <c r="X205" s="191"/>
      <c r="Y205" s="191"/>
      <c r="Z205" s="191"/>
      <c r="AA205" s="191"/>
      <c r="AB205" s="191"/>
      <c r="AC205" s="191"/>
      <c r="AD205" s="191"/>
      <c r="AE205" s="130"/>
    </row>
    <row r="206" spans="1:31">
      <c r="A206" s="194" t="s">
        <v>488</v>
      </c>
      <c r="B206" s="191">
        <v>-1415217.6569230773</v>
      </c>
      <c r="C206" s="191">
        <v>-1415217.6569230773</v>
      </c>
      <c r="D206" s="191">
        <v>0</v>
      </c>
      <c r="E206" s="191">
        <v>0</v>
      </c>
      <c r="F206" s="191">
        <v>-1415217.6569230773</v>
      </c>
      <c r="G206" s="191">
        <v>-1415217.6569230773</v>
      </c>
      <c r="H206" s="191">
        <v>0</v>
      </c>
      <c r="I206" s="191">
        <v>0</v>
      </c>
      <c r="J206" s="191">
        <v>-1415217.6569230773</v>
      </c>
      <c r="K206" s="195">
        <v>1</v>
      </c>
      <c r="L206" s="191">
        <v>-180266.34000000003</v>
      </c>
      <c r="M206" s="191">
        <v>-180266.34000000003</v>
      </c>
      <c r="N206" s="191">
        <v>0</v>
      </c>
      <c r="O206" s="191">
        <v>0</v>
      </c>
      <c r="P206" s="191">
        <v>-180266.34000000003</v>
      </c>
      <c r="Q206" s="191">
        <v>-180266.34000000003</v>
      </c>
      <c r="R206" s="191">
        <v>0</v>
      </c>
      <c r="S206" s="191">
        <v>0</v>
      </c>
      <c r="T206" s="191">
        <v>-180266.34000000003</v>
      </c>
      <c r="U206" s="195">
        <v>1</v>
      </c>
      <c r="V206" s="191">
        <v>-9.9999999999999985E-3</v>
      </c>
      <c r="W206" s="191">
        <v>-9.9999999999999985E-3</v>
      </c>
      <c r="X206" s="191">
        <v>0</v>
      </c>
      <c r="Y206" s="191">
        <v>0</v>
      </c>
      <c r="Z206" s="191">
        <v>-9.9999999999999985E-3</v>
      </c>
      <c r="AA206" s="191">
        <v>-9.9999999999999985E-3</v>
      </c>
      <c r="AB206" s="191">
        <v>0</v>
      </c>
      <c r="AC206" s="191">
        <v>0</v>
      </c>
      <c r="AD206" s="191">
        <v>-9.9999999999999985E-3</v>
      </c>
      <c r="AE206" s="195">
        <v>1</v>
      </c>
    </row>
    <row r="207" spans="1:31">
      <c r="A207" s="194" t="s">
        <v>489</v>
      </c>
      <c r="B207" s="191">
        <v>0</v>
      </c>
      <c r="C207" s="191">
        <v>0</v>
      </c>
      <c r="D207" s="191">
        <v>0</v>
      </c>
      <c r="E207" s="191">
        <v>0</v>
      </c>
      <c r="F207" s="191">
        <v>0</v>
      </c>
      <c r="G207" s="191">
        <v>0</v>
      </c>
      <c r="H207" s="191">
        <v>0</v>
      </c>
      <c r="I207" s="191">
        <v>0</v>
      </c>
      <c r="J207" s="191">
        <v>0</v>
      </c>
      <c r="K207" s="195">
        <v>0</v>
      </c>
      <c r="L207" s="191">
        <v>0</v>
      </c>
      <c r="M207" s="191">
        <v>0</v>
      </c>
      <c r="N207" s="191">
        <v>0</v>
      </c>
      <c r="O207" s="191">
        <v>0</v>
      </c>
      <c r="P207" s="191">
        <v>0</v>
      </c>
      <c r="Q207" s="191">
        <v>0</v>
      </c>
      <c r="R207" s="191">
        <v>0</v>
      </c>
      <c r="S207" s="191">
        <v>0</v>
      </c>
      <c r="T207" s="191">
        <v>0</v>
      </c>
      <c r="U207" s="195">
        <v>1</v>
      </c>
      <c r="V207" s="191">
        <v>0</v>
      </c>
      <c r="W207" s="191">
        <v>0</v>
      </c>
      <c r="X207" s="191">
        <v>0</v>
      </c>
      <c r="Y207" s="191">
        <v>0</v>
      </c>
      <c r="Z207" s="191">
        <v>0</v>
      </c>
      <c r="AA207" s="191">
        <v>0</v>
      </c>
      <c r="AB207" s="191">
        <v>0</v>
      </c>
      <c r="AC207" s="191">
        <v>0</v>
      </c>
      <c r="AD207" s="191">
        <v>0</v>
      </c>
      <c r="AE207" s="195">
        <v>1</v>
      </c>
    </row>
    <row r="208" spans="1:31">
      <c r="A208" s="194" t="s">
        <v>490</v>
      </c>
      <c r="B208" s="191">
        <v>0</v>
      </c>
      <c r="C208" s="191">
        <v>0</v>
      </c>
      <c r="D208" s="191">
        <v>0</v>
      </c>
      <c r="E208" s="191">
        <v>0</v>
      </c>
      <c r="F208" s="191">
        <v>0</v>
      </c>
      <c r="G208" s="191">
        <v>0</v>
      </c>
      <c r="H208" s="191">
        <v>0</v>
      </c>
      <c r="I208" s="191">
        <v>0</v>
      </c>
      <c r="J208" s="191">
        <v>0</v>
      </c>
      <c r="K208" s="195">
        <v>0</v>
      </c>
      <c r="L208" s="191">
        <v>-543380.30769230775</v>
      </c>
      <c r="M208" s="191">
        <v>-543380.30769230775</v>
      </c>
      <c r="N208" s="191">
        <v>543380.30769230775</v>
      </c>
      <c r="O208" s="191">
        <v>0</v>
      </c>
      <c r="P208" s="191">
        <v>0</v>
      </c>
      <c r="Q208" s="191">
        <v>-543380.30769230775</v>
      </c>
      <c r="R208" s="191">
        <v>543380.30769230775</v>
      </c>
      <c r="S208" s="191">
        <v>0</v>
      </c>
      <c r="T208" s="191">
        <v>0</v>
      </c>
      <c r="U208" s="195">
        <v>1</v>
      </c>
      <c r="V208" s="191">
        <v>-1324467.6923076923</v>
      </c>
      <c r="W208" s="191">
        <v>-1324467.6923076923</v>
      </c>
      <c r="X208" s="191">
        <v>0</v>
      </c>
      <c r="Y208" s="191">
        <v>0</v>
      </c>
      <c r="Z208" s="191">
        <v>-1324467.6923076923</v>
      </c>
      <c r="AA208" s="191">
        <v>-1324467.6923076923</v>
      </c>
      <c r="AB208" s="191">
        <v>0</v>
      </c>
      <c r="AC208" s="191">
        <v>0</v>
      </c>
      <c r="AD208" s="191">
        <v>-1324467.6923076923</v>
      </c>
      <c r="AE208" s="195">
        <v>1</v>
      </c>
    </row>
    <row r="209" spans="1:31" ht="15.75" thickBot="1">
      <c r="A209" s="194" t="s">
        <v>491</v>
      </c>
      <c r="B209" s="191">
        <v>-35948.783076923079</v>
      </c>
      <c r="C209" s="191">
        <v>-35948.783076923079</v>
      </c>
      <c r="D209" s="191">
        <v>35948.783076923079</v>
      </c>
      <c r="E209" s="191">
        <v>0</v>
      </c>
      <c r="F209" s="191">
        <v>0</v>
      </c>
      <c r="G209" s="191">
        <v>-35948.783076923079</v>
      </c>
      <c r="H209" s="191">
        <v>35948.783076923079</v>
      </c>
      <c r="I209" s="191">
        <v>0</v>
      </c>
      <c r="J209" s="191">
        <v>0</v>
      </c>
      <c r="K209" s="195">
        <v>1</v>
      </c>
      <c r="L209" s="191">
        <v>0</v>
      </c>
      <c r="M209" s="191">
        <v>0</v>
      </c>
      <c r="N209" s="191">
        <v>0</v>
      </c>
      <c r="O209" s="191">
        <v>0</v>
      </c>
      <c r="P209" s="191">
        <v>0</v>
      </c>
      <c r="Q209" s="191">
        <v>0</v>
      </c>
      <c r="R209" s="191">
        <v>0</v>
      </c>
      <c r="S209" s="191">
        <v>0</v>
      </c>
      <c r="T209" s="191">
        <v>0</v>
      </c>
      <c r="U209" s="195">
        <v>1</v>
      </c>
      <c r="V209" s="191">
        <v>0</v>
      </c>
      <c r="W209" s="191">
        <v>0</v>
      </c>
      <c r="X209" s="191">
        <v>0</v>
      </c>
      <c r="Y209" s="191">
        <v>0</v>
      </c>
      <c r="Z209" s="191">
        <v>0</v>
      </c>
      <c r="AA209" s="191">
        <v>0</v>
      </c>
      <c r="AB209" s="191">
        <v>0</v>
      </c>
      <c r="AC209" s="191">
        <v>0</v>
      </c>
      <c r="AD209" s="191">
        <v>0</v>
      </c>
      <c r="AE209" s="195">
        <v>1</v>
      </c>
    </row>
    <row r="210" spans="1:31">
      <c r="A210" s="196" t="s">
        <v>487</v>
      </c>
      <c r="B210" s="197">
        <v>-1451166.4400000004</v>
      </c>
      <c r="C210" s="197">
        <v>-1451166.4400000004</v>
      </c>
      <c r="D210" s="197">
        <v>35948.783076923079</v>
      </c>
      <c r="E210" s="197">
        <v>0</v>
      </c>
      <c r="F210" s="197">
        <v>-1415217.6569230773</v>
      </c>
      <c r="G210" s="197">
        <v>-1451166.4400000004</v>
      </c>
      <c r="H210" s="197">
        <v>35948.783076923079</v>
      </c>
      <c r="I210" s="197">
        <v>0</v>
      </c>
      <c r="J210" s="197">
        <v>-1415217.6569230773</v>
      </c>
      <c r="K210" s="198">
        <v>2</v>
      </c>
      <c r="L210" s="197">
        <v>-723646.64769230783</v>
      </c>
      <c r="M210" s="197">
        <v>-723646.64769230783</v>
      </c>
      <c r="N210" s="197">
        <v>543380.30769230775</v>
      </c>
      <c r="O210" s="197">
        <v>0</v>
      </c>
      <c r="P210" s="197">
        <v>-180266.34000000003</v>
      </c>
      <c r="Q210" s="197">
        <v>-723646.64769230783</v>
      </c>
      <c r="R210" s="197">
        <v>543380.30769230775</v>
      </c>
      <c r="S210" s="197">
        <v>0</v>
      </c>
      <c r="T210" s="197">
        <v>-180266.34000000003</v>
      </c>
      <c r="U210" s="198">
        <v>4</v>
      </c>
      <c r="V210" s="197">
        <v>-1324467.7023076923</v>
      </c>
      <c r="W210" s="197">
        <v>-1324467.7023076923</v>
      </c>
      <c r="X210" s="197">
        <v>0</v>
      </c>
      <c r="Y210" s="197">
        <v>0</v>
      </c>
      <c r="Z210" s="197">
        <v>-1324467.7023076923</v>
      </c>
      <c r="AA210" s="197">
        <v>-1324467.7023076923</v>
      </c>
      <c r="AB210" s="197">
        <v>0</v>
      </c>
      <c r="AC210" s="197">
        <v>0</v>
      </c>
      <c r="AD210" s="197">
        <v>-1324467.7023076923</v>
      </c>
      <c r="AE210" s="198">
        <v>4</v>
      </c>
    </row>
    <row r="212" spans="1:31">
      <c r="A212" s="132" t="s">
        <v>484</v>
      </c>
      <c r="B212" s="199">
        <v>-1482898.0953846157</v>
      </c>
      <c r="C212" s="199">
        <v>-1482898.0953846157</v>
      </c>
      <c r="D212" s="199">
        <v>67680.438461538462</v>
      </c>
      <c r="E212" s="199">
        <v>0</v>
      </c>
      <c r="F212" s="199">
        <v>-1415217.6569230773</v>
      </c>
      <c r="G212" s="199">
        <v>-1482898.0953846157</v>
      </c>
      <c r="H212" s="199">
        <v>67680.438461538462</v>
      </c>
      <c r="I212" s="199">
        <v>0</v>
      </c>
      <c r="J212" s="199">
        <v>-1415217.6569230773</v>
      </c>
      <c r="K212" s="130">
        <v>3</v>
      </c>
      <c r="L212" s="199">
        <v>-735994.69692307711</v>
      </c>
      <c r="M212" s="199">
        <v>-735994.69692307711</v>
      </c>
      <c r="N212" s="199">
        <v>555728.35692307702</v>
      </c>
      <c r="O212" s="199">
        <v>0</v>
      </c>
      <c r="P212" s="199">
        <v>-180266.34000000003</v>
      </c>
      <c r="Q212" s="199">
        <v>-735994.69692307711</v>
      </c>
      <c r="R212" s="199">
        <v>555728.35692307702</v>
      </c>
      <c r="S212" s="199">
        <v>0</v>
      </c>
      <c r="T212" s="199">
        <v>-180266.34000000003</v>
      </c>
      <c r="U212" s="130">
        <v>5</v>
      </c>
      <c r="V212" s="199">
        <v>-1324467.7023076923</v>
      </c>
      <c r="W212" s="199">
        <v>-1324467.7023076923</v>
      </c>
      <c r="X212" s="199">
        <v>0</v>
      </c>
      <c r="Y212" s="199">
        <v>0</v>
      </c>
      <c r="Z212" s="199">
        <v>-1324467.7023076923</v>
      </c>
      <c r="AA212" s="199">
        <v>-1324467.7023076923</v>
      </c>
      <c r="AB212" s="199">
        <v>0</v>
      </c>
      <c r="AC212" s="199">
        <v>0</v>
      </c>
      <c r="AD212" s="199">
        <v>-1324467.7023076923</v>
      </c>
      <c r="AE212" s="130">
        <v>5</v>
      </c>
    </row>
    <row r="214" spans="1:31">
      <c r="A214" s="171" t="s">
        <v>460</v>
      </c>
      <c r="B214" s="199">
        <v>-19539254.264615387</v>
      </c>
      <c r="C214" s="199">
        <v>-19539254.264615387</v>
      </c>
      <c r="D214" s="199">
        <v>77988.110769230756</v>
      </c>
      <c r="E214" s="199">
        <v>0</v>
      </c>
      <c r="F214" s="199">
        <v>-19461266.153846156</v>
      </c>
      <c r="G214" s="199">
        <v>-19539254.264615387</v>
      </c>
      <c r="H214" s="199">
        <v>77988.110769230756</v>
      </c>
      <c r="I214" s="199">
        <v>0</v>
      </c>
      <c r="J214" s="199">
        <v>-19461266.153846156</v>
      </c>
      <c r="K214" s="130">
        <v>16</v>
      </c>
      <c r="L214" s="199">
        <v>-25889836.37864377</v>
      </c>
      <c r="M214" s="199">
        <v>-25889836.378643773</v>
      </c>
      <c r="N214" s="199">
        <v>563165.26590769237</v>
      </c>
      <c r="O214" s="199">
        <v>0</v>
      </c>
      <c r="P214" s="199">
        <v>-25326671.112736076</v>
      </c>
      <c r="Q214" s="199">
        <v>-25889836.37864377</v>
      </c>
      <c r="R214" s="199">
        <v>563165.26590769237</v>
      </c>
      <c r="S214" s="199">
        <v>0</v>
      </c>
      <c r="T214" s="199">
        <v>-25326671.112736076</v>
      </c>
      <c r="U214" s="130">
        <v>19</v>
      </c>
      <c r="V214" s="199">
        <v>-22791322.323844846</v>
      </c>
      <c r="W214" s="199">
        <v>-22791322.323844846</v>
      </c>
      <c r="X214" s="199">
        <v>0</v>
      </c>
      <c r="Y214" s="199">
        <v>0</v>
      </c>
      <c r="Z214" s="199">
        <v>-22791322.323844846</v>
      </c>
      <c r="AA214" s="199">
        <v>-22791322.323844846</v>
      </c>
      <c r="AB214" s="199">
        <v>0</v>
      </c>
      <c r="AC214" s="199">
        <v>0</v>
      </c>
      <c r="AD214" s="199">
        <v>-22791322.323844846</v>
      </c>
      <c r="AE214" s="130">
        <v>19</v>
      </c>
    </row>
    <row r="216" spans="1:31">
      <c r="A216" s="171" t="s">
        <v>361</v>
      </c>
      <c r="B216" s="199">
        <v>400762589.30307662</v>
      </c>
      <c r="C216" s="199">
        <v>400762589.30307662</v>
      </c>
      <c r="D216" s="199">
        <v>-48172729.860769235</v>
      </c>
      <c r="E216" s="199">
        <v>0</v>
      </c>
      <c r="F216" s="199">
        <v>352589859.44230753</v>
      </c>
      <c r="G216" s="199">
        <v>400762589.30307662</v>
      </c>
      <c r="H216" s="199">
        <v>-48172729.860769235</v>
      </c>
      <c r="I216" s="199">
        <v>0</v>
      </c>
      <c r="J216" s="199">
        <v>352589859.44230753</v>
      </c>
      <c r="K216" s="130">
        <v>88</v>
      </c>
      <c r="L216" s="199">
        <v>444903711.40003103</v>
      </c>
      <c r="M216" s="199">
        <v>444903711.40003103</v>
      </c>
      <c r="N216" s="199">
        <v>-52887619.251734927</v>
      </c>
      <c r="O216" s="199">
        <v>0</v>
      </c>
      <c r="P216" s="199">
        <v>392016092.14829612</v>
      </c>
      <c r="Q216" s="199">
        <v>444903711.40003103</v>
      </c>
      <c r="R216" s="199">
        <v>-52887619.251734927</v>
      </c>
      <c r="S216" s="199">
        <v>0</v>
      </c>
      <c r="T216" s="199">
        <v>392016092.14829612</v>
      </c>
      <c r="U216" s="130">
        <v>93</v>
      </c>
      <c r="V216" s="199">
        <v>507517715.44789135</v>
      </c>
      <c r="W216" s="199">
        <v>507517715.44789135</v>
      </c>
      <c r="X216" s="199">
        <v>-60413709.212912798</v>
      </c>
      <c r="Y216" s="199">
        <v>41898182.21681881</v>
      </c>
      <c r="Z216" s="199">
        <v>489002188.45179719</v>
      </c>
      <c r="AA216" s="199">
        <v>507517715.44789135</v>
      </c>
      <c r="AB216" s="199">
        <v>-60413709.212912798</v>
      </c>
      <c r="AC216" s="199">
        <v>41898182.21681881</v>
      </c>
      <c r="AD216" s="200">
        <v>489002188.45179701</v>
      </c>
      <c r="AE216" s="130">
        <v>93</v>
      </c>
    </row>
  </sheetData>
  <mergeCells count="4">
    <mergeCell ref="A6:A7"/>
    <mergeCell ref="B6:K6"/>
    <mergeCell ref="L6:U6"/>
    <mergeCell ref="V6:AE6"/>
  </mergeCells>
  <pageMargins left="0.7" right="0.70000000000000007" top="0.75" bottom="0.75" header="0.3" footer="0.3"/>
  <pageSetup orientation="portrait" horizontalDpi="1200" verticalDpi="1200" r:id="rId1"/>
  <headerFooter>
    <oddHeader>&amp;L&amp;"Arial"&amp;10 &amp;D -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7824A-299B-4024-9B02-B459C01F8124}">
  <sheetPr>
    <pageSetUpPr autoPageBreaks="0"/>
  </sheetPr>
  <dimension ref="A1:H56"/>
  <sheetViews>
    <sheetView showGridLines="0" showZeros="0" zoomScale="90" zoomScaleNormal="90" workbookViewId="0">
      <pane xSplit="1" ySplit="7" topLeftCell="B41" activePane="bottomRight" state="frozen"/>
      <selection activeCell="B40" sqref="B40:M40"/>
      <selection pane="topRight" activeCell="B40" sqref="B40:M40"/>
      <selection pane="bottomLeft" activeCell="B40" sqref="B40:M40"/>
      <selection pane="bottomRight" activeCell="B40" sqref="B40:M40"/>
    </sheetView>
  </sheetViews>
  <sheetFormatPr defaultColWidth="8.7109375" defaultRowHeight="15"/>
  <cols>
    <col min="1" max="1" width="90.42578125" style="125" bestFit="1" customWidth="1"/>
    <col min="2" max="7" width="17.5703125" style="125" customWidth="1"/>
    <col min="8" max="8" width="16.28515625" style="125" bestFit="1" customWidth="1"/>
    <col min="9" max="16384" width="8.7109375" style="125"/>
  </cols>
  <sheetData>
    <row r="1" spans="1:8">
      <c r="A1" s="308" t="s">
        <v>949</v>
      </c>
    </row>
    <row r="2" spans="1:8">
      <c r="A2" s="309" t="s">
        <v>940</v>
      </c>
    </row>
    <row r="3" spans="1:8" ht="15.75" thickBot="1">
      <c r="A3" s="127"/>
      <c r="B3" s="127"/>
      <c r="C3" s="127"/>
      <c r="D3" s="127"/>
      <c r="E3" s="127"/>
      <c r="F3" s="127"/>
      <c r="G3" s="127"/>
    </row>
    <row r="4" spans="1:8" ht="15" customHeight="1">
      <c r="A4" s="169" t="s">
        <v>167</v>
      </c>
    </row>
    <row r="5" spans="1:8" ht="15.75" thickBot="1">
      <c r="A5" s="127"/>
      <c r="B5" s="127"/>
      <c r="C5" s="127"/>
      <c r="D5" s="127"/>
      <c r="E5" s="127"/>
      <c r="F5" s="127"/>
      <c r="G5" s="127"/>
    </row>
    <row r="6" spans="1:8" ht="15.75" thickBot="1">
      <c r="A6" s="304" t="s">
        <v>305</v>
      </c>
      <c r="B6" s="304" t="s">
        <v>169</v>
      </c>
      <c r="C6" s="304"/>
      <c r="D6" s="304" t="s">
        <v>170</v>
      </c>
      <c r="E6" s="304"/>
      <c r="F6" s="304" t="s">
        <v>171</v>
      </c>
      <c r="G6" s="304"/>
    </row>
    <row r="7" spans="1:8" ht="26.25" thickBot="1">
      <c r="A7" s="304"/>
      <c r="B7" s="128" t="s">
        <v>172</v>
      </c>
      <c r="C7" s="128" t="s">
        <v>178</v>
      </c>
      <c r="D7" s="128" t="s">
        <v>172</v>
      </c>
      <c r="E7" s="128" t="s">
        <v>178</v>
      </c>
      <c r="F7" s="128" t="s">
        <v>172</v>
      </c>
      <c r="G7" s="128" t="s">
        <v>178</v>
      </c>
    </row>
    <row r="8" spans="1:8">
      <c r="A8" s="129" t="s">
        <v>306</v>
      </c>
      <c r="B8" s="130"/>
      <c r="C8" s="130"/>
      <c r="D8" s="130"/>
      <c r="E8" s="130"/>
      <c r="F8" s="130"/>
      <c r="G8" s="130"/>
    </row>
    <row r="9" spans="1:8">
      <c r="A9" s="131" t="s">
        <v>492</v>
      </c>
      <c r="B9" s="130"/>
      <c r="C9" s="130"/>
      <c r="D9" s="130"/>
      <c r="E9" s="130"/>
      <c r="F9" s="130"/>
      <c r="G9" s="130"/>
    </row>
    <row r="10" spans="1:8">
      <c r="A10" s="132" t="s">
        <v>493</v>
      </c>
      <c r="B10" s="130"/>
      <c r="C10" s="130"/>
      <c r="D10" s="130"/>
      <c r="E10" s="130"/>
      <c r="F10" s="130"/>
      <c r="G10" s="130"/>
    </row>
    <row r="11" spans="1:8">
      <c r="A11" s="133" t="s">
        <v>494</v>
      </c>
      <c r="B11" s="130">
        <v>0</v>
      </c>
      <c r="C11" s="130">
        <v>0</v>
      </c>
      <c r="D11" s="130">
        <v>0</v>
      </c>
      <c r="E11" s="130">
        <v>0</v>
      </c>
      <c r="F11" s="130">
        <v>-57294.230799999968</v>
      </c>
      <c r="G11" s="130">
        <v>-57294.230799999968</v>
      </c>
      <c r="H11" s="170" t="s">
        <v>495</v>
      </c>
    </row>
    <row r="12" spans="1:8">
      <c r="A12" s="133" t="s">
        <v>496</v>
      </c>
      <c r="B12" s="130">
        <v>0</v>
      </c>
      <c r="C12" s="130">
        <v>0</v>
      </c>
      <c r="D12" s="130">
        <v>0</v>
      </c>
      <c r="E12" s="130">
        <v>0</v>
      </c>
      <c r="F12" s="130">
        <v>11370.040102259991</v>
      </c>
      <c r="G12" s="130">
        <v>11370.040102259991</v>
      </c>
    </row>
    <row r="13" spans="1:8" ht="15.75" thickBot="1">
      <c r="A13" s="133" t="s">
        <v>497</v>
      </c>
      <c r="B13" s="130">
        <v>0</v>
      </c>
      <c r="C13" s="130">
        <v>0</v>
      </c>
      <c r="D13" s="130">
        <v>0</v>
      </c>
      <c r="E13" s="130">
        <v>0</v>
      </c>
      <c r="F13" s="130">
        <v>3151.1826939999969</v>
      </c>
      <c r="G13" s="130">
        <v>3151.1826939999969</v>
      </c>
    </row>
    <row r="14" spans="1:8" ht="15.75" thickBot="1">
      <c r="A14" s="132" t="s">
        <v>493</v>
      </c>
      <c r="B14" s="134">
        <v>0</v>
      </c>
      <c r="C14" s="134">
        <v>0</v>
      </c>
      <c r="D14" s="134">
        <v>0</v>
      </c>
      <c r="E14" s="134">
        <v>0</v>
      </c>
      <c r="F14" s="134">
        <v>-42773.008003739982</v>
      </c>
      <c r="G14" s="134">
        <v>-42773.008003739982</v>
      </c>
    </row>
    <row r="16" spans="1:8">
      <c r="A16" s="132" t="s">
        <v>498</v>
      </c>
      <c r="B16" s="130"/>
      <c r="C16" s="130"/>
      <c r="D16" s="130"/>
      <c r="E16" s="130"/>
      <c r="F16" s="130"/>
      <c r="G16" s="130"/>
    </row>
    <row r="17" spans="1:8">
      <c r="A17" s="133" t="s">
        <v>499</v>
      </c>
      <c r="B17" s="130">
        <v>0</v>
      </c>
      <c r="C17" s="130">
        <v>0</v>
      </c>
      <c r="D17" s="130">
        <v>0</v>
      </c>
      <c r="E17" s="130">
        <v>0</v>
      </c>
      <c r="F17" s="130">
        <v>497779.14999999967</v>
      </c>
      <c r="G17" s="130">
        <v>497779.14999999967</v>
      </c>
    </row>
    <row r="18" spans="1:8">
      <c r="A18" s="133" t="s">
        <v>500</v>
      </c>
      <c r="B18" s="130">
        <v>0</v>
      </c>
      <c r="C18" s="130">
        <v>0</v>
      </c>
      <c r="D18" s="130">
        <v>0</v>
      </c>
      <c r="E18" s="130">
        <v>0</v>
      </c>
      <c r="F18" s="130">
        <v>-98784.272317499912</v>
      </c>
      <c r="G18" s="130">
        <v>-98784.272317499912</v>
      </c>
    </row>
    <row r="19" spans="1:8" ht="15.75" thickBot="1">
      <c r="A19" s="133" t="s">
        <v>501</v>
      </c>
      <c r="B19" s="130">
        <v>0</v>
      </c>
      <c r="C19" s="130">
        <v>0</v>
      </c>
      <c r="D19" s="130">
        <v>0</v>
      </c>
      <c r="E19" s="130">
        <v>0</v>
      </c>
      <c r="F19" s="130">
        <v>-27377.853249999971</v>
      </c>
      <c r="G19" s="130">
        <v>-27377.853249999971</v>
      </c>
    </row>
    <row r="20" spans="1:8" ht="15.75" thickBot="1">
      <c r="A20" s="132" t="s">
        <v>498</v>
      </c>
      <c r="B20" s="134">
        <v>0</v>
      </c>
      <c r="C20" s="134">
        <v>0</v>
      </c>
      <c r="D20" s="134">
        <v>0</v>
      </c>
      <c r="E20" s="134">
        <v>0</v>
      </c>
      <c r="F20" s="134">
        <v>371617.02443249978</v>
      </c>
      <c r="G20" s="134">
        <v>371617.02443249978</v>
      </c>
      <c r="H20" s="170" t="s">
        <v>349</v>
      </c>
    </row>
    <row r="22" spans="1:8">
      <c r="A22" s="132" t="s">
        <v>502</v>
      </c>
      <c r="B22" s="130"/>
      <c r="C22" s="130"/>
      <c r="D22" s="130"/>
      <c r="E22" s="130"/>
      <c r="F22" s="130"/>
      <c r="G22" s="130"/>
    </row>
    <row r="23" spans="1:8">
      <c r="A23" s="178" t="s">
        <v>503</v>
      </c>
      <c r="B23" s="179">
        <v>0</v>
      </c>
      <c r="C23" s="179">
        <v>0</v>
      </c>
      <c r="D23" s="179">
        <v>0</v>
      </c>
      <c r="E23" s="179">
        <v>0</v>
      </c>
      <c r="F23" s="179">
        <v>1470.895422820221</v>
      </c>
      <c r="G23" s="179">
        <v>1470.895422820221</v>
      </c>
    </row>
    <row r="24" spans="1:8">
      <c r="A24" s="178" t="s">
        <v>504</v>
      </c>
      <c r="B24" s="179">
        <v>0</v>
      </c>
      <c r="C24" s="179">
        <v>0</v>
      </c>
      <c r="D24" s="179">
        <v>0</v>
      </c>
      <c r="E24" s="179">
        <v>0</v>
      </c>
      <c r="F24" s="179">
        <v>-2341248.932833341</v>
      </c>
      <c r="G24" s="179">
        <v>-2341248.932833341</v>
      </c>
    </row>
    <row r="25" spans="1:8">
      <c r="A25" s="178" t="s">
        <v>505</v>
      </c>
      <c r="B25" s="179">
        <v>0</v>
      </c>
      <c r="C25" s="179">
        <v>0</v>
      </c>
      <c r="D25" s="179">
        <v>0</v>
      </c>
      <c r="E25" s="179">
        <v>0</v>
      </c>
      <c r="F25" s="179">
        <v>-25445.871927015301</v>
      </c>
      <c r="G25" s="179">
        <v>-25445.871927015301</v>
      </c>
    </row>
    <row r="26" spans="1:8">
      <c r="A26" s="178" t="s">
        <v>506</v>
      </c>
      <c r="B26" s="179">
        <v>0</v>
      </c>
      <c r="C26" s="179">
        <v>0</v>
      </c>
      <c r="D26" s="179">
        <v>0</v>
      </c>
      <c r="E26" s="179">
        <v>0</v>
      </c>
      <c r="F26" s="179">
        <v>-146274.61365054999</v>
      </c>
      <c r="G26" s="179">
        <v>-146274.61365054999</v>
      </c>
    </row>
    <row r="27" spans="1:8">
      <c r="A27" s="178" t="s">
        <v>507</v>
      </c>
      <c r="B27" s="179">
        <v>0</v>
      </c>
      <c r="C27" s="179">
        <v>0</v>
      </c>
      <c r="D27" s="179">
        <v>0</v>
      </c>
      <c r="E27" s="179">
        <v>0</v>
      </c>
      <c r="F27" s="179">
        <v>477555.87434994819</v>
      </c>
      <c r="G27" s="179">
        <v>477555.87434994819</v>
      </c>
    </row>
    <row r="28" spans="1:8">
      <c r="A28" s="178" t="s">
        <v>508</v>
      </c>
      <c r="B28" s="179">
        <v>0</v>
      </c>
      <c r="C28" s="179">
        <v>0</v>
      </c>
      <c r="D28" s="179">
        <v>0</v>
      </c>
      <c r="E28" s="179">
        <v>0</v>
      </c>
      <c r="F28" s="179">
        <v>256183.29727423409</v>
      </c>
      <c r="G28" s="179">
        <v>256183.29727423409</v>
      </c>
    </row>
    <row r="29" spans="1:8">
      <c r="A29" s="178" t="s">
        <v>509</v>
      </c>
      <c r="B29" s="179">
        <v>0</v>
      </c>
      <c r="C29" s="179">
        <v>0</v>
      </c>
      <c r="D29" s="179">
        <v>0</v>
      </c>
      <c r="E29" s="179">
        <v>0</v>
      </c>
      <c r="F29" s="179">
        <v>38386.86554170298</v>
      </c>
      <c r="G29" s="179">
        <v>38386.86554170298</v>
      </c>
    </row>
    <row r="30" spans="1:8">
      <c r="A30" s="178" t="s">
        <v>510</v>
      </c>
      <c r="B30" s="179">
        <v>0</v>
      </c>
      <c r="C30" s="179">
        <v>0</v>
      </c>
      <c r="D30" s="179">
        <v>0</v>
      </c>
      <c r="E30" s="179">
        <v>0</v>
      </c>
      <c r="F30" s="179">
        <v>-57793.38219693768</v>
      </c>
      <c r="G30" s="179">
        <v>-57793.38219693768</v>
      </c>
    </row>
    <row r="31" spans="1:8">
      <c r="A31" s="178" t="s">
        <v>511</v>
      </c>
      <c r="B31" s="179">
        <v>0</v>
      </c>
      <c r="C31" s="179">
        <v>0</v>
      </c>
      <c r="D31" s="179">
        <v>0</v>
      </c>
      <c r="E31" s="179">
        <v>0</v>
      </c>
      <c r="F31" s="179">
        <v>5167.1444411735993</v>
      </c>
      <c r="G31" s="179">
        <v>5167.1444411735993</v>
      </c>
    </row>
    <row r="32" spans="1:8">
      <c r="A32" s="178" t="s">
        <v>512</v>
      </c>
      <c r="B32" s="179">
        <v>0</v>
      </c>
      <c r="C32" s="179">
        <v>0</v>
      </c>
      <c r="D32" s="179">
        <v>0</v>
      </c>
      <c r="E32" s="179">
        <v>0</v>
      </c>
      <c r="F32" s="179">
        <v>31836.682802669788</v>
      </c>
      <c r="G32" s="179">
        <v>31836.682802669788</v>
      </c>
    </row>
    <row r="33" spans="1:8">
      <c r="A33" s="178" t="s">
        <v>513</v>
      </c>
      <c r="B33" s="179">
        <v>0</v>
      </c>
      <c r="C33" s="179">
        <v>0</v>
      </c>
      <c r="D33" s="179">
        <v>0</v>
      </c>
      <c r="E33" s="179">
        <v>0</v>
      </c>
      <c r="F33" s="179">
        <v>29255.615126613116</v>
      </c>
      <c r="G33" s="179">
        <v>29255.615126613116</v>
      </c>
    </row>
    <row r="34" spans="1:8">
      <c r="A34" s="133" t="s">
        <v>514</v>
      </c>
      <c r="B34" s="130">
        <v>0</v>
      </c>
      <c r="C34" s="130">
        <v>0</v>
      </c>
      <c r="D34" s="130">
        <v>0</v>
      </c>
      <c r="E34" s="130">
        <v>0</v>
      </c>
      <c r="F34" s="130">
        <v>436093.95776394568</v>
      </c>
      <c r="G34" s="130">
        <v>436093.95776394568</v>
      </c>
    </row>
    <row r="35" spans="1:8">
      <c r="A35" s="133" t="s">
        <v>515</v>
      </c>
      <c r="B35" s="130">
        <v>0</v>
      </c>
      <c r="C35" s="130">
        <v>0</v>
      </c>
      <c r="D35" s="130">
        <v>0</v>
      </c>
      <c r="E35" s="130">
        <v>0</v>
      </c>
      <c r="F35" s="130">
        <v>120862.52293785341</v>
      </c>
      <c r="G35" s="130">
        <v>120862.52293785341</v>
      </c>
    </row>
    <row r="36" spans="1:8">
      <c r="A36" s="133" t="s">
        <v>516</v>
      </c>
      <c r="B36" s="130">
        <v>0</v>
      </c>
      <c r="C36" s="130">
        <v>0</v>
      </c>
      <c r="D36" s="130">
        <v>0</v>
      </c>
      <c r="E36" s="130">
        <v>0</v>
      </c>
      <c r="F36" s="130">
        <v>64638.67243346243</v>
      </c>
      <c r="G36" s="130">
        <v>64638.67243346243</v>
      </c>
    </row>
    <row r="37" spans="1:8">
      <c r="A37" s="178" t="s">
        <v>517</v>
      </c>
      <c r="B37" s="179">
        <v>0</v>
      </c>
      <c r="C37" s="179">
        <v>0</v>
      </c>
      <c r="D37" s="179">
        <v>0</v>
      </c>
      <c r="E37" s="179">
        <v>0</v>
      </c>
      <c r="F37" s="179">
        <v>140562.09028400041</v>
      </c>
      <c r="G37" s="179">
        <v>140562.09028400041</v>
      </c>
    </row>
    <row r="38" spans="1:8">
      <c r="A38" s="178" t="s">
        <v>518</v>
      </c>
      <c r="B38" s="179">
        <v>0</v>
      </c>
      <c r="C38" s="179">
        <v>0</v>
      </c>
      <c r="D38" s="179">
        <v>0</v>
      </c>
      <c r="E38" s="179">
        <v>0</v>
      </c>
      <c r="F38" s="179">
        <v>-347207.34468800004</v>
      </c>
      <c r="G38" s="179">
        <v>-347207.34468800004</v>
      </c>
    </row>
    <row r="39" spans="1:8">
      <c r="A39" s="178" t="s">
        <v>519</v>
      </c>
      <c r="B39" s="179">
        <v>0</v>
      </c>
      <c r="C39" s="179">
        <v>0</v>
      </c>
      <c r="D39" s="179">
        <v>0</v>
      </c>
      <c r="E39" s="179">
        <v>0</v>
      </c>
      <c r="F39" s="179">
        <v>-316153.51777794294</v>
      </c>
      <c r="G39" s="179">
        <v>-316153.51777794294</v>
      </c>
    </row>
    <row r="40" spans="1:8">
      <c r="A40" s="178" t="s">
        <v>520</v>
      </c>
      <c r="B40" s="179">
        <v>0</v>
      </c>
      <c r="C40" s="179">
        <v>0</v>
      </c>
      <c r="D40" s="179">
        <v>0</v>
      </c>
      <c r="E40" s="179">
        <v>0</v>
      </c>
      <c r="F40" s="179">
        <v>51318.002704148705</v>
      </c>
      <c r="G40" s="179">
        <v>51318.002704148705</v>
      </c>
    </row>
    <row r="41" spans="1:8">
      <c r="A41" s="178" t="s">
        <v>521</v>
      </c>
      <c r="B41" s="179">
        <v>0</v>
      </c>
      <c r="C41" s="179">
        <v>0</v>
      </c>
      <c r="D41" s="179">
        <v>0</v>
      </c>
      <c r="E41" s="179">
        <v>0</v>
      </c>
      <c r="F41" s="179">
        <v>4659.2193120424927</v>
      </c>
      <c r="G41" s="179">
        <v>4659.2193120424927</v>
      </c>
    </row>
    <row r="42" spans="1:8" ht="15.75" thickBot="1">
      <c r="A42" s="178" t="s">
        <v>522</v>
      </c>
      <c r="B42" s="179">
        <v>0</v>
      </c>
      <c r="C42" s="179">
        <v>0</v>
      </c>
      <c r="D42" s="179">
        <v>0</v>
      </c>
      <c r="E42" s="179">
        <v>0</v>
      </c>
      <c r="F42" s="179">
        <v>227.55876255279446</v>
      </c>
      <c r="G42" s="179">
        <v>227.55876255279446</v>
      </c>
    </row>
    <row r="43" spans="1:8" ht="15.75" thickBot="1">
      <c r="A43" s="132" t="s">
        <v>502</v>
      </c>
      <c r="B43" s="134">
        <v>0</v>
      </c>
      <c r="C43" s="134">
        <v>0</v>
      </c>
      <c r="D43" s="134">
        <v>0</v>
      </c>
      <c r="E43" s="134">
        <v>0</v>
      </c>
      <c r="F43" s="134">
        <v>-1575905.2639166201</v>
      </c>
      <c r="G43" s="134">
        <v>-1575905.2639166201</v>
      </c>
      <c r="H43" s="170" t="s">
        <v>332</v>
      </c>
    </row>
    <row r="45" spans="1:8">
      <c r="A45" s="132" t="s">
        <v>523</v>
      </c>
      <c r="B45" s="130"/>
      <c r="C45" s="130"/>
      <c r="D45" s="130"/>
      <c r="E45" s="130"/>
      <c r="F45" s="130"/>
      <c r="G45" s="130"/>
    </row>
    <row r="46" spans="1:8">
      <c r="A46" s="133" t="s">
        <v>524</v>
      </c>
      <c r="B46" s="130">
        <v>0</v>
      </c>
      <c r="C46" s="130">
        <v>0</v>
      </c>
      <c r="D46" s="130">
        <v>0</v>
      </c>
      <c r="E46" s="130">
        <v>0</v>
      </c>
      <c r="F46" s="130">
        <v>877959.29134922428</v>
      </c>
      <c r="G46" s="130">
        <v>877959.29134922428</v>
      </c>
    </row>
    <row r="47" spans="1:8">
      <c r="A47" s="133" t="s">
        <v>525</v>
      </c>
      <c r="B47" s="130">
        <v>0</v>
      </c>
      <c r="C47" s="130">
        <v>0</v>
      </c>
      <c r="D47" s="130">
        <v>0</v>
      </c>
      <c r="E47" s="130">
        <v>0</v>
      </c>
      <c r="F47" s="130">
        <v>250694.08076737489</v>
      </c>
      <c r="G47" s="130">
        <v>250694.08076737489</v>
      </c>
    </row>
    <row r="48" spans="1:8">
      <c r="A48" s="133" t="s">
        <v>526</v>
      </c>
      <c r="B48" s="130">
        <v>0</v>
      </c>
      <c r="C48" s="130">
        <v>0</v>
      </c>
      <c r="D48" s="130">
        <v>0</v>
      </c>
      <c r="E48" s="130">
        <v>0</v>
      </c>
      <c r="F48" s="130">
        <v>33834.806908880018</v>
      </c>
      <c r="G48" s="130">
        <v>33834.806908880018</v>
      </c>
    </row>
    <row r="49" spans="1:8">
      <c r="A49" s="133" t="s">
        <v>527</v>
      </c>
      <c r="B49" s="130">
        <v>0</v>
      </c>
      <c r="C49" s="130">
        <v>0</v>
      </c>
      <c r="D49" s="130">
        <v>0</v>
      </c>
      <c r="E49" s="130">
        <v>0</v>
      </c>
      <c r="F49" s="130">
        <v>27079.492743782936</v>
      </c>
      <c r="G49" s="130">
        <v>27079.492743782936</v>
      </c>
    </row>
    <row r="50" spans="1:8">
      <c r="A50" s="133" t="s">
        <v>528</v>
      </c>
      <c r="B50" s="130">
        <v>0</v>
      </c>
      <c r="C50" s="130">
        <v>0</v>
      </c>
      <c r="D50" s="130">
        <v>0</v>
      </c>
      <c r="E50" s="130">
        <v>0</v>
      </c>
      <c r="F50" s="130">
        <v>-394294.7864938234</v>
      </c>
      <c r="G50" s="130">
        <v>-394294.7864938234</v>
      </c>
    </row>
    <row r="51" spans="1:8">
      <c r="A51" s="133" t="s">
        <v>529</v>
      </c>
      <c r="B51" s="130">
        <v>0</v>
      </c>
      <c r="C51" s="130">
        <v>0</v>
      </c>
      <c r="D51" s="130">
        <v>0</v>
      </c>
      <c r="E51" s="130">
        <v>0</v>
      </c>
      <c r="F51" s="130">
        <v>-109277.97055762303</v>
      </c>
      <c r="G51" s="130">
        <v>-109277.97055762303</v>
      </c>
    </row>
    <row r="52" spans="1:8" ht="15.75" thickBot="1">
      <c r="A52" s="133" t="s">
        <v>530</v>
      </c>
      <c r="B52" s="130">
        <v>0</v>
      </c>
      <c r="C52" s="130">
        <v>0</v>
      </c>
      <c r="D52" s="130">
        <v>0</v>
      </c>
      <c r="E52" s="130">
        <v>0</v>
      </c>
      <c r="F52" s="130">
        <v>797304.52018751996</v>
      </c>
      <c r="G52" s="130">
        <v>797304.52018751996</v>
      </c>
    </row>
    <row r="53" spans="1:8" ht="15.75" thickBot="1">
      <c r="A53" s="132" t="s">
        <v>523</v>
      </c>
      <c r="B53" s="134">
        <v>0</v>
      </c>
      <c r="C53" s="134">
        <v>0</v>
      </c>
      <c r="D53" s="134">
        <v>0</v>
      </c>
      <c r="E53" s="134">
        <v>0</v>
      </c>
      <c r="F53" s="134">
        <v>1483299.4349053358</v>
      </c>
      <c r="G53" s="134">
        <v>1483299.4349053358</v>
      </c>
      <c r="H53" s="170" t="s">
        <v>338</v>
      </c>
    </row>
    <row r="54" spans="1:8" ht="15.75" thickBot="1"/>
    <row r="55" spans="1:8" ht="15.75" thickBot="1">
      <c r="A55" s="171" t="s">
        <v>492</v>
      </c>
      <c r="B55" s="172">
        <v>0</v>
      </c>
      <c r="C55" s="172">
        <v>0</v>
      </c>
      <c r="D55" s="172">
        <v>0</v>
      </c>
      <c r="E55" s="172">
        <v>0</v>
      </c>
      <c r="F55" s="172">
        <v>236238.18741747551</v>
      </c>
      <c r="G55" s="172">
        <v>236238.18741747551</v>
      </c>
    </row>
    <row r="56" spans="1:8" ht="15.75" thickTop="1"/>
  </sheetData>
  <mergeCells count="4">
    <mergeCell ref="A6:A7"/>
    <mergeCell ref="B6:C6"/>
    <mergeCell ref="D6:E6"/>
    <mergeCell ref="F6:G6"/>
  </mergeCells>
  <pageMargins left="0.5" right="0.5" top="0.70000000000000007" bottom="0.5" header="0.35" footer="0.3"/>
  <pageSetup scale="75" orientation="landscape" r:id="rId1"/>
  <headerFooter>
    <oddHeader>&amp;L&amp;"Arial"&amp;10 &amp;D - &amp;T</oddHead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39975-F604-4D79-9C9A-0014078C18CA}">
  <dimension ref="A1:N73"/>
  <sheetViews>
    <sheetView workbookViewId="0">
      <selection activeCell="B40" sqref="B40:M40"/>
    </sheetView>
  </sheetViews>
  <sheetFormatPr defaultRowHeight="12.75"/>
  <cols>
    <col min="1" max="1" width="32.85546875" bestFit="1" customWidth="1"/>
    <col min="2" max="2" width="47" bestFit="1" customWidth="1"/>
    <col min="3" max="3" width="17.140625" customWidth="1"/>
    <col min="4" max="8" width="47" bestFit="1" customWidth="1"/>
    <col min="9" max="13" width="48" bestFit="1" customWidth="1"/>
    <col min="14" max="14" width="11.140625" bestFit="1" customWidth="1"/>
  </cols>
  <sheetData>
    <row r="1" spans="1:14">
      <c r="A1" s="312" t="s">
        <v>950</v>
      </c>
    </row>
    <row r="2" spans="1:14">
      <c r="A2" s="313" t="s">
        <v>940</v>
      </c>
    </row>
    <row r="3" spans="1:14">
      <c r="A3" s="163" t="s">
        <v>142</v>
      </c>
      <c r="B3" t="s">
        <v>531</v>
      </c>
    </row>
    <row r="4" spans="1:14">
      <c r="A4" s="163" t="s">
        <v>144</v>
      </c>
      <c r="B4" t="s">
        <v>145</v>
      </c>
    </row>
    <row r="5" spans="1:14">
      <c r="B5" s="174">
        <v>44927</v>
      </c>
      <c r="C5" s="174">
        <v>44958</v>
      </c>
      <c r="D5" s="174">
        <v>44986</v>
      </c>
      <c r="E5" s="174">
        <v>45017</v>
      </c>
      <c r="F5" s="174">
        <v>45047</v>
      </c>
      <c r="G5" s="174">
        <v>45078</v>
      </c>
      <c r="H5" s="174">
        <v>45108</v>
      </c>
      <c r="I5" s="174">
        <v>45139</v>
      </c>
      <c r="J5" s="174">
        <v>45170</v>
      </c>
      <c r="K5" s="174">
        <v>45200</v>
      </c>
      <c r="L5" s="174">
        <v>45231</v>
      </c>
      <c r="M5" s="174">
        <v>45261</v>
      </c>
    </row>
    <row r="6" spans="1:14">
      <c r="A6" s="163" t="s">
        <v>146</v>
      </c>
      <c r="B6" t="s">
        <v>147</v>
      </c>
      <c r="C6" t="s">
        <v>148</v>
      </c>
      <c r="D6" t="s">
        <v>149</v>
      </c>
      <c r="E6" t="s">
        <v>150</v>
      </c>
      <c r="F6" t="s">
        <v>151</v>
      </c>
      <c r="G6" t="s">
        <v>152</v>
      </c>
      <c r="H6" t="s">
        <v>153</v>
      </c>
      <c r="I6" t="s">
        <v>154</v>
      </c>
      <c r="J6" t="s">
        <v>155</v>
      </c>
      <c r="K6" t="s">
        <v>156</v>
      </c>
      <c r="L6" t="s">
        <v>157</v>
      </c>
      <c r="M6" t="s">
        <v>158</v>
      </c>
      <c r="N6" s="163"/>
    </row>
    <row r="7" spans="1:14">
      <c r="A7" s="164" t="s">
        <v>532</v>
      </c>
      <c r="B7" s="166">
        <v>104212.6405919219</v>
      </c>
      <c r="C7" s="166">
        <v>107520.88554017262</v>
      </c>
      <c r="D7" s="166">
        <v>110724.98149877318</v>
      </c>
      <c r="E7" s="166">
        <v>111079.091598987</v>
      </c>
      <c r="F7" s="166">
        <v>111366.54634582468</v>
      </c>
      <c r="G7" s="166">
        <v>111600.6768099615</v>
      </c>
      <c r="H7" s="166">
        <v>111792.14784793765</v>
      </c>
      <c r="I7" s="166">
        <v>111949.49134498517</v>
      </c>
      <c r="J7" s="166">
        <v>112079.53280928993</v>
      </c>
      <c r="K7" s="166">
        <v>112187.73264740036</v>
      </c>
      <c r="L7" s="166">
        <v>112288.82926275783</v>
      </c>
      <c r="M7" s="166">
        <v>112423.66357362128</v>
      </c>
    </row>
    <row r="8" spans="1:14">
      <c r="A8" s="165" t="s">
        <v>533</v>
      </c>
      <c r="B8" s="166">
        <v>79383.301593768978</v>
      </c>
      <c r="C8" s="166">
        <v>82636.215759934712</v>
      </c>
      <c r="D8" s="166">
        <v>85791.880426200616</v>
      </c>
      <c r="E8" s="166">
        <v>86103.078825880031</v>
      </c>
      <c r="F8" s="166">
        <v>86352.037545623534</v>
      </c>
      <c r="G8" s="166">
        <v>86551.204521418345</v>
      </c>
      <c r="H8" s="166">
        <v>86710.538102054212</v>
      </c>
      <c r="I8" s="166">
        <v>86838.004966562861</v>
      </c>
      <c r="J8" s="166">
        <v>86939.978458169833</v>
      </c>
      <c r="K8" s="166">
        <v>87021.557251455379</v>
      </c>
      <c r="L8" s="166">
        <v>87094.071734375902</v>
      </c>
      <c r="M8" s="166">
        <v>87184.714838026513</v>
      </c>
    </row>
    <row r="9" spans="1:14">
      <c r="A9" s="165" t="s">
        <v>534</v>
      </c>
      <c r="B9" s="166">
        <v>24829.338998152914</v>
      </c>
      <c r="C9" s="166">
        <v>24884.669780237906</v>
      </c>
      <c r="D9" s="166">
        <v>24933.101072572572</v>
      </c>
      <c r="E9" s="166">
        <v>24976.012773106962</v>
      </c>
      <c r="F9" s="166">
        <v>25014.508800201147</v>
      </c>
      <c r="G9" s="166">
        <v>25049.472288543158</v>
      </c>
      <c r="H9" s="166">
        <v>25081.609745883434</v>
      </c>
      <c r="I9" s="166">
        <v>25111.48637842232</v>
      </c>
      <c r="J9" s="166">
        <v>25139.554351120099</v>
      </c>
      <c r="K9" s="166">
        <v>25166.175395944989</v>
      </c>
      <c r="L9" s="166">
        <v>25194.757528381928</v>
      </c>
      <c r="M9" s="166">
        <v>25238.948735594764</v>
      </c>
    </row>
    <row r="10" spans="1:14">
      <c r="A10" s="164" t="s">
        <v>535</v>
      </c>
      <c r="B10" s="166">
        <v>30728.941815333335</v>
      </c>
      <c r="C10" s="166">
        <v>30728.941815333335</v>
      </c>
      <c r="D10" s="166">
        <v>30728.941815333335</v>
      </c>
      <c r="E10" s="166">
        <v>30728.941815333335</v>
      </c>
      <c r="F10" s="166">
        <v>30728.941815333335</v>
      </c>
      <c r="G10" s="166">
        <v>30728.941815333335</v>
      </c>
      <c r="H10" s="166">
        <v>30728.941815333335</v>
      </c>
      <c r="I10" s="166">
        <v>30728.941815333335</v>
      </c>
      <c r="J10" s="166">
        <v>30728.941815333335</v>
      </c>
      <c r="K10" s="166">
        <v>30728.941815333335</v>
      </c>
      <c r="L10" s="166">
        <v>30728.941815333335</v>
      </c>
      <c r="M10" s="166">
        <v>30728.941815333335</v>
      </c>
      <c r="N10" s="166">
        <f>+SUM(B10:M10)</f>
        <v>368747.30178399995</v>
      </c>
    </row>
    <row r="11" spans="1:14">
      <c r="A11" s="165" t="s">
        <v>536</v>
      </c>
      <c r="B11" s="166">
        <v>30728.941815333335</v>
      </c>
      <c r="C11" s="166">
        <v>30728.941815333335</v>
      </c>
      <c r="D11" s="166">
        <v>30728.941815333335</v>
      </c>
      <c r="E11" s="166">
        <v>30728.941815333335</v>
      </c>
      <c r="F11" s="166">
        <v>30728.941815333335</v>
      </c>
      <c r="G11" s="166">
        <v>30728.941815333335</v>
      </c>
      <c r="H11" s="166">
        <v>30728.941815333335</v>
      </c>
      <c r="I11" s="166">
        <v>30728.941815333335</v>
      </c>
      <c r="J11" s="166">
        <v>30728.941815333335</v>
      </c>
      <c r="K11" s="166">
        <v>30728.941815333335</v>
      </c>
      <c r="L11" s="166">
        <v>30728.941815333335</v>
      </c>
      <c r="M11" s="166">
        <v>30728.941815333335</v>
      </c>
    </row>
    <row r="12" spans="1:14">
      <c r="A12" s="164" t="s">
        <v>537</v>
      </c>
      <c r="B12" s="166">
        <v>37413.971690416663</v>
      </c>
      <c r="C12" s="166">
        <v>38067.793857083336</v>
      </c>
      <c r="D12" s="166">
        <v>38721.616023750001</v>
      </c>
      <c r="E12" s="166">
        <v>38958.771523750002</v>
      </c>
      <c r="F12" s="166">
        <v>39195.927023750002</v>
      </c>
      <c r="G12" s="166">
        <v>39433.082523749996</v>
      </c>
      <c r="H12" s="166">
        <v>39670.238023749997</v>
      </c>
      <c r="I12" s="166">
        <v>39907.393523749997</v>
      </c>
      <c r="J12" s="166">
        <v>40144.549023749998</v>
      </c>
      <c r="K12" s="166">
        <v>40381.704523749999</v>
      </c>
      <c r="L12" s="166">
        <v>40618.86002375</v>
      </c>
      <c r="M12" s="166">
        <v>40856.021107083332</v>
      </c>
      <c r="N12" s="166">
        <f>+SUM(B12:M12)</f>
        <v>473369.92886833334</v>
      </c>
    </row>
    <row r="13" spans="1:14">
      <c r="A13" s="165" t="s">
        <v>538</v>
      </c>
      <c r="B13" s="166">
        <v>4251.1406200000001</v>
      </c>
      <c r="C13" s="166">
        <v>4251.1406200000001</v>
      </c>
      <c r="D13" s="166">
        <v>4251.1406200000001</v>
      </c>
      <c r="E13" s="166">
        <v>4251.1406200000001</v>
      </c>
      <c r="F13" s="166">
        <v>4251.1406200000001</v>
      </c>
      <c r="G13" s="166">
        <v>4251.1406200000001</v>
      </c>
      <c r="H13" s="166">
        <v>4251.1406200000001</v>
      </c>
      <c r="I13" s="166">
        <v>4251.1406200000001</v>
      </c>
      <c r="J13" s="166">
        <v>4251.1406200000001</v>
      </c>
      <c r="K13" s="166">
        <v>4251.1406200000001</v>
      </c>
      <c r="L13" s="166">
        <v>4251.1406200000001</v>
      </c>
      <c r="M13" s="166">
        <v>4251.1406200000001</v>
      </c>
    </row>
    <row r="14" spans="1:14">
      <c r="A14" s="165" t="s">
        <v>539</v>
      </c>
      <c r="B14" s="166">
        <v>4428.278416666667</v>
      </c>
      <c r="C14" s="166">
        <v>5082.1005833333329</v>
      </c>
      <c r="D14" s="166">
        <v>5735.9227499999997</v>
      </c>
      <c r="E14" s="166">
        <v>5973.0782499999996</v>
      </c>
      <c r="F14" s="166">
        <v>6210.2337499999994</v>
      </c>
      <c r="G14" s="166">
        <v>6447.3892499999984</v>
      </c>
      <c r="H14" s="166">
        <v>6684.5447499999991</v>
      </c>
      <c r="I14" s="166">
        <v>6921.7002499999981</v>
      </c>
      <c r="J14" s="166">
        <v>7158.8557499999988</v>
      </c>
      <c r="K14" s="166">
        <v>7396.0112499999996</v>
      </c>
      <c r="L14" s="166">
        <v>7633.1667499999985</v>
      </c>
      <c r="M14" s="166">
        <v>7870.3278333333328</v>
      </c>
    </row>
    <row r="15" spans="1:14">
      <c r="A15" s="165" t="s">
        <v>540</v>
      </c>
      <c r="B15" s="166">
        <v>13555.795666666667</v>
      </c>
      <c r="C15" s="166">
        <v>13555.795666666667</v>
      </c>
      <c r="D15" s="166">
        <v>13555.795666666667</v>
      </c>
      <c r="E15" s="166">
        <v>13555.795666666667</v>
      </c>
      <c r="F15" s="166">
        <v>13555.795666666667</v>
      </c>
      <c r="G15" s="166">
        <v>13555.795666666667</v>
      </c>
      <c r="H15" s="166">
        <v>13555.795666666667</v>
      </c>
      <c r="I15" s="166">
        <v>13555.795666666667</v>
      </c>
      <c r="J15" s="166">
        <v>13555.795666666667</v>
      </c>
      <c r="K15" s="166">
        <v>13555.795666666667</v>
      </c>
      <c r="L15" s="166">
        <v>13555.795666666667</v>
      </c>
      <c r="M15" s="166">
        <v>13555.795666666667</v>
      </c>
    </row>
    <row r="16" spans="1:14">
      <c r="A16" s="165" t="s">
        <v>541</v>
      </c>
      <c r="B16" s="166">
        <v>5539.6890308333332</v>
      </c>
      <c r="C16" s="166">
        <v>5539.6890308333332</v>
      </c>
      <c r="D16" s="166">
        <v>5539.6890308333332</v>
      </c>
      <c r="E16" s="166">
        <v>5539.6890308333332</v>
      </c>
      <c r="F16" s="166">
        <v>5539.6890308333332</v>
      </c>
      <c r="G16" s="166">
        <v>5539.6890308333332</v>
      </c>
      <c r="H16" s="166">
        <v>5539.6890308333332</v>
      </c>
      <c r="I16" s="166">
        <v>5539.6890308333332</v>
      </c>
      <c r="J16" s="166">
        <v>5539.6890308333332</v>
      </c>
      <c r="K16" s="166">
        <v>5539.6890308333332</v>
      </c>
      <c r="L16" s="166">
        <v>5539.6890308333332</v>
      </c>
      <c r="M16" s="166">
        <v>5539.6890308333332</v>
      </c>
    </row>
    <row r="17" spans="1:14">
      <c r="A17" s="165" t="s">
        <v>542</v>
      </c>
      <c r="B17" s="166">
        <v>3845.3332845833334</v>
      </c>
      <c r="C17" s="166">
        <v>3845.3332845833334</v>
      </c>
      <c r="D17" s="166">
        <v>3845.3332845833334</v>
      </c>
      <c r="E17" s="166">
        <v>3845.3332845833334</v>
      </c>
      <c r="F17" s="166">
        <v>3845.3332845833334</v>
      </c>
      <c r="G17" s="166">
        <v>3845.3332845833334</v>
      </c>
      <c r="H17" s="166">
        <v>3845.3332845833334</v>
      </c>
      <c r="I17" s="166">
        <v>3845.3332845833334</v>
      </c>
      <c r="J17" s="166">
        <v>3845.3332845833334</v>
      </c>
      <c r="K17" s="166">
        <v>3845.3332845833334</v>
      </c>
      <c r="L17" s="166">
        <v>3845.3332845833334</v>
      </c>
      <c r="M17" s="166">
        <v>3845.3332845833334</v>
      </c>
    </row>
    <row r="18" spans="1:14">
      <c r="A18" s="165" t="s">
        <v>543</v>
      </c>
      <c r="B18" s="166">
        <v>4858.1443799999997</v>
      </c>
      <c r="C18" s="166">
        <v>4858.1443799999997</v>
      </c>
      <c r="D18" s="166">
        <v>4858.1443799999997</v>
      </c>
      <c r="E18" s="166">
        <v>4858.1443799999997</v>
      </c>
      <c r="F18" s="166">
        <v>4858.1443799999997</v>
      </c>
      <c r="G18" s="166">
        <v>4858.1443799999997</v>
      </c>
      <c r="H18" s="166">
        <v>4858.1443799999997</v>
      </c>
      <c r="I18" s="166">
        <v>4858.1443799999997</v>
      </c>
      <c r="J18" s="166">
        <v>4858.1443799999997</v>
      </c>
      <c r="K18" s="166">
        <v>4858.1443799999997</v>
      </c>
      <c r="L18" s="166">
        <v>4858.1443799999997</v>
      </c>
      <c r="M18" s="166">
        <v>4858.1443799999997</v>
      </c>
    </row>
    <row r="19" spans="1:14">
      <c r="A19" s="165" t="s">
        <v>544</v>
      </c>
      <c r="B19" s="166">
        <v>935.59029166666676</v>
      </c>
      <c r="C19" s="166">
        <v>935.59029166666676</v>
      </c>
      <c r="D19" s="166">
        <v>935.59029166666676</v>
      </c>
      <c r="E19" s="166">
        <v>935.59029166666676</v>
      </c>
      <c r="F19" s="166">
        <v>935.59029166666676</v>
      </c>
      <c r="G19" s="166">
        <v>935.59029166666676</v>
      </c>
      <c r="H19" s="166">
        <v>935.59029166666676</v>
      </c>
      <c r="I19" s="166">
        <v>935.59029166666676</v>
      </c>
      <c r="J19" s="166">
        <v>935.59029166666676</v>
      </c>
      <c r="K19" s="166">
        <v>935.59029166666676</v>
      </c>
      <c r="L19" s="166">
        <v>935.59029166666676</v>
      </c>
      <c r="M19" s="166">
        <v>935.59029166666676</v>
      </c>
    </row>
    <row r="20" spans="1:14">
      <c r="A20" s="164" t="s">
        <v>545</v>
      </c>
      <c r="B20" s="166">
        <v>47431.912220833328</v>
      </c>
      <c r="C20" s="166">
        <v>47833.990087499995</v>
      </c>
      <c r="D20" s="166">
        <v>48236.067954166661</v>
      </c>
      <c r="E20" s="166">
        <v>48638.145820833328</v>
      </c>
      <c r="F20" s="166">
        <v>49040.223687499994</v>
      </c>
      <c r="G20" s="166">
        <v>49442.301554166661</v>
      </c>
      <c r="H20" s="166">
        <v>49844.379420833327</v>
      </c>
      <c r="I20" s="166">
        <v>50246.457287499994</v>
      </c>
      <c r="J20" s="166">
        <v>50648.535154166661</v>
      </c>
      <c r="K20" s="166">
        <v>51050.613020833327</v>
      </c>
      <c r="L20" s="166">
        <v>51452.690887499994</v>
      </c>
      <c r="M20" s="166">
        <v>51854.76875416666</v>
      </c>
      <c r="N20" s="166">
        <f>+SUM(B20:M20)</f>
        <v>595720.08584999992</v>
      </c>
    </row>
    <row r="21" spans="1:14">
      <c r="A21" s="165" t="s">
        <v>546</v>
      </c>
      <c r="B21" s="166">
        <v>3379.6214707500008</v>
      </c>
      <c r="C21" s="166">
        <v>3379.6214707500008</v>
      </c>
      <c r="D21" s="166">
        <v>3379.6214707500008</v>
      </c>
      <c r="E21" s="166">
        <v>3379.6214707500008</v>
      </c>
      <c r="F21" s="166">
        <v>3379.6214707500008</v>
      </c>
      <c r="G21" s="166">
        <v>3379.6214707500008</v>
      </c>
      <c r="H21" s="166">
        <v>3379.6214707500008</v>
      </c>
      <c r="I21" s="166">
        <v>3379.6214707500008</v>
      </c>
      <c r="J21" s="166">
        <v>3379.6214707500008</v>
      </c>
      <c r="K21" s="166">
        <v>3379.6214707500008</v>
      </c>
      <c r="L21" s="166">
        <v>3379.6214707500008</v>
      </c>
      <c r="M21" s="166">
        <v>3379.6214707500008</v>
      </c>
    </row>
    <row r="22" spans="1:14">
      <c r="A22" s="165" t="s">
        <v>547</v>
      </c>
      <c r="B22" s="166">
        <v>8658.2633872499991</v>
      </c>
      <c r="C22" s="166">
        <v>8658.2633872499991</v>
      </c>
      <c r="D22" s="166">
        <v>8658.2633872499991</v>
      </c>
      <c r="E22" s="166">
        <v>8658.2633872499991</v>
      </c>
      <c r="F22" s="166">
        <v>8658.2633872499991</v>
      </c>
      <c r="G22" s="166">
        <v>8658.2633872499991</v>
      </c>
      <c r="H22" s="166">
        <v>8658.2633872499991</v>
      </c>
      <c r="I22" s="166">
        <v>8658.2633872499991</v>
      </c>
      <c r="J22" s="166">
        <v>8658.2633872499991</v>
      </c>
      <c r="K22" s="166">
        <v>8658.2633872499991</v>
      </c>
      <c r="L22" s="166">
        <v>8658.2633872499991</v>
      </c>
      <c r="M22" s="166">
        <v>8658.2633872499991</v>
      </c>
    </row>
    <row r="23" spans="1:14">
      <c r="A23" s="165" t="s">
        <v>548</v>
      </c>
      <c r="B23" s="166">
        <v>28955.782108666666</v>
      </c>
      <c r="C23" s="166">
        <v>29357.859975333333</v>
      </c>
      <c r="D23" s="166">
        <v>29759.937841999999</v>
      </c>
      <c r="E23" s="166">
        <v>30162.015708666666</v>
      </c>
      <c r="F23" s="166">
        <v>30564.093575333332</v>
      </c>
      <c r="G23" s="166">
        <v>30966.171441999999</v>
      </c>
      <c r="H23" s="166">
        <v>31368.249308666665</v>
      </c>
      <c r="I23" s="166">
        <v>31770.327175333332</v>
      </c>
      <c r="J23" s="166">
        <v>32172.405041999999</v>
      </c>
      <c r="K23" s="166">
        <v>32574.482908666665</v>
      </c>
      <c r="L23" s="166">
        <v>32976.560775333332</v>
      </c>
      <c r="M23" s="166">
        <v>33378.638641999998</v>
      </c>
    </row>
    <row r="24" spans="1:14">
      <c r="A24" s="165" t="s">
        <v>549</v>
      </c>
      <c r="B24" s="166">
        <v>4976.9936333333326</v>
      </c>
      <c r="C24" s="166">
        <v>4976.9936333333326</v>
      </c>
      <c r="D24" s="166">
        <v>4976.9936333333326</v>
      </c>
      <c r="E24" s="166">
        <v>4976.9936333333326</v>
      </c>
      <c r="F24" s="166">
        <v>4976.9936333333326</v>
      </c>
      <c r="G24" s="166">
        <v>4976.9936333333326</v>
      </c>
      <c r="H24" s="166">
        <v>4976.9936333333326</v>
      </c>
      <c r="I24" s="166">
        <v>4976.9936333333326</v>
      </c>
      <c r="J24" s="166">
        <v>4976.9936333333326</v>
      </c>
      <c r="K24" s="166">
        <v>4976.9936333333326</v>
      </c>
      <c r="L24" s="166">
        <v>4976.9936333333326</v>
      </c>
      <c r="M24" s="166">
        <v>4976.9936333333326</v>
      </c>
    </row>
    <row r="25" spans="1:14">
      <c r="A25" s="165" t="s">
        <v>550</v>
      </c>
      <c r="B25" s="166">
        <v>1461.2516208333336</v>
      </c>
      <c r="C25" s="166">
        <v>1461.2516208333336</v>
      </c>
      <c r="D25" s="166">
        <v>1461.2516208333336</v>
      </c>
      <c r="E25" s="166">
        <v>1461.2516208333336</v>
      </c>
      <c r="F25" s="166">
        <v>1461.2516208333336</v>
      </c>
      <c r="G25" s="166">
        <v>1461.2516208333336</v>
      </c>
      <c r="H25" s="166">
        <v>1461.2516208333336</v>
      </c>
      <c r="I25" s="166">
        <v>1461.2516208333336</v>
      </c>
      <c r="J25" s="166">
        <v>1461.2516208333336</v>
      </c>
      <c r="K25" s="166">
        <v>1461.2516208333336</v>
      </c>
      <c r="L25" s="166">
        <v>1461.2516208333336</v>
      </c>
      <c r="M25" s="166">
        <v>1461.2516208333336</v>
      </c>
    </row>
    <row r="26" spans="1:14">
      <c r="A26" s="164" t="s">
        <v>159</v>
      </c>
      <c r="B26" s="166">
        <v>960660.65402142471</v>
      </c>
      <c r="C26" s="166">
        <v>966445.85185377405</v>
      </c>
      <c r="D26" s="166">
        <v>972710.90817562479</v>
      </c>
      <c r="E26" s="166">
        <v>979386.67733827804</v>
      </c>
      <c r="F26" s="166">
        <v>986020.1217231286</v>
      </c>
      <c r="G26" s="166">
        <v>992602.65278609947</v>
      </c>
      <c r="H26" s="166">
        <v>999139.39844797226</v>
      </c>
      <c r="I26" s="166">
        <v>1005672.2078897741</v>
      </c>
      <c r="J26" s="166">
        <v>1012285.462954752</v>
      </c>
      <c r="K26" s="166">
        <v>1019118.05485052</v>
      </c>
      <c r="L26" s="166">
        <v>1026124.6673849928</v>
      </c>
      <c r="M26" s="166">
        <v>1033084.9568348079</v>
      </c>
      <c r="N26" s="166">
        <f>+SUM(B26:M26)</f>
        <v>11953251.614261148</v>
      </c>
    </row>
    <row r="27" spans="1:14">
      <c r="A27" s="165" t="s">
        <v>551</v>
      </c>
      <c r="B27" s="166">
        <v>660.00811577673221</v>
      </c>
      <c r="C27" s="166">
        <v>666.96452583759731</v>
      </c>
      <c r="D27" s="166">
        <v>673.97491156545675</v>
      </c>
      <c r="E27" s="166">
        <v>680.9626313100988</v>
      </c>
      <c r="F27" s="166">
        <v>687.90343789568396</v>
      </c>
      <c r="G27" s="166">
        <v>694.78781170379136</v>
      </c>
      <c r="H27" s="166">
        <v>701.62143656729188</v>
      </c>
      <c r="I27" s="166">
        <v>708.45069848955825</v>
      </c>
      <c r="J27" s="166">
        <v>715.36912705395503</v>
      </c>
      <c r="K27" s="166">
        <v>722.53067050670461</v>
      </c>
      <c r="L27" s="166">
        <v>729.88509997863105</v>
      </c>
      <c r="M27" s="166">
        <v>737.18818453272365</v>
      </c>
    </row>
    <row r="28" spans="1:14">
      <c r="A28" s="165" t="s">
        <v>160</v>
      </c>
      <c r="B28" s="166">
        <v>243249.36790856501</v>
      </c>
      <c r="C28" s="166">
        <v>244733.13476202489</v>
      </c>
      <c r="D28" s="166">
        <v>246228.87492618948</v>
      </c>
      <c r="E28" s="166">
        <v>247719.58714212128</v>
      </c>
      <c r="F28" s="166">
        <v>249199.89270889387</v>
      </c>
      <c r="G28" s="166">
        <v>250667.6799092193</v>
      </c>
      <c r="H28" s="166">
        <v>252124.20957600125</v>
      </c>
      <c r="I28" s="166">
        <v>253579.77142054233</v>
      </c>
      <c r="J28" s="166">
        <v>255055.11291710395</v>
      </c>
      <c r="K28" s="166">
        <v>256584.38408711468</v>
      </c>
      <c r="L28" s="166">
        <v>258156.44276428979</v>
      </c>
      <c r="M28" s="166">
        <v>259717.11170441165</v>
      </c>
    </row>
    <row r="29" spans="1:14">
      <c r="A29" s="165" t="s">
        <v>161</v>
      </c>
      <c r="B29" s="166">
        <v>211022.12960011789</v>
      </c>
      <c r="C29" s="166">
        <v>211946.20541183368</v>
      </c>
      <c r="D29" s="166">
        <v>212877.68315186776</v>
      </c>
      <c r="E29" s="166">
        <v>213806.05260269722</v>
      </c>
      <c r="F29" s="166">
        <v>214727.9886389923</v>
      </c>
      <c r="G29" s="166">
        <v>215642.18579225073</v>
      </c>
      <c r="H29" s="166">
        <v>216549.42351228389</v>
      </c>
      <c r="I29" s="166">
        <v>217456.06292237356</v>
      </c>
      <c r="J29" s="166">
        <v>218374.93015900446</v>
      </c>
      <c r="K29" s="166">
        <v>219327.13684426041</v>
      </c>
      <c r="L29" s="166">
        <v>220305.79486522215</v>
      </c>
      <c r="M29" s="166">
        <v>221277.41172444378</v>
      </c>
    </row>
    <row r="30" spans="1:14">
      <c r="A30" s="165" t="s">
        <v>552</v>
      </c>
      <c r="B30" s="166">
        <v>5959.1932926701211</v>
      </c>
      <c r="C30" s="166">
        <v>6023.5120863516177</v>
      </c>
      <c r="D30" s="166">
        <v>6088.3299377020667</v>
      </c>
      <c r="E30" s="166">
        <v>6152.9382199377815</v>
      </c>
      <c r="F30" s="166">
        <v>6217.1127442765455</v>
      </c>
      <c r="G30" s="166">
        <v>6280.7654925642064</v>
      </c>
      <c r="H30" s="166">
        <v>6343.9490173775184</v>
      </c>
      <c r="I30" s="166">
        <v>6407.0922025451455</v>
      </c>
      <c r="J30" s="166">
        <v>6471.0598202589108</v>
      </c>
      <c r="K30" s="166">
        <v>6537.2752721584238</v>
      </c>
      <c r="L30" s="166">
        <v>6605.2741433737801</v>
      </c>
      <c r="M30" s="166">
        <v>6672.7982807612188</v>
      </c>
    </row>
    <row r="31" spans="1:14">
      <c r="A31" s="165" t="s">
        <v>553</v>
      </c>
      <c r="B31" s="166">
        <v>32842.042362612628</v>
      </c>
      <c r="C31" s="166">
        <v>33202.656981555752</v>
      </c>
      <c r="D31" s="166">
        <v>33566.107727070877</v>
      </c>
      <c r="E31" s="166">
        <v>33928.367498933214</v>
      </c>
      <c r="F31" s="166">
        <v>34288.162240451507</v>
      </c>
      <c r="G31" s="166">
        <v>34644.991747658707</v>
      </c>
      <c r="H31" s="166">
        <v>34999.154674936151</v>
      </c>
      <c r="I31" s="166">
        <v>35353.088353475126</v>
      </c>
      <c r="J31" s="166">
        <v>35711.707252172841</v>
      </c>
      <c r="K31" s="166">
        <v>36083.100510749893</v>
      </c>
      <c r="L31" s="166">
        <v>36464.628876400588</v>
      </c>
      <c r="M31" s="166">
        <v>36843.459346982723</v>
      </c>
    </row>
    <row r="32" spans="1:14">
      <c r="A32" s="165" t="s">
        <v>162</v>
      </c>
      <c r="B32" s="166">
        <v>32467.097152664614</v>
      </c>
      <c r="C32" s="166">
        <v>32501.391489103935</v>
      </c>
      <c r="D32" s="166">
        <v>32536.029760580244</v>
      </c>
      <c r="E32" s="166">
        <v>32570.523603535148</v>
      </c>
      <c r="F32" s="166">
        <v>32604.718514026685</v>
      </c>
      <c r="G32" s="166">
        <v>32638.55383267823</v>
      </c>
      <c r="H32" s="166">
        <v>32672.065777092586</v>
      </c>
      <c r="I32" s="166">
        <v>32705.549920676698</v>
      </c>
      <c r="J32" s="166">
        <v>32739.602237552022</v>
      </c>
      <c r="K32" s="166">
        <v>32775.20369189568</v>
      </c>
      <c r="L32" s="166">
        <v>32812.034223411283</v>
      </c>
      <c r="M32" s="166">
        <v>32848.537583125239</v>
      </c>
    </row>
    <row r="33" spans="1:13">
      <c r="A33" s="165" t="s">
        <v>163</v>
      </c>
      <c r="B33" s="166">
        <v>241089.86523027479</v>
      </c>
      <c r="C33" s="166">
        <v>242628.33368022717</v>
      </c>
      <c r="D33" s="166">
        <v>244178.99786489422</v>
      </c>
      <c r="E33" s="166">
        <v>245724.54069889057</v>
      </c>
      <c r="F33" s="166">
        <v>247259.48356304219</v>
      </c>
      <c r="G33" s="166">
        <v>248781.67551142667</v>
      </c>
      <c r="H33" s="166">
        <v>250292.40079899997</v>
      </c>
      <c r="I33" s="166">
        <v>251802.14028543682</v>
      </c>
      <c r="J33" s="166">
        <v>253332.02686357949</v>
      </c>
      <c r="K33" s="166">
        <v>254916.84494787364</v>
      </c>
      <c r="L33" s="166">
        <v>256545.245387904</v>
      </c>
      <c r="M33" s="166">
        <v>258162.04450771524</v>
      </c>
    </row>
    <row r="34" spans="1:13">
      <c r="A34" s="165" t="s">
        <v>164</v>
      </c>
      <c r="B34" s="166">
        <v>124168.05518175692</v>
      </c>
      <c r="C34" s="166">
        <v>125382.16123259149</v>
      </c>
      <c r="D34" s="166">
        <v>127037.7964905932</v>
      </c>
      <c r="E34" s="166">
        <v>129120.24019170261</v>
      </c>
      <c r="F34" s="166">
        <v>131193.67315851984</v>
      </c>
      <c r="G34" s="166">
        <v>133256.26693280696</v>
      </c>
      <c r="H34" s="166">
        <v>135309.11322334639</v>
      </c>
      <c r="I34" s="166">
        <v>137361.12151224667</v>
      </c>
      <c r="J34" s="166">
        <v>139430.25627346526</v>
      </c>
      <c r="K34" s="166">
        <v>141546.08675301613</v>
      </c>
      <c r="L34" s="166">
        <v>143698.96535941245</v>
      </c>
      <c r="M34" s="166">
        <v>145841.98201191032</v>
      </c>
    </row>
    <row r="35" spans="1:13">
      <c r="A35" s="165" t="s">
        <v>554</v>
      </c>
      <c r="B35" s="166">
        <v>14415.673357149491</v>
      </c>
      <c r="C35" s="166">
        <v>14281.206750135603</v>
      </c>
      <c r="D35" s="166">
        <v>14146.740143121713</v>
      </c>
      <c r="E35" s="166">
        <v>14012.273536107825</v>
      </c>
      <c r="F35" s="166">
        <v>13877.806929093937</v>
      </c>
      <c r="G35" s="166">
        <v>13743.340322080046</v>
      </c>
      <c r="H35" s="166">
        <v>13608.873715066158</v>
      </c>
      <c r="I35" s="166">
        <v>13474.407108052268</v>
      </c>
      <c r="J35" s="166">
        <v>13339.94050103838</v>
      </c>
      <c r="K35" s="166">
        <v>13205.47389402449</v>
      </c>
      <c r="L35" s="166">
        <v>13071.007287010601</v>
      </c>
      <c r="M35" s="166">
        <v>12936.540679996713</v>
      </c>
    </row>
    <row r="36" spans="1:13">
      <c r="A36" s="165" t="s">
        <v>165</v>
      </c>
      <c r="B36" s="166">
        <v>15332.637730480214</v>
      </c>
      <c r="C36" s="166">
        <v>15382.274167125222</v>
      </c>
      <c r="D36" s="166">
        <v>15432.698617140191</v>
      </c>
      <c r="E36" s="166">
        <v>15482.792156972613</v>
      </c>
      <c r="F36" s="166">
        <v>15532.200791946552</v>
      </c>
      <c r="G36" s="166">
        <v>15580.78554116544</v>
      </c>
      <c r="H36" s="166">
        <v>15628.629385286005</v>
      </c>
      <c r="I36" s="166">
        <v>15676.4095330001</v>
      </c>
      <c r="J36" s="166">
        <v>15725.491461869755</v>
      </c>
      <c r="K36" s="166">
        <v>15778.122726822248</v>
      </c>
      <c r="L36" s="166">
        <v>15833.5700155583</v>
      </c>
      <c r="M36" s="166">
        <v>15888.267698333262</v>
      </c>
    </row>
    <row r="37" spans="1:13">
      <c r="A37" s="165" t="s">
        <v>555</v>
      </c>
      <c r="B37" s="166">
        <v>4570.6169441043421</v>
      </c>
      <c r="C37" s="166">
        <v>4537.4745455473967</v>
      </c>
      <c r="D37" s="166">
        <v>4504.3321469904522</v>
      </c>
      <c r="E37" s="166">
        <v>4471.1897484335077</v>
      </c>
      <c r="F37" s="166">
        <v>4438.0473498765623</v>
      </c>
      <c r="G37" s="166">
        <v>4404.9049513196178</v>
      </c>
      <c r="H37" s="166">
        <v>4371.7625527626733</v>
      </c>
      <c r="I37" s="166">
        <v>4338.6201542057288</v>
      </c>
      <c r="J37" s="166">
        <v>4305.4777556487834</v>
      </c>
      <c r="K37" s="166">
        <v>4272.3353570918389</v>
      </c>
      <c r="L37" s="166">
        <v>4239.1929585348944</v>
      </c>
      <c r="M37" s="166">
        <v>4206.0505599779499</v>
      </c>
    </row>
    <row r="38" spans="1:13">
      <c r="A38" s="165" t="s">
        <v>556</v>
      </c>
      <c r="B38" s="166">
        <v>14362.520959435376</v>
      </c>
      <c r="C38" s="166">
        <v>14473.9833160132</v>
      </c>
      <c r="D38" s="166">
        <v>14586.319631903267</v>
      </c>
      <c r="E38" s="166">
        <v>14698.288946360897</v>
      </c>
      <c r="F38" s="166">
        <v>14809.498655712967</v>
      </c>
      <c r="G38" s="166">
        <v>14919.794620888493</v>
      </c>
      <c r="H38" s="166">
        <v>15029.268872962621</v>
      </c>
      <c r="I38" s="166">
        <v>15138.672481479523</v>
      </c>
      <c r="J38" s="166">
        <v>15249.519852001969</v>
      </c>
      <c r="K38" s="166">
        <v>15364.303672640772</v>
      </c>
      <c r="L38" s="166">
        <v>15482.210651214373</v>
      </c>
      <c r="M38" s="166">
        <v>15599.286266850269</v>
      </c>
    </row>
    <row r="39" spans="1:13">
      <c r="A39" s="165" t="s">
        <v>557</v>
      </c>
      <c r="B39" s="166">
        <v>6093.422868893942</v>
      </c>
      <c r="C39" s="166">
        <v>6153.0156600401915</v>
      </c>
      <c r="D39" s="166">
        <v>6213.0708392029683</v>
      </c>
      <c r="E39" s="166">
        <v>6272.9318479255053</v>
      </c>
      <c r="F39" s="166">
        <v>6332.3909703208619</v>
      </c>
      <c r="G39" s="166">
        <v>6391.3666556139597</v>
      </c>
      <c r="H39" s="166">
        <v>6449.9075949345734</v>
      </c>
      <c r="I39" s="166">
        <v>6508.4111586773442</v>
      </c>
      <c r="J39" s="166">
        <v>6567.6785774883429</v>
      </c>
      <c r="K39" s="166">
        <v>6629.0286646066188</v>
      </c>
      <c r="L39" s="166">
        <v>6692.0311293385303</v>
      </c>
      <c r="M39" s="166">
        <v>6754.5937426329692</v>
      </c>
    </row>
    <row r="40" spans="1:13">
      <c r="A40" s="165" t="s">
        <v>558</v>
      </c>
      <c r="B40" s="166">
        <v>7187.9634961559541</v>
      </c>
      <c r="C40" s="166">
        <v>7223.5386661484099</v>
      </c>
      <c r="D40" s="166">
        <v>7259.3904768503153</v>
      </c>
      <c r="E40" s="166">
        <v>7295.126117914554</v>
      </c>
      <c r="F40" s="166">
        <v>7330.621315639657</v>
      </c>
      <c r="G40" s="166">
        <v>7365.8272792623084</v>
      </c>
      <c r="H40" s="166">
        <v>7400.7731400493394</v>
      </c>
      <c r="I40" s="166">
        <v>7435.6966395164336</v>
      </c>
      <c r="J40" s="166">
        <v>7471.0771434915159</v>
      </c>
      <c r="K40" s="166">
        <v>7507.703680705954</v>
      </c>
      <c r="L40" s="166">
        <v>7545.3188138592504</v>
      </c>
      <c r="M40" s="166">
        <v>7582.6707896439211</v>
      </c>
    </row>
    <row r="41" spans="1:13">
      <c r="A41" s="165" t="s">
        <v>559</v>
      </c>
      <c r="B41" s="166">
        <v>7240.0598207669636</v>
      </c>
      <c r="C41" s="166">
        <v>7309.9985792378102</v>
      </c>
      <c r="D41" s="166">
        <v>7380.5615499525884</v>
      </c>
      <c r="E41" s="166">
        <v>7450.8623954351515</v>
      </c>
      <c r="F41" s="166">
        <v>7520.6207044394123</v>
      </c>
      <c r="G41" s="166">
        <v>7589.7263854610683</v>
      </c>
      <c r="H41" s="166">
        <v>7658.2451703060788</v>
      </c>
      <c r="I41" s="166">
        <v>7726.7134990569066</v>
      </c>
      <c r="J41" s="166">
        <v>7796.2130130226133</v>
      </c>
      <c r="K41" s="166">
        <v>7868.5240770523251</v>
      </c>
      <c r="L41" s="166">
        <v>7943.0658094842611</v>
      </c>
      <c r="M41" s="166">
        <v>8017.0137534896649</v>
      </c>
    </row>
    <row r="42" spans="1:13">
      <c r="A42" s="164" t="s">
        <v>560</v>
      </c>
      <c r="B42" s="166">
        <v>0</v>
      </c>
      <c r="C42" s="166">
        <v>0</v>
      </c>
      <c r="D42" s="166">
        <v>49234.786586360344</v>
      </c>
      <c r="E42" s="166">
        <v>99018.199086360328</v>
      </c>
      <c r="F42" s="166">
        <v>99566.824999999968</v>
      </c>
      <c r="G42" s="166">
        <v>99566.824999999968</v>
      </c>
      <c r="H42" s="166">
        <v>99566.824999999968</v>
      </c>
      <c r="I42" s="166">
        <v>99566.824999999968</v>
      </c>
      <c r="J42" s="166">
        <v>99566.824999999968</v>
      </c>
      <c r="K42" s="166">
        <v>99566.824999999968</v>
      </c>
      <c r="L42" s="166">
        <v>99566.824999999968</v>
      </c>
      <c r="M42" s="166">
        <v>99566.824999999968</v>
      </c>
    </row>
    <row r="43" spans="1:13">
      <c r="A43" s="165" t="s">
        <v>561</v>
      </c>
      <c r="B43" s="166">
        <v>0</v>
      </c>
      <c r="C43" s="166">
        <v>0</v>
      </c>
      <c r="D43" s="166">
        <v>49234.786586360344</v>
      </c>
      <c r="E43" s="166">
        <v>99018.199086360328</v>
      </c>
      <c r="F43" s="166">
        <v>99566.824999999968</v>
      </c>
      <c r="G43" s="166">
        <v>99566.824999999968</v>
      </c>
      <c r="H43" s="166">
        <v>99566.824999999968</v>
      </c>
      <c r="I43" s="166">
        <v>99566.824999999968</v>
      </c>
      <c r="J43" s="166">
        <v>99566.824999999968</v>
      </c>
      <c r="K43" s="166">
        <v>99566.824999999968</v>
      </c>
      <c r="L43" s="166">
        <v>99566.824999999968</v>
      </c>
      <c r="M43" s="166">
        <v>99566.824999999968</v>
      </c>
    </row>
    <row r="44" spans="1:13">
      <c r="A44" s="164" t="s">
        <v>166</v>
      </c>
      <c r="B44" s="166">
        <v>1180448.1203399303</v>
      </c>
      <c r="C44" s="166">
        <v>1190597.4631538631</v>
      </c>
      <c r="D44" s="166">
        <v>1250357.302054008</v>
      </c>
      <c r="E44" s="166">
        <v>1307809.8271835418</v>
      </c>
      <c r="F44" s="166">
        <v>1315918.5855955367</v>
      </c>
      <c r="G44" s="166">
        <v>1323374.480489311</v>
      </c>
      <c r="H44" s="166">
        <v>1330741.9305558268</v>
      </c>
      <c r="I44" s="166">
        <v>1338071.3168613424</v>
      </c>
      <c r="J44" s="166">
        <v>1345453.846757292</v>
      </c>
      <c r="K44" s="166">
        <v>1353033.8718578368</v>
      </c>
      <c r="L44" s="166">
        <v>1360780.8143743342</v>
      </c>
      <c r="M44" s="166">
        <v>1368515.1770850122</v>
      </c>
    </row>
    <row r="50" spans="1:14">
      <c r="A50" s="163" t="s">
        <v>142</v>
      </c>
      <c r="B50" t="s">
        <v>143</v>
      </c>
    </row>
    <row r="51" spans="1:14">
      <c r="A51" s="163" t="s">
        <v>144</v>
      </c>
      <c r="B51" t="s">
        <v>145</v>
      </c>
    </row>
    <row r="52" spans="1:14">
      <c r="B52" s="174">
        <v>44927</v>
      </c>
      <c r="C52" s="174">
        <v>44958</v>
      </c>
      <c r="D52" s="174">
        <v>44986</v>
      </c>
      <c r="E52" s="174">
        <v>45017</v>
      </c>
      <c r="F52" s="174">
        <v>45047</v>
      </c>
      <c r="G52" s="174">
        <v>45078</v>
      </c>
      <c r="H52" s="174">
        <v>45108</v>
      </c>
      <c r="I52" s="174">
        <v>45139</v>
      </c>
      <c r="J52" s="174">
        <v>45170</v>
      </c>
      <c r="K52" s="174">
        <v>45200</v>
      </c>
      <c r="L52" s="174">
        <v>45231</v>
      </c>
      <c r="M52" s="174">
        <v>45261</v>
      </c>
    </row>
    <row r="53" spans="1:14">
      <c r="A53" s="163" t="s">
        <v>146</v>
      </c>
      <c r="B53" t="s">
        <v>147</v>
      </c>
      <c r="C53" t="s">
        <v>148</v>
      </c>
      <c r="D53" t="s">
        <v>149</v>
      </c>
      <c r="E53" t="s">
        <v>150</v>
      </c>
      <c r="F53" t="s">
        <v>151</v>
      </c>
      <c r="G53" t="s">
        <v>152</v>
      </c>
      <c r="H53" t="s">
        <v>153</v>
      </c>
      <c r="I53" t="s">
        <v>154</v>
      </c>
      <c r="J53" t="s">
        <v>155</v>
      </c>
      <c r="K53" t="s">
        <v>156</v>
      </c>
      <c r="L53" t="s">
        <v>157</v>
      </c>
      <c r="M53" t="s">
        <v>158</v>
      </c>
      <c r="N53" s="163"/>
    </row>
    <row r="54" spans="1:14">
      <c r="A54" s="164" t="s">
        <v>159</v>
      </c>
      <c r="B54" s="166">
        <v>74586.690052742473</v>
      </c>
      <c r="C54" s="166">
        <v>75922.011819448759</v>
      </c>
      <c r="D54" s="166">
        <v>77302.158297462403</v>
      </c>
      <c r="E54" s="166">
        <v>78718.164544521933</v>
      </c>
      <c r="F54" s="166">
        <v>80162.85860681819</v>
      </c>
      <c r="G54" s="166">
        <v>81630.502921303807</v>
      </c>
      <c r="H54" s="166">
        <v>83116.507437540902</v>
      </c>
      <c r="I54" s="166">
        <v>84617.200115179221</v>
      </c>
      <c r="J54" s="166">
        <v>86129.643321938478</v>
      </c>
      <c r="K54" s="166">
        <v>87651.486951994506</v>
      </c>
      <c r="L54" s="166">
        <v>89180.850920687939</v>
      </c>
      <c r="M54" s="166">
        <v>90716.231160291296</v>
      </c>
    </row>
    <row r="55" spans="1:14">
      <c r="A55" s="165" t="s">
        <v>160</v>
      </c>
      <c r="B55" s="166">
        <v>1439.5507609461033</v>
      </c>
      <c r="C55" s="166">
        <v>1476.4873286777897</v>
      </c>
      <c r="D55" s="166">
        <v>1514.6638005483426</v>
      </c>
      <c r="E55" s="166">
        <v>1553.8321957299886</v>
      </c>
      <c r="F55" s="166">
        <v>1593.7941295605092</v>
      </c>
      <c r="G55" s="166">
        <v>1634.3908943101294</v>
      </c>
      <c r="H55" s="166">
        <v>1675.4955237950294</v>
      </c>
      <c r="I55" s="166">
        <v>1717.006445068153</v>
      </c>
      <c r="J55" s="166">
        <v>1758.8423997718558</v>
      </c>
      <c r="K55" s="166">
        <v>1800.9383812200217</v>
      </c>
      <c r="L55" s="166">
        <v>1843.2423840637582</v>
      </c>
      <c r="M55" s="166">
        <v>1885.7128040239511</v>
      </c>
    </row>
    <row r="56" spans="1:14">
      <c r="A56" s="165" t="s">
        <v>161</v>
      </c>
      <c r="B56" s="166">
        <v>43413.779763048231</v>
      </c>
      <c r="C56" s="166">
        <v>44240.293918553609</v>
      </c>
      <c r="D56" s="166">
        <v>45094.552891327534</v>
      </c>
      <c r="E56" s="166">
        <v>45971.007717916291</v>
      </c>
      <c r="F56" s="166">
        <v>46865.21922755691</v>
      </c>
      <c r="G56" s="166">
        <v>47773.636083639038</v>
      </c>
      <c r="H56" s="166">
        <v>48693.417216874353</v>
      </c>
      <c r="I56" s="166">
        <v>49622.28977183222</v>
      </c>
      <c r="J56" s="166">
        <v>50558.435464168142</v>
      </c>
      <c r="K56" s="166">
        <v>51500.399666406491</v>
      </c>
      <c r="L56" s="166">
        <v>52447.018676566797</v>
      </c>
      <c r="M56" s="166">
        <v>53397.361533064657</v>
      </c>
    </row>
    <row r="57" spans="1:14">
      <c r="A57" s="165" t="s">
        <v>162</v>
      </c>
      <c r="B57" s="166">
        <v>1.4376875</v>
      </c>
      <c r="C57" s="166">
        <v>1.4376875</v>
      </c>
      <c r="D57" s="166">
        <v>1.4376875</v>
      </c>
      <c r="E57" s="166">
        <v>1.4376875</v>
      </c>
      <c r="F57" s="166">
        <v>1.4376875</v>
      </c>
      <c r="G57" s="166">
        <v>1.4376875</v>
      </c>
      <c r="H57" s="166">
        <v>1.4376875</v>
      </c>
      <c r="I57" s="166">
        <v>1.4376875</v>
      </c>
      <c r="J57" s="166">
        <v>1.4376875</v>
      </c>
      <c r="K57" s="166">
        <v>1.4376875</v>
      </c>
      <c r="L57" s="166">
        <v>1.4376875</v>
      </c>
      <c r="M57" s="166">
        <v>1.4376875</v>
      </c>
      <c r="N57" s="166"/>
    </row>
    <row r="58" spans="1:14">
      <c r="A58" s="165" t="s">
        <v>163</v>
      </c>
      <c r="B58" s="166">
        <v>24456.827227849495</v>
      </c>
      <c r="C58" s="166">
        <v>24821.547341083169</v>
      </c>
      <c r="D58" s="166">
        <v>25198.510551217758</v>
      </c>
      <c r="E58" s="166">
        <v>25585.268238873083</v>
      </c>
      <c r="F58" s="166">
        <v>25979.861508544989</v>
      </c>
      <c r="G58" s="166">
        <v>26380.723243830165</v>
      </c>
      <c r="H58" s="166">
        <v>26786.599751605958</v>
      </c>
      <c r="I58" s="166">
        <v>27196.488077374244</v>
      </c>
      <c r="J58" s="166">
        <v>27609.58585753652</v>
      </c>
      <c r="K58" s="166">
        <v>28025.251201213992</v>
      </c>
      <c r="L58" s="166">
        <v>28442.97059570362</v>
      </c>
      <c r="M58" s="166">
        <v>28862.333230842974</v>
      </c>
    </row>
    <row r="59" spans="1:14">
      <c r="A59" s="165" t="s">
        <v>164</v>
      </c>
      <c r="B59" s="166">
        <v>3104.9251987756929</v>
      </c>
      <c r="C59" s="166">
        <v>3157.8438375888363</v>
      </c>
      <c r="D59" s="166">
        <v>3212.5388742460955</v>
      </c>
      <c r="E59" s="166">
        <v>3268.6550291786471</v>
      </c>
      <c r="F59" s="166">
        <v>3325.9080787314324</v>
      </c>
      <c r="G59" s="166">
        <v>3384.0706439804048</v>
      </c>
      <c r="H59" s="166">
        <v>3442.960821786327</v>
      </c>
      <c r="I59" s="166">
        <v>3502.4330896378087</v>
      </c>
      <c r="J59" s="166">
        <v>3562.3710295257388</v>
      </c>
      <c r="K59" s="166">
        <v>3622.6815070428265</v>
      </c>
      <c r="L59" s="166">
        <v>3683.290014663241</v>
      </c>
      <c r="M59" s="166">
        <v>3744.1369463663173</v>
      </c>
      <c r="N59" s="166"/>
    </row>
    <row r="60" spans="1:14">
      <c r="A60" s="165" t="s">
        <v>165</v>
      </c>
      <c r="B60" s="166">
        <v>2170.1694146229529</v>
      </c>
      <c r="C60" s="166">
        <v>2224.4017060453575</v>
      </c>
      <c r="D60" s="166">
        <v>2280.4544926226804</v>
      </c>
      <c r="E60" s="166">
        <v>2337.9636753239383</v>
      </c>
      <c r="F60" s="166">
        <v>2396.6379749243433</v>
      </c>
      <c r="G60" s="166">
        <v>2456.2443680440674</v>
      </c>
      <c r="H60" s="166">
        <v>2516.5964359792456</v>
      </c>
      <c r="I60" s="166">
        <v>2577.5450437667873</v>
      </c>
      <c r="J60" s="166">
        <v>2638.97088343622</v>
      </c>
      <c r="K60" s="166">
        <v>2700.7785086111658</v>
      </c>
      <c r="L60" s="166">
        <v>2762.8915621905217</v>
      </c>
      <c r="M60" s="166">
        <v>2825.2489584934056</v>
      </c>
    </row>
    <row r="61" spans="1:14">
      <c r="A61" s="164" t="s">
        <v>166</v>
      </c>
      <c r="B61" s="166">
        <v>74586.690052742473</v>
      </c>
      <c r="C61" s="166">
        <v>75922.011819448759</v>
      </c>
      <c r="D61" s="166">
        <v>77302.158297462403</v>
      </c>
      <c r="E61" s="166">
        <v>78718.164544521933</v>
      </c>
      <c r="F61" s="166">
        <v>80162.85860681819</v>
      </c>
      <c r="G61" s="166">
        <v>81630.502921303807</v>
      </c>
      <c r="H61" s="166">
        <v>83116.507437540902</v>
      </c>
      <c r="I61" s="166">
        <v>84617.200115179221</v>
      </c>
      <c r="J61" s="166">
        <v>86129.643321938478</v>
      </c>
      <c r="K61" s="166">
        <v>87651.486951994506</v>
      </c>
      <c r="L61" s="166">
        <v>89180.850920687939</v>
      </c>
      <c r="M61" s="166">
        <v>90716.231160291296</v>
      </c>
      <c r="N61" s="166">
        <f>SUM(B61:M61)</f>
        <v>989734.30614992976</v>
      </c>
    </row>
    <row r="67" spans="14:14">
      <c r="N67" s="166">
        <f>+SUM(B67:M67)</f>
        <v>0</v>
      </c>
    </row>
    <row r="73" spans="14:14">
      <c r="N73" s="166">
        <f>+SUM(B73:M73)</f>
        <v>0</v>
      </c>
    </row>
  </sheetData>
  <pageMargins left="0.7" right="0.7" top="0.75" bottom="0.75" header="0.3" footer="0.3"/>
  <pageSetup orientation="portrait" horizontalDpi="1200" verticalDpi="1200" r:id="rId3"/>
  <customProperties>
    <customPr name="_pios_id" r:id="rId4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CAE7B-D845-4E92-BD75-6A4CDA21D01B}">
  <sheetPr>
    <tabColor rgb="FFCCFFCC"/>
  </sheetPr>
  <dimension ref="A1:K59"/>
  <sheetViews>
    <sheetView zoomScale="90" zoomScaleNormal="90" workbookViewId="0">
      <pane xSplit="1" ySplit="7" topLeftCell="D8" activePane="bottomRight" state="frozen"/>
      <selection activeCell="B40" sqref="B40:M40"/>
      <selection pane="topRight" activeCell="B40" sqref="B40:M40"/>
      <selection pane="bottomLeft" activeCell="B40" sqref="B40:M40"/>
      <selection pane="bottomRight" activeCell="B40" sqref="B40:M40"/>
    </sheetView>
  </sheetViews>
  <sheetFormatPr defaultColWidth="9.140625" defaultRowHeight="15"/>
  <cols>
    <col min="1" max="1" width="91.5703125" style="125" bestFit="1" customWidth="1"/>
    <col min="2" max="7" width="15.5703125" style="125" customWidth="1"/>
    <col min="8" max="8" width="36.28515625" style="125" bestFit="1" customWidth="1"/>
    <col min="9" max="10" width="9.140625" style="125"/>
    <col min="11" max="11" width="14.7109375" style="125" bestFit="1" customWidth="1"/>
    <col min="12" max="16384" width="9.140625" style="125"/>
  </cols>
  <sheetData>
    <row r="1" spans="1:8">
      <c r="A1" s="308" t="s">
        <v>951</v>
      </c>
    </row>
    <row r="2" spans="1:8">
      <c r="A2" s="309" t="s">
        <v>940</v>
      </c>
    </row>
    <row r="3" spans="1:8" ht="15.75" thickBot="1">
      <c r="A3" s="127"/>
      <c r="B3" s="127"/>
      <c r="C3" s="127"/>
      <c r="D3" s="127"/>
      <c r="E3" s="127"/>
      <c r="F3" s="127"/>
      <c r="G3" s="127"/>
    </row>
    <row r="4" spans="1:8">
      <c r="A4" s="169" t="s">
        <v>167</v>
      </c>
    </row>
    <row r="5" spans="1:8" ht="15.75" thickBot="1">
      <c r="A5" s="127"/>
      <c r="B5" s="127"/>
      <c r="C5" s="127"/>
      <c r="D5" s="127"/>
      <c r="E5" s="127"/>
      <c r="F5" s="127"/>
      <c r="G5" s="127"/>
    </row>
    <row r="6" spans="1:8" ht="15.75" thickBot="1">
      <c r="A6" s="304" t="s">
        <v>305</v>
      </c>
      <c r="B6" s="304" t="s">
        <v>169</v>
      </c>
      <c r="C6" s="304"/>
      <c r="D6" s="304" t="s">
        <v>170</v>
      </c>
      <c r="E6" s="304"/>
      <c r="F6" s="304" t="s">
        <v>171</v>
      </c>
      <c r="G6" s="304"/>
    </row>
    <row r="7" spans="1:8" ht="26.25" thickBot="1">
      <c r="A7" s="304"/>
      <c r="B7" s="128" t="s">
        <v>172</v>
      </c>
      <c r="C7" s="128" t="s">
        <v>178</v>
      </c>
      <c r="D7" s="128" t="s">
        <v>172</v>
      </c>
      <c r="E7" s="128" t="s">
        <v>178</v>
      </c>
      <c r="F7" s="128" t="s">
        <v>172</v>
      </c>
      <c r="G7" s="128" t="s">
        <v>178</v>
      </c>
    </row>
    <row r="8" spans="1:8">
      <c r="A8" s="129" t="s">
        <v>306</v>
      </c>
      <c r="B8" s="130"/>
      <c r="C8" s="130"/>
      <c r="D8" s="130"/>
      <c r="E8" s="130"/>
      <c r="F8" s="130"/>
      <c r="G8" s="130"/>
    </row>
    <row r="9" spans="1:8">
      <c r="A9" s="131" t="s">
        <v>492</v>
      </c>
      <c r="B9" s="130"/>
      <c r="C9" s="130"/>
      <c r="D9" s="130"/>
      <c r="E9" s="130"/>
      <c r="F9" s="130"/>
      <c r="G9" s="130"/>
    </row>
    <row r="10" spans="1:8">
      <c r="A10" s="132" t="s">
        <v>502</v>
      </c>
      <c r="B10" s="130"/>
      <c r="C10" s="130"/>
      <c r="D10" s="130"/>
      <c r="E10" s="130"/>
      <c r="F10" s="130"/>
      <c r="G10" s="130"/>
    </row>
    <row r="11" spans="1:8">
      <c r="A11" s="133" t="s">
        <v>503</v>
      </c>
      <c r="B11" s="130">
        <v>0</v>
      </c>
      <c r="C11" s="130">
        <v>0</v>
      </c>
      <c r="D11" s="130">
        <v>0</v>
      </c>
      <c r="E11" s="130">
        <v>0</v>
      </c>
      <c r="F11" s="130">
        <v>1470.895422820221</v>
      </c>
      <c r="G11" s="130">
        <v>1470.895422820221</v>
      </c>
      <c r="H11" s="177">
        <f>+SUM(G11:G21)</f>
        <v>-1730906.4256486825</v>
      </c>
    </row>
    <row r="12" spans="1:8">
      <c r="A12" s="133" t="s">
        <v>504</v>
      </c>
      <c r="B12" s="130">
        <v>0</v>
      </c>
      <c r="C12" s="130">
        <v>0</v>
      </c>
      <c r="D12" s="130">
        <v>0</v>
      </c>
      <c r="E12" s="130">
        <v>0</v>
      </c>
      <c r="F12" s="130">
        <v>-2341248.932833341</v>
      </c>
      <c r="G12" s="130">
        <v>-2341248.932833341</v>
      </c>
    </row>
    <row r="13" spans="1:8">
      <c r="A13" s="133" t="s">
        <v>505</v>
      </c>
      <c r="B13" s="130">
        <v>0</v>
      </c>
      <c r="C13" s="130">
        <v>0</v>
      </c>
      <c r="D13" s="130">
        <v>0</v>
      </c>
      <c r="E13" s="130">
        <v>0</v>
      </c>
      <c r="F13" s="130">
        <v>-25445.871927015301</v>
      </c>
      <c r="G13" s="130">
        <v>-25445.871927015301</v>
      </c>
    </row>
    <row r="14" spans="1:8">
      <c r="A14" s="133" t="s">
        <v>506</v>
      </c>
      <c r="B14" s="130">
        <v>0</v>
      </c>
      <c r="C14" s="130">
        <v>0</v>
      </c>
      <c r="D14" s="130">
        <v>0</v>
      </c>
      <c r="E14" s="130">
        <v>0</v>
      </c>
      <c r="F14" s="130">
        <v>-146274.61365054999</v>
      </c>
      <c r="G14" s="130">
        <v>-146274.61365054999</v>
      </c>
    </row>
    <row r="15" spans="1:8">
      <c r="A15" s="133" t="s">
        <v>507</v>
      </c>
      <c r="B15" s="130">
        <v>0</v>
      </c>
      <c r="C15" s="130">
        <v>0</v>
      </c>
      <c r="D15" s="130">
        <v>0</v>
      </c>
      <c r="E15" s="130">
        <v>0</v>
      </c>
      <c r="F15" s="130">
        <v>477555.87434994819</v>
      </c>
      <c r="G15" s="130">
        <v>477555.87434994819</v>
      </c>
    </row>
    <row r="16" spans="1:8">
      <c r="A16" s="133" t="s">
        <v>508</v>
      </c>
      <c r="B16" s="130">
        <v>0</v>
      </c>
      <c r="C16" s="130">
        <v>0</v>
      </c>
      <c r="D16" s="130">
        <v>0</v>
      </c>
      <c r="E16" s="130">
        <v>0</v>
      </c>
      <c r="F16" s="130">
        <v>256183.29727423409</v>
      </c>
      <c r="G16" s="130">
        <v>256183.29727423409</v>
      </c>
    </row>
    <row r="17" spans="1:11">
      <c r="A17" s="133" t="s">
        <v>509</v>
      </c>
      <c r="B17" s="130">
        <v>0</v>
      </c>
      <c r="C17" s="130">
        <v>0</v>
      </c>
      <c r="D17" s="130">
        <v>0</v>
      </c>
      <c r="E17" s="130">
        <v>0</v>
      </c>
      <c r="F17" s="130">
        <v>38386.86554170298</v>
      </c>
      <c r="G17" s="130">
        <v>38386.86554170298</v>
      </c>
    </row>
    <row r="18" spans="1:11">
      <c r="A18" s="133" t="s">
        <v>510</v>
      </c>
      <c r="B18" s="130">
        <v>0</v>
      </c>
      <c r="C18" s="130">
        <v>0</v>
      </c>
      <c r="D18" s="130">
        <v>0</v>
      </c>
      <c r="E18" s="130">
        <v>0</v>
      </c>
      <c r="F18" s="130">
        <v>-57793.38219693768</v>
      </c>
      <c r="G18" s="130">
        <v>-57793.38219693768</v>
      </c>
    </row>
    <row r="19" spans="1:11">
      <c r="A19" s="133" t="s">
        <v>511</v>
      </c>
      <c r="B19" s="130">
        <v>0</v>
      </c>
      <c r="C19" s="130">
        <v>0</v>
      </c>
      <c r="D19" s="130">
        <v>0</v>
      </c>
      <c r="E19" s="130">
        <v>0</v>
      </c>
      <c r="F19" s="130">
        <v>5167.1444411735993</v>
      </c>
      <c r="G19" s="130">
        <v>5167.1444411735993</v>
      </c>
    </row>
    <row r="20" spans="1:11">
      <c r="A20" s="133" t="s">
        <v>512</v>
      </c>
      <c r="B20" s="130">
        <v>0</v>
      </c>
      <c r="C20" s="130">
        <v>0</v>
      </c>
      <c r="D20" s="130">
        <v>0</v>
      </c>
      <c r="E20" s="130">
        <v>0</v>
      </c>
      <c r="F20" s="130">
        <v>31836.682802669788</v>
      </c>
      <c r="G20" s="130">
        <v>31836.682802669788</v>
      </c>
    </row>
    <row r="21" spans="1:11">
      <c r="A21" s="133" t="s">
        <v>513</v>
      </c>
      <c r="B21" s="130">
        <v>0</v>
      </c>
      <c r="C21" s="130">
        <v>0</v>
      </c>
      <c r="D21" s="130">
        <v>0</v>
      </c>
      <c r="E21" s="130">
        <v>0</v>
      </c>
      <c r="F21" s="130">
        <v>29255.615126613116</v>
      </c>
      <c r="G21" s="130">
        <v>29255.615126613116</v>
      </c>
    </row>
    <row r="22" spans="1:11">
      <c r="A22" s="133" t="s">
        <v>514</v>
      </c>
      <c r="B22" s="130">
        <v>0</v>
      </c>
      <c r="C22" s="130">
        <v>0</v>
      </c>
      <c r="D22" s="130">
        <v>0</v>
      </c>
      <c r="E22" s="130">
        <v>0</v>
      </c>
      <c r="F22" s="130">
        <v>436093.95776394568</v>
      </c>
      <c r="G22" s="130">
        <v>436093.95776394568</v>
      </c>
    </row>
    <row r="23" spans="1:11">
      <c r="A23" s="133" t="s">
        <v>515</v>
      </c>
      <c r="B23" s="130">
        <v>0</v>
      </c>
      <c r="C23" s="130">
        <v>0</v>
      </c>
      <c r="D23" s="130">
        <v>0</v>
      </c>
      <c r="E23" s="130">
        <v>0</v>
      </c>
      <c r="F23" s="130">
        <v>120862.52293785341</v>
      </c>
      <c r="G23" s="130">
        <v>120862.52293785341</v>
      </c>
      <c r="K23" s="175" t="s">
        <v>562</v>
      </c>
    </row>
    <row r="24" spans="1:11">
      <c r="A24" s="133" t="s">
        <v>516</v>
      </c>
      <c r="B24" s="130">
        <v>0</v>
      </c>
      <c r="C24" s="130">
        <v>0</v>
      </c>
      <c r="D24" s="130">
        <v>0</v>
      </c>
      <c r="E24" s="130">
        <v>0</v>
      </c>
      <c r="F24" s="130">
        <v>64638.67243346243</v>
      </c>
      <c r="G24" s="130">
        <v>64638.67243346243</v>
      </c>
      <c r="H24" s="170" t="s">
        <v>563</v>
      </c>
      <c r="K24" s="176">
        <f>F24-'[30]Co Adjustments - Tax Entries'!D13</f>
        <v>0</v>
      </c>
    </row>
    <row r="25" spans="1:11">
      <c r="A25" s="133" t="s">
        <v>517</v>
      </c>
      <c r="B25" s="130">
        <v>0</v>
      </c>
      <c r="C25" s="130">
        <v>0</v>
      </c>
      <c r="D25" s="130">
        <v>0</v>
      </c>
      <c r="E25" s="130">
        <v>0</v>
      </c>
      <c r="F25" s="130">
        <v>140562.09028400041</v>
      </c>
      <c r="G25" s="130">
        <v>140562.09028400041</v>
      </c>
    </row>
    <row r="26" spans="1:11">
      <c r="A26" s="133" t="s">
        <v>518</v>
      </c>
      <c r="B26" s="130">
        <v>0</v>
      </c>
      <c r="C26" s="130">
        <v>0</v>
      </c>
      <c r="D26" s="130">
        <v>0</v>
      </c>
      <c r="E26" s="130">
        <v>0</v>
      </c>
      <c r="F26" s="130">
        <v>-347207.34468800004</v>
      </c>
      <c r="G26" s="130">
        <v>-347207.34468800004</v>
      </c>
      <c r="H26" s="177">
        <f>+G26+G25</f>
        <v>-206645.25440399963</v>
      </c>
    </row>
    <row r="27" spans="1:11">
      <c r="A27" s="133" t="s">
        <v>519</v>
      </c>
      <c r="B27" s="130">
        <v>0</v>
      </c>
      <c r="C27" s="130">
        <v>0</v>
      </c>
      <c r="D27" s="130">
        <v>0</v>
      </c>
      <c r="E27" s="130">
        <v>0</v>
      </c>
      <c r="F27" s="130">
        <v>-316153.51777794294</v>
      </c>
      <c r="G27" s="130">
        <v>-316153.51777794294</v>
      </c>
    </row>
    <row r="28" spans="1:11">
      <c r="A28" s="133" t="s">
        <v>520</v>
      </c>
      <c r="B28" s="130">
        <v>0</v>
      </c>
      <c r="C28" s="130">
        <v>0</v>
      </c>
      <c r="D28" s="130">
        <v>0</v>
      </c>
      <c r="E28" s="130">
        <v>0</v>
      </c>
      <c r="F28" s="130">
        <v>51318.002704148705</v>
      </c>
      <c r="G28" s="130">
        <v>51318.002704148705</v>
      </c>
    </row>
    <row r="29" spans="1:11">
      <c r="A29" s="133" t="s">
        <v>521</v>
      </c>
      <c r="B29" s="130">
        <v>0</v>
      </c>
      <c r="C29" s="130">
        <v>0</v>
      </c>
      <c r="D29" s="130">
        <v>0</v>
      </c>
      <c r="E29" s="130">
        <v>0</v>
      </c>
      <c r="F29" s="130">
        <v>4659.2193120424927</v>
      </c>
      <c r="G29" s="130">
        <v>4659.2193120424927</v>
      </c>
    </row>
    <row r="30" spans="1:11" ht="15.75" thickBot="1">
      <c r="A30" s="133" t="s">
        <v>522</v>
      </c>
      <c r="B30" s="130">
        <v>0</v>
      </c>
      <c r="C30" s="130">
        <v>0</v>
      </c>
      <c r="D30" s="130">
        <v>0</v>
      </c>
      <c r="E30" s="130">
        <v>0</v>
      </c>
      <c r="F30" s="130">
        <v>227.55876255279446</v>
      </c>
      <c r="G30" s="130">
        <v>227.55876255279446</v>
      </c>
      <c r="H30" s="177">
        <f>+SUM(G27:G30)</f>
        <v>-259948.73699919894</v>
      </c>
      <c r="K30" s="175" t="s">
        <v>562</v>
      </c>
    </row>
    <row r="31" spans="1:11" ht="15.75" thickBot="1">
      <c r="A31" s="132" t="s">
        <v>502</v>
      </c>
      <c r="B31" s="134">
        <v>0</v>
      </c>
      <c r="C31" s="134">
        <v>0</v>
      </c>
      <c r="D31" s="134">
        <v>0</v>
      </c>
      <c r="E31" s="134">
        <v>0</v>
      </c>
      <c r="F31" s="134">
        <v>-1575905.2639166201</v>
      </c>
      <c r="G31" s="134">
        <v>-1575905.2639166201</v>
      </c>
      <c r="K31" s="176">
        <f>SUM(F11:F21)+SUM(F25:F30)-'[30]BASE Depreciation Change'!N96</f>
        <v>0</v>
      </c>
    </row>
    <row r="34" spans="1:8">
      <c r="A34" s="131" t="s">
        <v>307</v>
      </c>
      <c r="B34" s="130"/>
      <c r="C34" s="130"/>
      <c r="D34" s="130"/>
      <c r="E34" s="130"/>
      <c r="F34" s="130"/>
      <c r="G34" s="130"/>
    </row>
    <row r="35" spans="1:8">
      <c r="A35" s="132" t="s">
        <v>308</v>
      </c>
      <c r="B35" s="130"/>
      <c r="C35" s="130"/>
      <c r="D35" s="130"/>
      <c r="E35" s="130"/>
      <c r="F35" s="130"/>
      <c r="G35" s="130"/>
    </row>
    <row r="36" spans="1:8">
      <c r="A36" s="133" t="s">
        <v>309</v>
      </c>
      <c r="B36" s="130">
        <v>0</v>
      </c>
      <c r="C36" s="130">
        <v>0</v>
      </c>
      <c r="D36" s="130">
        <v>0</v>
      </c>
      <c r="E36" s="130">
        <v>0</v>
      </c>
      <c r="F36" s="130">
        <v>-721.97452892018191</v>
      </c>
      <c r="G36" s="130">
        <v>-721.97452892018191</v>
      </c>
      <c r="H36" s="180">
        <f>SUM(G36:G53)</f>
        <v>1088583.4654579735</v>
      </c>
    </row>
    <row r="37" spans="1:8">
      <c r="A37" s="133" t="s">
        <v>310</v>
      </c>
      <c r="B37" s="130">
        <v>0</v>
      </c>
      <c r="C37" s="130">
        <v>0</v>
      </c>
      <c r="D37" s="130">
        <v>0</v>
      </c>
      <c r="E37" s="130">
        <v>0</v>
      </c>
      <c r="F37" s="130">
        <v>1160175.7402571652</v>
      </c>
      <c r="G37" s="130">
        <v>1160175.7402571652</v>
      </c>
    </row>
    <row r="38" spans="1:8">
      <c r="A38" s="133" t="s">
        <v>311</v>
      </c>
      <c r="B38" s="130">
        <v>0</v>
      </c>
      <c r="C38" s="130">
        <v>0</v>
      </c>
      <c r="D38" s="130">
        <v>0</v>
      </c>
      <c r="E38" s="130">
        <v>0</v>
      </c>
      <c r="F38" s="130">
        <v>12484.567828603562</v>
      </c>
      <c r="G38" s="130">
        <v>12484.567828603562</v>
      </c>
    </row>
    <row r="39" spans="1:8">
      <c r="A39" s="133" t="s">
        <v>312</v>
      </c>
      <c r="B39" s="130">
        <v>0</v>
      </c>
      <c r="C39" s="130">
        <v>0</v>
      </c>
      <c r="D39" s="130">
        <v>0</v>
      </c>
      <c r="E39" s="130">
        <v>0</v>
      </c>
      <c r="F39" s="130">
        <v>71744.604010275318</v>
      </c>
      <c r="G39" s="130">
        <v>71744.604010275318</v>
      </c>
    </row>
    <row r="40" spans="1:8">
      <c r="A40" s="133" t="s">
        <v>313</v>
      </c>
      <c r="B40" s="130">
        <v>0</v>
      </c>
      <c r="C40" s="130">
        <v>0</v>
      </c>
      <c r="D40" s="130">
        <v>0</v>
      </c>
      <c r="E40" s="130">
        <v>0</v>
      </c>
      <c r="F40" s="130">
        <v>-235923.35251639638</v>
      </c>
      <c r="G40" s="130">
        <v>-235923.35251639638</v>
      </c>
    </row>
    <row r="41" spans="1:8">
      <c r="A41" s="133" t="s">
        <v>314</v>
      </c>
      <c r="B41" s="130">
        <v>0</v>
      </c>
      <c r="C41" s="130">
        <v>0</v>
      </c>
      <c r="D41" s="130">
        <v>0</v>
      </c>
      <c r="E41" s="130">
        <v>0</v>
      </c>
      <c r="F41" s="130">
        <v>-125954.84086201197</v>
      </c>
      <c r="G41" s="130">
        <v>-125954.84086201197</v>
      </c>
    </row>
    <row r="42" spans="1:8">
      <c r="A42" s="133" t="s">
        <v>315</v>
      </c>
      <c r="B42" s="130">
        <v>0</v>
      </c>
      <c r="C42" s="130">
        <v>0</v>
      </c>
      <c r="D42" s="130">
        <v>0</v>
      </c>
      <c r="E42" s="130">
        <v>0</v>
      </c>
      <c r="F42" s="130">
        <v>-19443.803021734788</v>
      </c>
      <c r="G42" s="130">
        <v>-19443.803021734788</v>
      </c>
    </row>
    <row r="43" spans="1:8">
      <c r="A43" s="133" t="s">
        <v>316</v>
      </c>
      <c r="B43" s="130">
        <v>0</v>
      </c>
      <c r="C43" s="130">
        <v>0</v>
      </c>
      <c r="D43" s="130">
        <v>0</v>
      </c>
      <c r="E43" s="130">
        <v>0</v>
      </c>
      <c r="F43" s="130">
        <v>28501.171323019582</v>
      </c>
      <c r="G43" s="130">
        <v>28501.171323019582</v>
      </c>
    </row>
    <row r="44" spans="1:8">
      <c r="A44" s="133" t="s">
        <v>317</v>
      </c>
      <c r="B44" s="130">
        <v>0</v>
      </c>
      <c r="C44" s="130">
        <v>0</v>
      </c>
      <c r="D44" s="130">
        <v>0</v>
      </c>
      <c r="E44" s="130">
        <v>0</v>
      </c>
      <c r="F44" s="130">
        <v>-2539.4805686927207</v>
      </c>
      <c r="G44" s="130">
        <v>-2539.4805686927207</v>
      </c>
    </row>
    <row r="45" spans="1:8">
      <c r="A45" s="133" t="s">
        <v>318</v>
      </c>
      <c r="B45" s="130">
        <v>0</v>
      </c>
      <c r="C45" s="130">
        <v>0</v>
      </c>
      <c r="D45" s="130">
        <v>0</v>
      </c>
      <c r="E45" s="130">
        <v>0</v>
      </c>
      <c r="F45" s="130">
        <v>-15777.300535793827</v>
      </c>
      <c r="G45" s="130">
        <v>-15777.300535793827</v>
      </c>
    </row>
    <row r="46" spans="1:8">
      <c r="A46" s="133" t="s">
        <v>319</v>
      </c>
      <c r="B46" s="130">
        <v>0</v>
      </c>
      <c r="C46" s="130">
        <v>0</v>
      </c>
      <c r="D46" s="130">
        <v>0</v>
      </c>
      <c r="E46" s="130">
        <v>0</v>
      </c>
      <c r="F46" s="130">
        <v>-14380.960583952936</v>
      </c>
      <c r="G46" s="130">
        <v>-14380.960583952936</v>
      </c>
    </row>
    <row r="47" spans="1:8">
      <c r="A47" s="133" t="s">
        <v>320</v>
      </c>
      <c r="B47" s="130">
        <v>0</v>
      </c>
      <c r="C47" s="130">
        <v>0</v>
      </c>
      <c r="D47" s="130">
        <v>0</v>
      </c>
      <c r="E47" s="130">
        <v>0</v>
      </c>
      <c r="F47" s="130">
        <v>156678.8067292218</v>
      </c>
      <c r="G47" s="130">
        <v>156678.8067292218</v>
      </c>
    </row>
    <row r="48" spans="1:8">
      <c r="A48" s="133" t="s">
        <v>321</v>
      </c>
      <c r="B48" s="130">
        <v>0</v>
      </c>
      <c r="C48" s="130">
        <v>0</v>
      </c>
      <c r="D48" s="130">
        <v>0</v>
      </c>
      <c r="E48" s="130">
        <v>0</v>
      </c>
      <c r="F48" s="130">
        <v>-25480.799178898411</v>
      </c>
      <c r="G48" s="130">
        <v>-25480.799178898411</v>
      </c>
    </row>
    <row r="49" spans="1:11">
      <c r="A49" s="133" t="s">
        <v>322</v>
      </c>
      <c r="B49" s="130">
        <v>0</v>
      </c>
      <c r="C49" s="130">
        <v>0</v>
      </c>
      <c r="D49" s="130">
        <v>0</v>
      </c>
      <c r="E49" s="130">
        <v>0</v>
      </c>
      <c r="F49" s="130">
        <v>-2311.1934635585112</v>
      </c>
      <c r="G49" s="130">
        <v>-2311.1934635585112</v>
      </c>
    </row>
    <row r="50" spans="1:11">
      <c r="A50" s="133" t="s">
        <v>323</v>
      </c>
      <c r="B50" s="130">
        <v>0</v>
      </c>
      <c r="C50" s="130">
        <v>0</v>
      </c>
      <c r="D50" s="130">
        <v>0</v>
      </c>
      <c r="E50" s="130">
        <v>0</v>
      </c>
      <c r="F50" s="130">
        <v>-112.47996568531754</v>
      </c>
      <c r="G50" s="130">
        <v>-112.47996568531754</v>
      </c>
    </row>
    <row r="51" spans="1:11">
      <c r="A51" s="133" t="s">
        <v>324</v>
      </c>
      <c r="B51" s="130">
        <v>0</v>
      </c>
      <c r="C51" s="130">
        <v>0</v>
      </c>
      <c r="D51" s="130">
        <v>0</v>
      </c>
      <c r="E51" s="130">
        <v>0</v>
      </c>
      <c r="F51" s="130">
        <v>158239.0261898333</v>
      </c>
      <c r="G51" s="130">
        <v>158239.0261898333</v>
      </c>
    </row>
    <row r="52" spans="1:11">
      <c r="A52" s="133" t="s">
        <v>325</v>
      </c>
      <c r="B52" s="130">
        <v>0</v>
      </c>
      <c r="C52" s="130">
        <v>0</v>
      </c>
      <c r="D52" s="130">
        <v>0</v>
      </c>
      <c r="E52" s="130">
        <v>0</v>
      </c>
      <c r="F52" s="130">
        <v>-70281.045142000003</v>
      </c>
      <c r="G52" s="130">
        <v>-70281.045142000003</v>
      </c>
      <c r="K52" s="175" t="s">
        <v>562</v>
      </c>
    </row>
    <row r="53" spans="1:11">
      <c r="A53" s="133" t="s">
        <v>326</v>
      </c>
      <c r="B53" s="130">
        <v>0</v>
      </c>
      <c r="C53" s="130">
        <v>0</v>
      </c>
      <c r="D53" s="130">
        <v>0</v>
      </c>
      <c r="E53" s="130">
        <v>0</v>
      </c>
      <c r="F53" s="130">
        <v>13686.779487500004</v>
      </c>
      <c r="G53" s="130">
        <v>13686.779487500004</v>
      </c>
      <c r="K53" s="176">
        <f>SUM(F36:F53)+'[30]BASE Depreciation Change'!N139</f>
        <v>0</v>
      </c>
    </row>
    <row r="54" spans="1:11">
      <c r="A54" s="133" t="s">
        <v>327</v>
      </c>
      <c r="B54" s="130">
        <v>0</v>
      </c>
      <c r="C54" s="130">
        <v>0</v>
      </c>
      <c r="D54" s="130">
        <v>0</v>
      </c>
      <c r="E54" s="130">
        <v>0</v>
      </c>
      <c r="F54" s="130">
        <v>20012.378549852077</v>
      </c>
      <c r="G54" s="130">
        <v>20012.378549852077</v>
      </c>
      <c r="H54" s="170" t="s">
        <v>564</v>
      </c>
    </row>
    <row r="55" spans="1:11">
      <c r="A55" s="133" t="s">
        <v>328</v>
      </c>
      <c r="B55" s="130">
        <v>0</v>
      </c>
      <c r="C55" s="130">
        <v>0</v>
      </c>
      <c r="D55" s="130">
        <v>0</v>
      </c>
      <c r="E55" s="130">
        <v>0</v>
      </c>
      <c r="F55" s="130">
        <v>10620.769161196433</v>
      </c>
      <c r="G55" s="130">
        <v>10620.769161196433</v>
      </c>
      <c r="H55" s="170" t="s">
        <v>564</v>
      </c>
    </row>
    <row r="56" spans="1:11">
      <c r="A56" s="133" t="s">
        <v>329</v>
      </c>
      <c r="B56" s="130">
        <v>0</v>
      </c>
      <c r="C56" s="130">
        <v>0</v>
      </c>
      <c r="D56" s="130">
        <v>0</v>
      </c>
      <c r="E56" s="130">
        <v>0</v>
      </c>
      <c r="F56" s="130">
        <v>1402.9807399700767</v>
      </c>
      <c r="G56" s="130">
        <v>1402.9807399700767</v>
      </c>
      <c r="H56" s="170" t="s">
        <v>564</v>
      </c>
    </row>
    <row r="57" spans="1:11">
      <c r="A57" s="133" t="s">
        <v>330</v>
      </c>
      <c r="B57" s="130">
        <v>0</v>
      </c>
      <c r="C57" s="130">
        <v>0</v>
      </c>
      <c r="D57" s="130">
        <v>0</v>
      </c>
      <c r="E57" s="130">
        <v>0</v>
      </c>
      <c r="F57" s="130">
        <v>283.37154898141966</v>
      </c>
      <c r="G57" s="130">
        <v>283.37154898141966</v>
      </c>
      <c r="H57" s="170" t="s">
        <v>564</v>
      </c>
      <c r="K57" s="175" t="s">
        <v>562</v>
      </c>
    </row>
    <row r="58" spans="1:11" ht="15.75" thickBot="1">
      <c r="A58" s="133" t="s">
        <v>331</v>
      </c>
      <c r="B58" s="130">
        <v>0</v>
      </c>
      <c r="C58" s="130">
        <v>0</v>
      </c>
      <c r="D58" s="130">
        <v>0</v>
      </c>
      <c r="E58" s="130">
        <v>0</v>
      </c>
      <c r="F58" s="130">
        <v>-32319.5</v>
      </c>
      <c r="G58" s="130">
        <v>-32319.5</v>
      </c>
      <c r="H58" s="170" t="s">
        <v>564</v>
      </c>
      <c r="K58" s="176">
        <f>SUM(F54:F58)</f>
        <v>0</v>
      </c>
    </row>
    <row r="59" spans="1:11" ht="15.75" thickBot="1">
      <c r="A59" s="132" t="s">
        <v>308</v>
      </c>
      <c r="B59" s="134">
        <v>0</v>
      </c>
      <c r="C59" s="134">
        <v>0</v>
      </c>
      <c r="D59" s="134">
        <v>0</v>
      </c>
      <c r="E59" s="134">
        <v>0</v>
      </c>
      <c r="F59" s="134">
        <v>1088583.4654579735</v>
      </c>
      <c r="G59" s="134">
        <v>1088583.4654579735</v>
      </c>
    </row>
  </sheetData>
  <mergeCells count="4">
    <mergeCell ref="A6:A7"/>
    <mergeCell ref="B6:C6"/>
    <mergeCell ref="D6:E6"/>
    <mergeCell ref="F6:G6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A6320-AA5F-4EAE-91E1-80AADC15B76D}">
  <sheetPr>
    <tabColor rgb="FFCCFFCC"/>
  </sheetPr>
  <dimension ref="A1:I38"/>
  <sheetViews>
    <sheetView showGridLines="0" zoomScale="90" zoomScaleNormal="90" workbookViewId="0">
      <pane xSplit="1" ySplit="7" topLeftCell="C8" activePane="bottomRight" state="frozen"/>
      <selection activeCell="B40" sqref="B40:M40"/>
      <selection pane="topRight" activeCell="B40" sqref="B40:M40"/>
      <selection pane="bottomLeft" activeCell="B40" sqref="B40:M40"/>
      <selection pane="bottomRight" activeCell="B40" sqref="B40:M40"/>
    </sheetView>
  </sheetViews>
  <sheetFormatPr defaultColWidth="8.7109375" defaultRowHeight="15"/>
  <cols>
    <col min="1" max="1" width="74.42578125" style="126" bestFit="1" customWidth="1"/>
    <col min="2" max="7" width="18.5703125" style="126" customWidth="1"/>
    <col min="8" max="16384" width="8.7109375" style="126"/>
  </cols>
  <sheetData>
    <row r="1" spans="1:9" ht="15.75">
      <c r="A1" s="310" t="s">
        <v>952</v>
      </c>
    </row>
    <row r="2" spans="1:9" ht="15.75">
      <c r="A2" s="311" t="s">
        <v>940</v>
      </c>
    </row>
    <row r="3" spans="1:9" ht="15.75">
      <c r="A3" s="124" t="s">
        <v>565</v>
      </c>
      <c r="B3" s="125"/>
      <c r="C3" s="125"/>
      <c r="D3" s="125"/>
      <c r="E3" s="125"/>
      <c r="F3" s="125"/>
      <c r="G3" s="125"/>
      <c r="H3" s="125"/>
      <c r="I3" s="125"/>
    </row>
    <row r="4" spans="1:9" ht="15.75">
      <c r="A4" s="124" t="s">
        <v>566</v>
      </c>
      <c r="B4" s="125"/>
      <c r="C4" s="125"/>
      <c r="D4" s="125"/>
      <c r="E4" s="125"/>
      <c r="F4" s="125"/>
      <c r="G4" s="125"/>
      <c r="H4" s="125"/>
      <c r="I4" s="125"/>
    </row>
    <row r="5" spans="1:9" ht="16.5" thickBot="1">
      <c r="A5" s="127"/>
      <c r="B5" s="127"/>
      <c r="C5" s="127"/>
      <c r="D5" s="127"/>
      <c r="E5" s="127"/>
      <c r="F5" s="127"/>
      <c r="G5" s="127"/>
      <c r="H5" s="125"/>
      <c r="I5" s="125"/>
    </row>
    <row r="6" spans="1:9" ht="16.5" thickBot="1">
      <c r="A6" s="304" t="s">
        <v>305</v>
      </c>
      <c r="B6" s="304" t="s">
        <v>169</v>
      </c>
      <c r="C6" s="304"/>
      <c r="D6" s="304" t="s">
        <v>170</v>
      </c>
      <c r="E6" s="304"/>
      <c r="F6" s="304" t="s">
        <v>171</v>
      </c>
      <c r="G6" s="304"/>
      <c r="H6" s="125"/>
      <c r="I6" s="125"/>
    </row>
    <row r="7" spans="1:9" ht="26.25" thickBot="1">
      <c r="A7" s="304"/>
      <c r="B7" s="128" t="s">
        <v>172</v>
      </c>
      <c r="C7" s="128" t="s">
        <v>178</v>
      </c>
      <c r="D7" s="128" t="s">
        <v>172</v>
      </c>
      <c r="E7" s="128" t="s">
        <v>178</v>
      </c>
      <c r="F7" s="128" t="s">
        <v>172</v>
      </c>
      <c r="G7" s="128" t="s">
        <v>178</v>
      </c>
      <c r="H7" s="125"/>
      <c r="I7" s="125"/>
    </row>
    <row r="8" spans="1:9" ht="15.75">
      <c r="A8" s="129" t="s">
        <v>306</v>
      </c>
      <c r="B8" s="130"/>
      <c r="C8" s="130"/>
      <c r="D8" s="130"/>
      <c r="E8" s="130"/>
      <c r="F8" s="130"/>
      <c r="G8" s="130"/>
      <c r="H8" s="125"/>
      <c r="I8" s="125"/>
    </row>
    <row r="9" spans="1:9" ht="15.75">
      <c r="A9" s="131" t="s">
        <v>492</v>
      </c>
      <c r="B9" s="130"/>
      <c r="C9" s="130"/>
      <c r="D9" s="130"/>
      <c r="E9" s="130"/>
      <c r="F9" s="130"/>
      <c r="G9" s="130"/>
      <c r="H9" s="125"/>
      <c r="I9" s="125"/>
    </row>
    <row r="10" spans="1:9">
      <c r="A10" s="132" t="s">
        <v>523</v>
      </c>
      <c r="B10" s="130"/>
      <c r="C10" s="130"/>
      <c r="D10" s="130"/>
      <c r="E10" s="130"/>
      <c r="F10" s="130"/>
      <c r="G10" s="130"/>
    </row>
    <row r="11" spans="1:9">
      <c r="A11" s="133" t="s">
        <v>524</v>
      </c>
      <c r="B11" s="130">
        <v>0</v>
      </c>
      <c r="C11" s="130">
        <v>0</v>
      </c>
      <c r="D11" s="130">
        <v>0</v>
      </c>
      <c r="E11" s="130">
        <v>0</v>
      </c>
      <c r="F11" s="130">
        <v>877959.29134922428</v>
      </c>
      <c r="G11" s="130">
        <v>877959.29134922428</v>
      </c>
    </row>
    <row r="12" spans="1:9">
      <c r="A12" s="133" t="s">
        <v>525</v>
      </c>
      <c r="B12" s="130">
        <v>0</v>
      </c>
      <c r="C12" s="130">
        <v>0</v>
      </c>
      <c r="D12" s="130">
        <v>0</v>
      </c>
      <c r="E12" s="130">
        <v>0</v>
      </c>
      <c r="F12" s="130">
        <v>250694.08076737489</v>
      </c>
      <c r="G12" s="130">
        <v>250694.08076737489</v>
      </c>
    </row>
    <row r="13" spans="1:9">
      <c r="A13" s="133" t="s">
        <v>526</v>
      </c>
      <c r="B13" s="130">
        <v>0</v>
      </c>
      <c r="C13" s="130">
        <v>0</v>
      </c>
      <c r="D13" s="130">
        <v>0</v>
      </c>
      <c r="E13" s="130">
        <v>0</v>
      </c>
      <c r="F13" s="130">
        <v>33834.806908880018</v>
      </c>
      <c r="G13" s="130">
        <v>33834.806908880018</v>
      </c>
    </row>
    <row r="14" spans="1:9">
      <c r="A14" s="133" t="s">
        <v>527</v>
      </c>
      <c r="B14" s="130">
        <v>0</v>
      </c>
      <c r="C14" s="130">
        <v>0</v>
      </c>
      <c r="D14" s="130">
        <v>0</v>
      </c>
      <c r="E14" s="130">
        <v>0</v>
      </c>
      <c r="F14" s="130">
        <v>27079.492743782936</v>
      </c>
      <c r="G14" s="130">
        <v>27079.492743782936</v>
      </c>
    </row>
    <row r="15" spans="1:9">
      <c r="A15" s="133" t="s">
        <v>528</v>
      </c>
      <c r="B15" s="130">
        <v>0</v>
      </c>
      <c r="C15" s="130">
        <v>0</v>
      </c>
      <c r="D15" s="130">
        <v>0</v>
      </c>
      <c r="E15" s="130">
        <v>0</v>
      </c>
      <c r="F15" s="130">
        <v>-394294.78649382346</v>
      </c>
      <c r="G15" s="130">
        <v>-394294.78649382346</v>
      </c>
    </row>
    <row r="16" spans="1:9">
      <c r="A16" s="133" t="s">
        <v>529</v>
      </c>
      <c r="B16" s="130">
        <v>0</v>
      </c>
      <c r="C16" s="130">
        <v>0</v>
      </c>
      <c r="D16" s="130">
        <v>0</v>
      </c>
      <c r="E16" s="130">
        <v>0</v>
      </c>
      <c r="F16" s="130">
        <v>-109277.97055762303</v>
      </c>
      <c r="G16" s="130">
        <v>-109277.97055762303</v>
      </c>
    </row>
    <row r="17" spans="1:7" ht="15.75" thickBot="1">
      <c r="A17" s="133" t="s">
        <v>530</v>
      </c>
      <c r="B17" s="130">
        <v>0</v>
      </c>
      <c r="C17" s="130">
        <v>0</v>
      </c>
      <c r="D17" s="130">
        <v>0</v>
      </c>
      <c r="E17" s="130">
        <v>0</v>
      </c>
      <c r="F17" s="130">
        <v>797304.52018751996</v>
      </c>
      <c r="G17" s="130">
        <v>797304.52018751996</v>
      </c>
    </row>
    <row r="18" spans="1:7" ht="15.75" thickBot="1">
      <c r="A18" s="132" t="s">
        <v>523</v>
      </c>
      <c r="B18" s="134">
        <v>0</v>
      </c>
      <c r="C18" s="134">
        <v>0</v>
      </c>
      <c r="D18" s="134">
        <v>0</v>
      </c>
      <c r="E18" s="134">
        <v>0</v>
      </c>
      <c r="F18" s="134">
        <v>1483299.4349053358</v>
      </c>
      <c r="G18" s="134">
        <v>1483299.4349053358</v>
      </c>
    </row>
    <row r="19" spans="1:7" ht="15.75">
      <c r="A19" s="125"/>
      <c r="B19" s="125"/>
      <c r="C19" s="125"/>
      <c r="D19" s="125"/>
      <c r="E19" s="125"/>
      <c r="F19" s="125"/>
      <c r="G19" s="125"/>
    </row>
    <row r="20" spans="1:7">
      <c r="A20" s="131" t="s">
        <v>307</v>
      </c>
    </row>
    <row r="21" spans="1:7">
      <c r="A21" s="132" t="s">
        <v>333</v>
      </c>
      <c r="B21" s="130"/>
      <c r="C21" s="130"/>
      <c r="D21" s="130"/>
      <c r="E21" s="130"/>
      <c r="F21" s="130"/>
      <c r="G21" s="130"/>
    </row>
    <row r="22" spans="1:7">
      <c r="A22" s="133" t="s">
        <v>334</v>
      </c>
      <c r="B22" s="130">
        <v>0</v>
      </c>
      <c r="C22" s="130">
        <v>0</v>
      </c>
      <c r="D22" s="130">
        <v>0</v>
      </c>
      <c r="E22" s="130">
        <v>0</v>
      </c>
      <c r="F22" s="130">
        <v>-1931432.2136419115</v>
      </c>
      <c r="G22" s="130">
        <v>-1931432.2136419115</v>
      </c>
    </row>
    <row r="23" spans="1:7">
      <c r="A23" s="133" t="s">
        <v>335</v>
      </c>
      <c r="B23" s="130">
        <v>0</v>
      </c>
      <c r="C23" s="130">
        <v>0</v>
      </c>
      <c r="D23" s="130">
        <v>0</v>
      </c>
      <c r="E23" s="130">
        <v>0</v>
      </c>
      <c r="F23" s="130">
        <v>-461789.55612416926</v>
      </c>
      <c r="G23" s="130">
        <v>-461789.55612416926</v>
      </c>
    </row>
    <row r="24" spans="1:7">
      <c r="A24" s="133" t="s">
        <v>336</v>
      </c>
      <c r="B24" s="130">
        <v>0</v>
      </c>
      <c r="C24" s="130">
        <v>0</v>
      </c>
      <c r="D24" s="130">
        <v>0</v>
      </c>
      <c r="E24" s="130">
        <v>0</v>
      </c>
      <c r="F24" s="130">
        <v>-81681.910452467098</v>
      </c>
      <c r="G24" s="130">
        <v>-81681.910452467098</v>
      </c>
    </row>
    <row r="25" spans="1:7" ht="15.75" thickBot="1">
      <c r="A25" s="133" t="s">
        <v>337</v>
      </c>
      <c r="B25" s="130">
        <v>0</v>
      </c>
      <c r="C25" s="130">
        <v>0</v>
      </c>
      <c r="D25" s="130">
        <v>0</v>
      </c>
      <c r="E25" s="130">
        <v>0</v>
      </c>
      <c r="F25" s="130">
        <v>-48325.543687449033</v>
      </c>
      <c r="G25" s="130">
        <v>-48325.543687449033</v>
      </c>
    </row>
    <row r="26" spans="1:7" ht="15.75" thickBot="1">
      <c r="A26" s="132" t="s">
        <v>333</v>
      </c>
      <c r="B26" s="134">
        <v>0</v>
      </c>
      <c r="C26" s="134">
        <v>0</v>
      </c>
      <c r="D26" s="134">
        <v>0</v>
      </c>
      <c r="E26" s="134">
        <v>0</v>
      </c>
      <c r="F26" s="134">
        <v>-2523229.2239059964</v>
      </c>
      <c r="G26" s="134">
        <v>-2523229.2239059964</v>
      </c>
    </row>
    <row r="28" spans="1:7">
      <c r="A28" s="132" t="s">
        <v>339</v>
      </c>
      <c r="B28" s="130"/>
      <c r="C28" s="130"/>
      <c r="D28" s="130"/>
      <c r="E28" s="130"/>
      <c r="F28" s="130"/>
      <c r="G28" s="130"/>
    </row>
    <row r="29" spans="1:7" ht="15.75" thickBot="1">
      <c r="A29" s="133" t="s">
        <v>340</v>
      </c>
      <c r="B29" s="130">
        <v>0</v>
      </c>
      <c r="C29" s="130">
        <v>0</v>
      </c>
      <c r="D29" s="130">
        <v>0</v>
      </c>
      <c r="E29" s="130">
        <v>0</v>
      </c>
      <c r="F29" s="130">
        <v>879173.84259832825</v>
      </c>
      <c r="G29" s="130">
        <v>879173.84259832825</v>
      </c>
    </row>
    <row r="30" spans="1:7" ht="15.75" thickBot="1">
      <c r="A30" s="132" t="s">
        <v>339</v>
      </c>
      <c r="B30" s="134">
        <v>0</v>
      </c>
      <c r="C30" s="134">
        <v>0</v>
      </c>
      <c r="D30" s="134">
        <v>0</v>
      </c>
      <c r="E30" s="134">
        <v>0</v>
      </c>
      <c r="F30" s="134">
        <v>879173.84259832825</v>
      </c>
      <c r="G30" s="134">
        <v>879173.84259832825</v>
      </c>
    </row>
    <row r="32" spans="1:7">
      <c r="A32" s="132" t="s">
        <v>341</v>
      </c>
      <c r="B32" s="130"/>
      <c r="C32" s="130"/>
      <c r="D32" s="130"/>
      <c r="E32" s="130"/>
      <c r="F32" s="130"/>
      <c r="G32" s="130"/>
    </row>
    <row r="33" spans="1:8">
      <c r="A33" s="133" t="s">
        <v>342</v>
      </c>
      <c r="B33" s="130">
        <v>0</v>
      </c>
      <c r="C33" s="130">
        <v>0</v>
      </c>
      <c r="D33" s="130">
        <v>0</v>
      </c>
      <c r="E33" s="130">
        <v>0</v>
      </c>
      <c r="F33" s="130">
        <v>32504054.248599868</v>
      </c>
      <c r="G33" s="130">
        <v>32504054.248599868</v>
      </c>
    </row>
    <row r="34" spans="1:8">
      <c r="A34" s="133" t="s">
        <v>343</v>
      </c>
      <c r="B34" s="130">
        <v>0</v>
      </c>
      <c r="C34" s="130">
        <v>0</v>
      </c>
      <c r="D34" s="130">
        <v>0</v>
      </c>
      <c r="E34" s="130">
        <v>0</v>
      </c>
      <c r="F34" s="130">
        <v>9129741.2205460928</v>
      </c>
      <c r="G34" s="130">
        <v>9129741.2205460928</v>
      </c>
    </row>
    <row r="35" spans="1:8">
      <c r="A35" s="133" t="s">
        <v>344</v>
      </c>
      <c r="B35" s="130">
        <v>0</v>
      </c>
      <c r="C35" s="130">
        <v>0</v>
      </c>
      <c r="D35" s="130">
        <v>0</v>
      </c>
      <c r="E35" s="130">
        <v>0</v>
      </c>
      <c r="F35" s="130">
        <v>513227.53621653363</v>
      </c>
      <c r="G35" s="130">
        <v>513227.53621653363</v>
      </c>
    </row>
    <row r="36" spans="1:8" ht="15.75">
      <c r="A36" s="133" t="s">
        <v>345</v>
      </c>
      <c r="B36" s="130">
        <v>0</v>
      </c>
      <c r="C36" s="130">
        <v>0</v>
      </c>
      <c r="D36" s="130">
        <v>0</v>
      </c>
      <c r="E36" s="130">
        <v>0</v>
      </c>
      <c r="F36" s="130">
        <v>702601.77615216805</v>
      </c>
      <c r="G36" s="130">
        <v>702601.77615216805</v>
      </c>
      <c r="H36" s="125"/>
    </row>
    <row r="37" spans="1:8" ht="16.5" thickBot="1">
      <c r="A37" s="133" t="s">
        <v>346</v>
      </c>
      <c r="B37" s="130">
        <v>0</v>
      </c>
      <c r="C37" s="130">
        <v>0</v>
      </c>
      <c r="D37" s="130">
        <v>0</v>
      </c>
      <c r="E37" s="130">
        <v>0</v>
      </c>
      <c r="F37" s="130">
        <v>-147081.07384615386</v>
      </c>
      <c r="G37" s="130">
        <v>-147081.07384615386</v>
      </c>
      <c r="H37" s="125"/>
    </row>
    <row r="38" spans="1:8" ht="16.5" thickBot="1">
      <c r="A38" s="132" t="s">
        <v>341</v>
      </c>
      <c r="B38" s="134">
        <v>0</v>
      </c>
      <c r="C38" s="134">
        <v>0</v>
      </c>
      <c r="D38" s="134">
        <v>0</v>
      </c>
      <c r="E38" s="134">
        <v>0</v>
      </c>
      <c r="F38" s="134">
        <v>42702543.707668513</v>
      </c>
      <c r="G38" s="134">
        <v>42702543.707668513</v>
      </c>
      <c r="H38" s="125"/>
    </row>
  </sheetData>
  <mergeCells count="4">
    <mergeCell ref="A6:A7"/>
    <mergeCell ref="B6:C6"/>
    <mergeCell ref="D6:E6"/>
    <mergeCell ref="F6:G6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F9211-041A-4347-BD77-D2CBA4CB988D}">
  <dimension ref="A1:O191"/>
  <sheetViews>
    <sheetView zoomScale="70" zoomScaleNormal="70" workbookViewId="0">
      <selection activeCell="B40" sqref="B40:M40"/>
    </sheetView>
  </sheetViews>
  <sheetFormatPr defaultColWidth="9.140625" defaultRowHeight="15"/>
  <cols>
    <col min="1" max="1" width="50.5703125" style="125" bestFit="1" customWidth="1"/>
    <col min="2" max="2" width="31.42578125" style="125" bestFit="1" customWidth="1"/>
    <col min="3" max="3" width="22.7109375" style="125" bestFit="1" customWidth="1"/>
    <col min="4" max="4" width="23" style="125" bestFit="1" customWidth="1"/>
    <col min="5" max="5" width="22.5703125" style="125" bestFit="1" customWidth="1"/>
    <col min="6" max="6" width="23.28515625" style="125" bestFit="1" customWidth="1"/>
    <col min="7" max="7" width="23.5703125" style="125" bestFit="1" customWidth="1"/>
    <col min="8" max="9" width="22.85546875" style="125" bestFit="1" customWidth="1"/>
    <col min="10" max="10" width="22.7109375" style="125" bestFit="1" customWidth="1"/>
    <col min="11" max="11" width="22.42578125" style="125" bestFit="1" customWidth="1"/>
    <col min="12" max="12" width="23" style="125" bestFit="1" customWidth="1"/>
    <col min="13" max="13" width="22.7109375" style="125" bestFit="1" customWidth="1"/>
    <col min="14" max="14" width="18.85546875" style="125" bestFit="1" customWidth="1"/>
    <col min="15" max="16" width="35.5703125" style="125" bestFit="1" customWidth="1"/>
    <col min="17" max="21" width="8" style="125" bestFit="1" customWidth="1"/>
    <col min="22" max="23" width="7" style="125" bestFit="1" customWidth="1"/>
    <col min="24" max="25" width="3.42578125" style="125" bestFit="1" customWidth="1"/>
    <col min="26" max="26" width="1.42578125" style="125" bestFit="1" customWidth="1"/>
    <col min="27" max="28" width="4.7109375" style="125" bestFit="1" customWidth="1"/>
    <col min="29" max="36" width="6.28515625" style="125" bestFit="1" customWidth="1"/>
    <col min="37" max="49" width="7.28515625" style="125" bestFit="1" customWidth="1"/>
    <col min="50" max="55" width="8.28515625" style="125" bestFit="1" customWidth="1"/>
    <col min="56" max="56" width="11.28515625" style="125" bestFit="1" customWidth="1"/>
    <col min="57" max="16384" width="9.140625" style="125"/>
  </cols>
  <sheetData>
    <row r="1" spans="1:14">
      <c r="A1" s="308" t="s">
        <v>953</v>
      </c>
    </row>
    <row r="2" spans="1:14">
      <c r="A2" s="309" t="s">
        <v>940</v>
      </c>
    </row>
    <row r="3" spans="1:14">
      <c r="A3" s="125" t="s">
        <v>142</v>
      </c>
      <c r="B3" s="125" t="s">
        <v>531</v>
      </c>
    </row>
    <row r="4" spans="1:14">
      <c r="A4" s="125" t="s">
        <v>144</v>
      </c>
      <c r="B4" s="125" t="s">
        <v>145</v>
      </c>
    </row>
    <row r="6" spans="1:14">
      <c r="A6" s="125" t="s">
        <v>146</v>
      </c>
      <c r="B6" s="125" t="s">
        <v>567</v>
      </c>
      <c r="C6" s="125" t="s">
        <v>568</v>
      </c>
      <c r="D6" s="125" t="s">
        <v>569</v>
      </c>
      <c r="E6" s="125" t="s">
        <v>570</v>
      </c>
      <c r="F6" s="125" t="s">
        <v>571</v>
      </c>
      <c r="G6" s="125" t="s">
        <v>572</v>
      </c>
      <c r="H6" s="125" t="s">
        <v>573</v>
      </c>
      <c r="I6" s="125" t="s">
        <v>574</v>
      </c>
      <c r="J6" s="125" t="s">
        <v>575</v>
      </c>
      <c r="K6" s="125" t="s">
        <v>576</v>
      </c>
      <c r="L6" s="125" t="s">
        <v>577</v>
      </c>
      <c r="M6" s="125" t="s">
        <v>578</v>
      </c>
      <c r="N6" s="151" t="s">
        <v>579</v>
      </c>
    </row>
    <row r="7" spans="1:14">
      <c r="A7" s="152" t="s">
        <v>532</v>
      </c>
      <c r="B7" s="153">
        <v>0</v>
      </c>
      <c r="C7" s="153">
        <v>0</v>
      </c>
      <c r="D7" s="153">
        <v>0</v>
      </c>
      <c r="E7" s="153">
        <v>0</v>
      </c>
      <c r="F7" s="153">
        <v>0</v>
      </c>
      <c r="G7" s="153">
        <v>0</v>
      </c>
      <c r="H7" s="153">
        <v>0</v>
      </c>
      <c r="I7" s="153">
        <v>0</v>
      </c>
      <c r="J7" s="153">
        <v>0</v>
      </c>
      <c r="K7" s="153">
        <v>0</v>
      </c>
      <c r="L7" s="153">
        <v>0</v>
      </c>
      <c r="M7" s="153">
        <v>0</v>
      </c>
      <c r="N7" s="154">
        <v>0</v>
      </c>
    </row>
    <row r="8" spans="1:14">
      <c r="A8" s="155" t="s">
        <v>533</v>
      </c>
      <c r="B8" s="153">
        <v>0</v>
      </c>
      <c r="C8" s="153">
        <v>0</v>
      </c>
      <c r="D8" s="153">
        <v>0</v>
      </c>
      <c r="E8" s="153">
        <v>0</v>
      </c>
      <c r="F8" s="153">
        <v>0</v>
      </c>
      <c r="G8" s="153">
        <v>0</v>
      </c>
      <c r="H8" s="153">
        <v>0</v>
      </c>
      <c r="I8" s="153">
        <v>0</v>
      </c>
      <c r="J8" s="153">
        <v>0</v>
      </c>
      <c r="K8" s="153">
        <v>0</v>
      </c>
      <c r="L8" s="153">
        <v>0</v>
      </c>
      <c r="M8" s="153">
        <v>0</v>
      </c>
      <c r="N8" s="154">
        <v>0</v>
      </c>
    </row>
    <row r="9" spans="1:14">
      <c r="A9" s="155" t="s">
        <v>534</v>
      </c>
      <c r="B9" s="153">
        <v>0</v>
      </c>
      <c r="C9" s="153">
        <v>0</v>
      </c>
      <c r="D9" s="153">
        <v>0</v>
      </c>
      <c r="E9" s="153">
        <v>0</v>
      </c>
      <c r="F9" s="153">
        <v>0</v>
      </c>
      <c r="G9" s="153">
        <v>0</v>
      </c>
      <c r="H9" s="153">
        <v>0</v>
      </c>
      <c r="I9" s="153">
        <v>0</v>
      </c>
      <c r="J9" s="153">
        <v>0</v>
      </c>
      <c r="K9" s="153">
        <v>0</v>
      </c>
      <c r="L9" s="153">
        <v>0</v>
      </c>
      <c r="M9" s="153">
        <v>0</v>
      </c>
      <c r="N9" s="154">
        <v>0</v>
      </c>
    </row>
    <row r="10" spans="1:14">
      <c r="A10" s="152" t="s">
        <v>535</v>
      </c>
      <c r="B10" s="153">
        <v>11713.507523666667</v>
      </c>
      <c r="C10" s="153">
        <v>11713.507523666667</v>
      </c>
      <c r="D10" s="153">
        <v>11713.507523666667</v>
      </c>
      <c r="E10" s="153">
        <v>11713.507523666667</v>
      </c>
      <c r="F10" s="153">
        <v>11713.507523666667</v>
      </c>
      <c r="G10" s="153">
        <v>11713.507523666667</v>
      </c>
      <c r="H10" s="153">
        <v>11713.507523666667</v>
      </c>
      <c r="I10" s="153">
        <v>11713.507523666667</v>
      </c>
      <c r="J10" s="153">
        <v>11713.507523666667</v>
      </c>
      <c r="K10" s="153">
        <v>11713.507523666667</v>
      </c>
      <c r="L10" s="153">
        <v>11713.507523666667</v>
      </c>
      <c r="M10" s="153">
        <v>11713.507523666667</v>
      </c>
      <c r="N10" s="154">
        <v>140562.09028399995</v>
      </c>
    </row>
    <row r="11" spans="1:14">
      <c r="A11" s="155" t="s">
        <v>536</v>
      </c>
      <c r="B11" s="153">
        <v>11713.507523666667</v>
      </c>
      <c r="C11" s="153">
        <v>11713.507523666667</v>
      </c>
      <c r="D11" s="153">
        <v>11713.507523666667</v>
      </c>
      <c r="E11" s="153">
        <v>11713.507523666667</v>
      </c>
      <c r="F11" s="153">
        <v>11713.507523666667</v>
      </c>
      <c r="G11" s="153">
        <v>11713.507523666667</v>
      </c>
      <c r="H11" s="153">
        <v>11713.507523666667</v>
      </c>
      <c r="I11" s="153">
        <v>11713.507523666667</v>
      </c>
      <c r="J11" s="153">
        <v>11713.507523666667</v>
      </c>
      <c r="K11" s="153">
        <v>11713.507523666667</v>
      </c>
      <c r="L11" s="153">
        <v>11713.507523666667</v>
      </c>
      <c r="M11" s="153">
        <v>11713.507523666667</v>
      </c>
      <c r="N11" s="154">
        <v>140562.09028399995</v>
      </c>
    </row>
    <row r="12" spans="1:14">
      <c r="A12" s="152" t="s">
        <v>537</v>
      </c>
      <c r="B12" s="153">
        <v>-2281.1299145833332</v>
      </c>
      <c r="C12" s="153">
        <v>-2281.1299145833332</v>
      </c>
      <c r="D12" s="153">
        <v>-2281.1299145833332</v>
      </c>
      <c r="E12" s="153">
        <v>-2281.1299145833332</v>
      </c>
      <c r="F12" s="153">
        <v>-2281.1299145833332</v>
      </c>
      <c r="G12" s="153">
        <v>-2281.1299145833332</v>
      </c>
      <c r="H12" s="153">
        <v>-2281.1299145833332</v>
      </c>
      <c r="I12" s="153">
        <v>-2281.1299145833332</v>
      </c>
      <c r="J12" s="153">
        <v>-2281.1299145833332</v>
      </c>
      <c r="K12" s="153">
        <v>-2281.1299145833332</v>
      </c>
      <c r="L12" s="153">
        <v>-2281.1299145833332</v>
      </c>
      <c r="M12" s="153">
        <v>-2281.1299145833332</v>
      </c>
      <c r="N12" s="154">
        <v>-27373.558975</v>
      </c>
    </row>
    <row r="13" spans="1:14">
      <c r="A13" s="155" t="s">
        <v>538</v>
      </c>
      <c r="B13" s="153">
        <v>0</v>
      </c>
      <c r="C13" s="153">
        <v>0</v>
      </c>
      <c r="D13" s="153">
        <v>0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4">
        <v>0</v>
      </c>
    </row>
    <row r="14" spans="1:14">
      <c r="A14" s="155" t="s">
        <v>539</v>
      </c>
      <c r="B14" s="153">
        <v>0</v>
      </c>
      <c r="C14" s="153">
        <v>0</v>
      </c>
      <c r="D14" s="153">
        <v>0</v>
      </c>
      <c r="E14" s="153">
        <v>0</v>
      </c>
      <c r="F14" s="153">
        <v>0</v>
      </c>
      <c r="G14" s="153">
        <v>0</v>
      </c>
      <c r="H14" s="153">
        <v>0</v>
      </c>
      <c r="I14" s="153">
        <v>0</v>
      </c>
      <c r="J14" s="153">
        <v>0</v>
      </c>
      <c r="K14" s="153">
        <v>0</v>
      </c>
      <c r="L14" s="153">
        <v>0</v>
      </c>
      <c r="M14" s="153">
        <v>0</v>
      </c>
      <c r="N14" s="154">
        <v>0</v>
      </c>
    </row>
    <row r="15" spans="1:14">
      <c r="A15" s="155" t="s">
        <v>540</v>
      </c>
      <c r="B15" s="153">
        <v>0</v>
      </c>
      <c r="C15" s="153">
        <v>0</v>
      </c>
      <c r="D15" s="153">
        <v>0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4">
        <v>0</v>
      </c>
    </row>
    <row r="16" spans="1:14">
      <c r="A16" s="155" t="s">
        <v>541</v>
      </c>
      <c r="B16" s="153">
        <v>0</v>
      </c>
      <c r="C16" s="153">
        <v>0</v>
      </c>
      <c r="D16" s="153">
        <v>0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4">
        <v>0</v>
      </c>
    </row>
    <row r="17" spans="1:14">
      <c r="A17" s="155" t="s">
        <v>542</v>
      </c>
      <c r="B17" s="153">
        <v>-2281.1299145833332</v>
      </c>
      <c r="C17" s="153">
        <v>-2281.1299145833332</v>
      </c>
      <c r="D17" s="153">
        <v>-2281.1299145833332</v>
      </c>
      <c r="E17" s="153">
        <v>-2281.1299145833332</v>
      </c>
      <c r="F17" s="153">
        <v>-2281.1299145833332</v>
      </c>
      <c r="G17" s="153">
        <v>-2281.1299145833332</v>
      </c>
      <c r="H17" s="153">
        <v>-2281.1299145833332</v>
      </c>
      <c r="I17" s="153">
        <v>-2281.1299145833332</v>
      </c>
      <c r="J17" s="153">
        <v>-2281.1299145833332</v>
      </c>
      <c r="K17" s="153">
        <v>-2281.1299145833332</v>
      </c>
      <c r="L17" s="153">
        <v>-2281.1299145833332</v>
      </c>
      <c r="M17" s="153">
        <v>-2281.1299145833332</v>
      </c>
      <c r="N17" s="154">
        <v>-27373.558975</v>
      </c>
    </row>
    <row r="18" spans="1:14">
      <c r="A18" s="155" t="s">
        <v>543</v>
      </c>
      <c r="B18" s="153">
        <v>0</v>
      </c>
      <c r="C18" s="153">
        <v>0</v>
      </c>
      <c r="D18" s="153">
        <v>0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4">
        <v>0</v>
      </c>
    </row>
    <row r="19" spans="1:14">
      <c r="A19" s="155" t="s">
        <v>544</v>
      </c>
      <c r="B19" s="153">
        <v>0</v>
      </c>
      <c r="C19" s="153">
        <v>0</v>
      </c>
      <c r="D19" s="153">
        <v>0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4">
        <v>0</v>
      </c>
    </row>
    <row r="20" spans="1:14">
      <c r="A20" s="152" t="s">
        <v>545</v>
      </c>
      <c r="B20" s="153">
        <v>-25813.882142750001</v>
      </c>
      <c r="C20" s="153">
        <v>-25966.415476083333</v>
      </c>
      <c r="D20" s="153">
        <v>-26118.948809416666</v>
      </c>
      <c r="E20" s="153">
        <v>-26271.482142749999</v>
      </c>
      <c r="F20" s="153">
        <v>-26424.015476083332</v>
      </c>
      <c r="G20" s="153">
        <v>-26576.548809416665</v>
      </c>
      <c r="H20" s="153">
        <v>-26729.082142749998</v>
      </c>
      <c r="I20" s="153">
        <v>-26881.615476083331</v>
      </c>
      <c r="J20" s="153">
        <v>-27034.148809416663</v>
      </c>
      <c r="K20" s="153">
        <v>-27186.682142749996</v>
      </c>
      <c r="L20" s="153">
        <v>-27339.215476083329</v>
      </c>
      <c r="M20" s="153">
        <v>-27491.748809416662</v>
      </c>
      <c r="N20" s="154">
        <v>-319833.78571299999</v>
      </c>
    </row>
    <row r="21" spans="1:14">
      <c r="A21" s="155" t="s">
        <v>546</v>
      </c>
      <c r="B21" s="153">
        <v>1256.2990807500005</v>
      </c>
      <c r="C21" s="153">
        <v>1256.2990807500005</v>
      </c>
      <c r="D21" s="153">
        <v>1256.2990807500005</v>
      </c>
      <c r="E21" s="153">
        <v>1256.2990807500005</v>
      </c>
      <c r="F21" s="153">
        <v>1256.2990807500005</v>
      </c>
      <c r="G21" s="153">
        <v>1256.2990807500005</v>
      </c>
      <c r="H21" s="153">
        <v>1256.2990807500005</v>
      </c>
      <c r="I21" s="153">
        <v>1256.2990807500005</v>
      </c>
      <c r="J21" s="153">
        <v>1256.2990807500005</v>
      </c>
      <c r="K21" s="153">
        <v>1256.2990807500005</v>
      </c>
      <c r="L21" s="153">
        <v>1256.2990807500005</v>
      </c>
      <c r="M21" s="153">
        <v>1256.2990807500005</v>
      </c>
      <c r="N21" s="154">
        <v>15075.588969000008</v>
      </c>
    </row>
    <row r="22" spans="1:14">
      <c r="A22" s="155" t="s">
        <v>547</v>
      </c>
      <c r="B22" s="153">
        <v>-7136.2469377500001</v>
      </c>
      <c r="C22" s="153">
        <v>-7136.2469377500001</v>
      </c>
      <c r="D22" s="153">
        <v>-7136.2469377500001</v>
      </c>
      <c r="E22" s="153">
        <v>-7136.2469377500001</v>
      </c>
      <c r="F22" s="153">
        <v>-7136.2469377500001</v>
      </c>
      <c r="G22" s="153">
        <v>-7136.2469377500001</v>
      </c>
      <c r="H22" s="153">
        <v>-7136.2469377500001</v>
      </c>
      <c r="I22" s="153">
        <v>-7136.2469377500001</v>
      </c>
      <c r="J22" s="153">
        <v>-7136.2469377500001</v>
      </c>
      <c r="K22" s="153">
        <v>-7136.2469377500001</v>
      </c>
      <c r="L22" s="153">
        <v>-7136.2469377500001</v>
      </c>
      <c r="M22" s="153">
        <v>-7136.2469377500001</v>
      </c>
      <c r="N22" s="154">
        <v>-85634.963253000009</v>
      </c>
    </row>
    <row r="23" spans="1:14">
      <c r="A23" s="155" t="s">
        <v>548</v>
      </c>
      <c r="B23" s="153">
        <v>-21739.631585750001</v>
      </c>
      <c r="C23" s="153">
        <v>-21892.164919083334</v>
      </c>
      <c r="D23" s="153">
        <v>-22044.698252416667</v>
      </c>
      <c r="E23" s="153">
        <v>-22197.23158575</v>
      </c>
      <c r="F23" s="153">
        <v>-22349.764919083333</v>
      </c>
      <c r="G23" s="153">
        <v>-22502.298252416665</v>
      </c>
      <c r="H23" s="153">
        <v>-22654.831585749998</v>
      </c>
      <c r="I23" s="153">
        <v>-22807.364919083331</v>
      </c>
      <c r="J23" s="153">
        <v>-22959.898252416664</v>
      </c>
      <c r="K23" s="153">
        <v>-23112.431585749997</v>
      </c>
      <c r="L23" s="153">
        <v>-23264.96491908333</v>
      </c>
      <c r="M23" s="153">
        <v>-23417.498252416663</v>
      </c>
      <c r="N23" s="154">
        <v>-270942.77902899997</v>
      </c>
    </row>
    <row r="24" spans="1:14">
      <c r="A24" s="155" t="s">
        <v>549</v>
      </c>
      <c r="B24" s="153">
        <v>1805.6972999999989</v>
      </c>
      <c r="C24" s="153">
        <v>1805.6972999999989</v>
      </c>
      <c r="D24" s="153">
        <v>1805.6972999999989</v>
      </c>
      <c r="E24" s="153">
        <v>1805.6972999999989</v>
      </c>
      <c r="F24" s="153">
        <v>1805.6972999999989</v>
      </c>
      <c r="G24" s="153">
        <v>1805.6972999999989</v>
      </c>
      <c r="H24" s="153">
        <v>1805.6972999999989</v>
      </c>
      <c r="I24" s="153">
        <v>1805.6972999999989</v>
      </c>
      <c r="J24" s="153">
        <v>1805.6972999999989</v>
      </c>
      <c r="K24" s="153">
        <v>1805.6972999999989</v>
      </c>
      <c r="L24" s="153">
        <v>1805.6972999999989</v>
      </c>
      <c r="M24" s="153">
        <v>1805.6972999999989</v>
      </c>
      <c r="N24" s="154">
        <v>21668.36759999999</v>
      </c>
    </row>
    <row r="25" spans="1:14">
      <c r="A25" s="155" t="s">
        <v>550</v>
      </c>
      <c r="B25" s="153">
        <v>0</v>
      </c>
      <c r="C25" s="153">
        <v>0</v>
      </c>
      <c r="D25" s="153">
        <v>0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4">
        <v>0</v>
      </c>
    </row>
    <row r="26" spans="1:14">
      <c r="A26" s="152" t="s">
        <v>159</v>
      </c>
      <c r="B26" s="153">
        <v>-140509.01594807292</v>
      </c>
      <c r="C26" s="153">
        <v>-141266.20135158376</v>
      </c>
      <c r="D26" s="153">
        <v>-141976.60426522035</v>
      </c>
      <c r="E26" s="153">
        <v>-142632.5510197668</v>
      </c>
      <c r="F26" s="153">
        <v>-143283.80064079093</v>
      </c>
      <c r="G26" s="153">
        <v>-143929.39998594031</v>
      </c>
      <c r="H26" s="153">
        <v>-144569.91814334341</v>
      </c>
      <c r="I26" s="153">
        <v>-145209.99946558202</v>
      </c>
      <c r="J26" s="153">
        <v>-145859.00850942943</v>
      </c>
      <c r="K26" s="153">
        <v>-146532.35919035276</v>
      </c>
      <c r="L26" s="153">
        <v>-147225.0223926419</v>
      </c>
      <c r="M26" s="153">
        <v>-147912.54473595717</v>
      </c>
      <c r="N26" s="154">
        <v>-1730906.4256486834</v>
      </c>
    </row>
    <row r="27" spans="1:14">
      <c r="A27" s="155" t="s">
        <v>551</v>
      </c>
      <c r="B27" s="153">
        <v>115.85248840761767</v>
      </c>
      <c r="C27" s="153">
        <v>117.0735603863867</v>
      </c>
      <c r="D27" s="153">
        <v>118.30410681734088</v>
      </c>
      <c r="E27" s="153">
        <v>119.53067464485775</v>
      </c>
      <c r="F27" s="153">
        <v>120.74900771573209</v>
      </c>
      <c r="G27" s="153">
        <v>121.95743503311235</v>
      </c>
      <c r="H27" s="153">
        <v>123.15695429106745</v>
      </c>
      <c r="I27" s="153">
        <v>124.35570771359278</v>
      </c>
      <c r="J27" s="153">
        <v>125.57011272755608</v>
      </c>
      <c r="K27" s="153">
        <v>126.82719216341104</v>
      </c>
      <c r="L27" s="153">
        <v>128.11812925156823</v>
      </c>
      <c r="M27" s="153">
        <v>129.400053667978</v>
      </c>
      <c r="N27" s="154">
        <v>1470.8954228202228</v>
      </c>
    </row>
    <row r="28" spans="1:14">
      <c r="A28" s="155" t="s">
        <v>160</v>
      </c>
      <c r="B28" s="153">
        <v>-67017.682995217066</v>
      </c>
      <c r="C28" s="153">
        <v>-67426.475903823186</v>
      </c>
      <c r="D28" s="153">
        <v>-67838.567581705342</v>
      </c>
      <c r="E28" s="153">
        <v>-68249.27400854358</v>
      </c>
      <c r="F28" s="153">
        <v>-68657.113297348318</v>
      </c>
      <c r="G28" s="153">
        <v>-69061.503648458485</v>
      </c>
      <c r="H28" s="153">
        <v>-69462.792434204574</v>
      </c>
      <c r="I28" s="153">
        <v>-69863.814575047232</v>
      </c>
      <c r="J28" s="153">
        <v>-70270.28621185504</v>
      </c>
      <c r="K28" s="153">
        <v>-70691.616024001065</v>
      </c>
      <c r="L28" s="153">
        <v>-71124.734230977716</v>
      </c>
      <c r="M28" s="153">
        <v>-71554.714449174557</v>
      </c>
      <c r="N28" s="154">
        <v>-831218.57536035683</v>
      </c>
    </row>
    <row r="29" spans="1:14">
      <c r="A29" s="155" t="s">
        <v>161</v>
      </c>
      <c r="B29" s="153">
        <v>-122873.64508361279</v>
      </c>
      <c r="C29" s="153">
        <v>-123411.71454359891</v>
      </c>
      <c r="D29" s="153">
        <v>-123954.09398716356</v>
      </c>
      <c r="E29" s="153">
        <v>-124494.66354081093</v>
      </c>
      <c r="F29" s="153">
        <v>-125031.48705561564</v>
      </c>
      <c r="G29" s="153">
        <v>-125563.80438536085</v>
      </c>
      <c r="H29" s="153">
        <v>-126092.06938689924</v>
      </c>
      <c r="I29" s="153">
        <v>-126619.98600543229</v>
      </c>
      <c r="J29" s="153">
        <v>-127155.02262423019</v>
      </c>
      <c r="K29" s="153">
        <v>-127709.4720865312</v>
      </c>
      <c r="L29" s="153">
        <v>-128279.32359240748</v>
      </c>
      <c r="M29" s="153">
        <v>-128845.07518132176</v>
      </c>
      <c r="N29" s="154">
        <v>-1510030.3574729851</v>
      </c>
    </row>
    <row r="30" spans="1:14">
      <c r="A30" s="155" t="s">
        <v>552</v>
      </c>
      <c r="B30" s="153">
        <v>-2001.561105935004</v>
      </c>
      <c r="C30" s="153">
        <v>-2023.1643648814597</v>
      </c>
      <c r="D30" s="153">
        <v>-2044.9352462510715</v>
      </c>
      <c r="E30" s="153">
        <v>-2066.6357379943711</v>
      </c>
      <c r="F30" s="153">
        <v>-2088.1905400623536</v>
      </c>
      <c r="G30" s="153">
        <v>-2109.5700891055358</v>
      </c>
      <c r="H30" s="153">
        <v>-2130.7920363710718</v>
      </c>
      <c r="I30" s="153">
        <v>-2152.0004344426488</v>
      </c>
      <c r="J30" s="153">
        <v>-2173.485741155665</v>
      </c>
      <c r="K30" s="153">
        <v>-2195.726045610465</v>
      </c>
      <c r="L30" s="153">
        <v>-2218.5653611331772</v>
      </c>
      <c r="M30" s="153">
        <v>-2241.2452240724688</v>
      </c>
      <c r="N30" s="154">
        <v>-25445.871927015294</v>
      </c>
    </row>
    <row r="31" spans="1:14">
      <c r="A31" s="155" t="s">
        <v>553</v>
      </c>
      <c r="B31" s="153">
        <v>-11494.714826914445</v>
      </c>
      <c r="C31" s="153">
        <v>-11620.929943544499</v>
      </c>
      <c r="D31" s="153">
        <v>-11748.137704474786</v>
      </c>
      <c r="E31" s="153">
        <v>-11874.92862462662</v>
      </c>
      <c r="F31" s="153">
        <v>-12000.85678415803</v>
      </c>
      <c r="G31" s="153">
        <v>-12125.747111680561</v>
      </c>
      <c r="H31" s="153">
        <v>-12249.704136227643</v>
      </c>
      <c r="I31" s="153">
        <v>-12373.580923716283</v>
      </c>
      <c r="J31" s="153">
        <v>-12499.097538260488</v>
      </c>
      <c r="K31" s="153">
        <v>-12629.085178762456</v>
      </c>
      <c r="L31" s="153">
        <v>-12762.620106740222</v>
      </c>
      <c r="M31" s="153">
        <v>-12895.210771443963</v>
      </c>
      <c r="N31" s="154">
        <v>-146274.61365054996</v>
      </c>
    </row>
    <row r="32" spans="1:14">
      <c r="A32" s="155" t="s">
        <v>162</v>
      </c>
      <c r="B32" s="153">
        <v>-2597.3677722131724</v>
      </c>
      <c r="C32" s="153">
        <v>-2600.1113191283184</v>
      </c>
      <c r="D32" s="153">
        <v>-2602.8823808464185</v>
      </c>
      <c r="E32" s="153">
        <v>-2605.6418882828366</v>
      </c>
      <c r="F32" s="153">
        <v>-2608.3774811221338</v>
      </c>
      <c r="G32" s="153">
        <v>-2611.0843066142734</v>
      </c>
      <c r="H32" s="153">
        <v>-2613.7652621673951</v>
      </c>
      <c r="I32" s="153">
        <v>-2616.4439936541312</v>
      </c>
      <c r="J32" s="153">
        <v>-2619.1681790041657</v>
      </c>
      <c r="K32" s="153">
        <v>-2622.0162953516556</v>
      </c>
      <c r="L32" s="153">
        <v>-2624.9627378728983</v>
      </c>
      <c r="M32" s="153">
        <v>-2627.8830066500013</v>
      </c>
      <c r="N32" s="154">
        <v>-31349.704622907215</v>
      </c>
    </row>
    <row r="33" spans="1:15">
      <c r="A33" s="155" t="s">
        <v>163</v>
      </c>
      <c r="B33" s="153">
        <v>40969.519581615401</v>
      </c>
      <c r="C33" s="153">
        <v>41230.958664613776</v>
      </c>
      <c r="D33" s="153">
        <v>41494.470225406898</v>
      </c>
      <c r="E33" s="153">
        <v>41757.111491314747</v>
      </c>
      <c r="F33" s="153">
        <v>42017.95145515757</v>
      </c>
      <c r="G33" s="153">
        <v>42276.624596713023</v>
      </c>
      <c r="H33" s="153">
        <v>42533.349155385629</v>
      </c>
      <c r="I33" s="153">
        <v>42789.906192296476</v>
      </c>
      <c r="J33" s="153">
        <v>43049.886917993892</v>
      </c>
      <c r="K33" s="153">
        <v>43319.202409442485</v>
      </c>
      <c r="L33" s="153">
        <v>43595.924052846385</v>
      </c>
      <c r="M33" s="153">
        <v>43870.674230069359</v>
      </c>
      <c r="N33" s="154">
        <v>508905.57897285558</v>
      </c>
    </row>
    <row r="34" spans="1:15">
      <c r="A34" s="155" t="s">
        <v>164</v>
      </c>
      <c r="B34" s="153">
        <v>15028.986506149304</v>
      </c>
      <c r="C34" s="153">
        <v>15175.938823541379</v>
      </c>
      <c r="D34" s="153">
        <v>15376.33271644068</v>
      </c>
      <c r="E34" s="153">
        <v>15628.386420897732</v>
      </c>
      <c r="F34" s="153">
        <v>15879.349488927517</v>
      </c>
      <c r="G34" s="153">
        <v>16129.000608581802</v>
      </c>
      <c r="H34" s="153">
        <v>16377.471917523158</v>
      </c>
      <c r="I34" s="153">
        <v>16625.841796871377</v>
      </c>
      <c r="J34" s="153">
        <v>16876.284620995837</v>
      </c>
      <c r="K34" s="153">
        <v>17132.379376445839</v>
      </c>
      <c r="L34" s="153">
        <v>17392.958343214254</v>
      </c>
      <c r="M34" s="153">
        <v>17652.343644092936</v>
      </c>
      <c r="N34" s="154">
        <v>195275.27426368138</v>
      </c>
    </row>
    <row r="35" spans="1:15">
      <c r="A35" s="155" t="s">
        <v>554</v>
      </c>
      <c r="B35" s="153">
        <v>5350.1468129626974</v>
      </c>
      <c r="C35" s="153">
        <v>5300.2416804626973</v>
      </c>
      <c r="D35" s="153">
        <v>5250.3365479626955</v>
      </c>
      <c r="E35" s="153">
        <v>5200.4314154626973</v>
      </c>
      <c r="F35" s="153">
        <v>5150.526282962699</v>
      </c>
      <c r="G35" s="153">
        <v>5100.6211504626972</v>
      </c>
      <c r="H35" s="153">
        <v>5050.7160179626972</v>
      </c>
      <c r="I35" s="153">
        <v>5000.8108854626971</v>
      </c>
      <c r="J35" s="153">
        <v>4950.9057529626971</v>
      </c>
      <c r="K35" s="153">
        <v>4901.0006204626952</v>
      </c>
      <c r="L35" s="153">
        <v>4851.095487962697</v>
      </c>
      <c r="M35" s="153">
        <v>4801.1903554626979</v>
      </c>
      <c r="N35" s="154">
        <v>60908.023010552381</v>
      </c>
    </row>
    <row r="36" spans="1:15">
      <c r="A36" s="155" t="s">
        <v>165</v>
      </c>
      <c r="B36" s="153">
        <v>127.77198108733865</v>
      </c>
      <c r="C36" s="153">
        <v>128.18561805937861</v>
      </c>
      <c r="D36" s="153">
        <v>128.60582180950041</v>
      </c>
      <c r="E36" s="153">
        <v>129.02326797476962</v>
      </c>
      <c r="F36" s="153">
        <v>129.43500659954952</v>
      </c>
      <c r="G36" s="153">
        <v>129.8398795097055</v>
      </c>
      <c r="H36" s="153">
        <v>130.23857821071761</v>
      </c>
      <c r="I36" s="153">
        <v>130.6367461083355</v>
      </c>
      <c r="J36" s="153">
        <v>131.04576218224793</v>
      </c>
      <c r="K36" s="153">
        <v>131.48435605684972</v>
      </c>
      <c r="L36" s="153">
        <v>131.94641679632332</v>
      </c>
      <c r="M36" s="153">
        <v>132.4022308194435</v>
      </c>
      <c r="N36" s="154">
        <v>1560.6156652141945</v>
      </c>
    </row>
    <row r="37" spans="1:15">
      <c r="A37" s="155" t="s">
        <v>555</v>
      </c>
      <c r="B37" s="153">
        <v>3196.3286291942104</v>
      </c>
      <c r="C37" s="153">
        <v>3173.1514523178203</v>
      </c>
      <c r="D37" s="153">
        <v>3149.9742754414319</v>
      </c>
      <c r="E37" s="153">
        <v>3126.7970985650427</v>
      </c>
      <c r="F37" s="153">
        <v>3103.619921688653</v>
      </c>
      <c r="G37" s="153">
        <v>3080.4427448122642</v>
      </c>
      <c r="H37" s="153">
        <v>3057.2655679358754</v>
      </c>
      <c r="I37" s="153">
        <v>3034.0883910594866</v>
      </c>
      <c r="J37" s="153">
        <v>3010.9112141830965</v>
      </c>
      <c r="K37" s="153">
        <v>2987.7340373067082</v>
      </c>
      <c r="L37" s="153">
        <v>2964.5568604303189</v>
      </c>
      <c r="M37" s="153">
        <v>2941.3796835539301</v>
      </c>
      <c r="N37" s="154">
        <v>36826.249876488837</v>
      </c>
    </row>
    <row r="38" spans="1:15">
      <c r="A38" s="155" t="s">
        <v>556</v>
      </c>
      <c r="B38" s="153">
        <v>-4618.7842732985955</v>
      </c>
      <c r="C38" s="153">
        <v>-4654.628995898518</v>
      </c>
      <c r="D38" s="153">
        <v>-4690.7547714931115</v>
      </c>
      <c r="E38" s="153">
        <v>-4726.762524600641</v>
      </c>
      <c r="F38" s="153">
        <v>-4762.525999414298</v>
      </c>
      <c r="G38" s="153">
        <v>-4797.9956269817594</v>
      </c>
      <c r="H38" s="153">
        <v>-4833.2010031994323</v>
      </c>
      <c r="I38" s="153">
        <v>-4868.3836614449574</v>
      </c>
      <c r="J38" s="153">
        <v>-4904.0306131988764</v>
      </c>
      <c r="K38" s="153">
        <v>-4940.9434718184039</v>
      </c>
      <c r="L38" s="153">
        <v>-4978.8606940028621</v>
      </c>
      <c r="M38" s="153">
        <v>-5016.5105615862067</v>
      </c>
      <c r="N38" s="154">
        <v>-57793.382196937717</v>
      </c>
    </row>
    <row r="39" spans="1:15">
      <c r="A39" s="155" t="s">
        <v>557</v>
      </c>
      <c r="B39" s="153">
        <v>408.59686875965326</v>
      </c>
      <c r="C39" s="153">
        <v>412.59288682485203</v>
      </c>
      <c r="D39" s="153">
        <v>416.61991050049346</v>
      </c>
      <c r="E39" s="153">
        <v>420.63391400083492</v>
      </c>
      <c r="F39" s="153">
        <v>424.62096885533174</v>
      </c>
      <c r="G39" s="153">
        <v>428.57560664466928</v>
      </c>
      <c r="H39" s="153">
        <v>432.50109237170818</v>
      </c>
      <c r="I39" s="153">
        <v>436.42407186466426</v>
      </c>
      <c r="J39" s="153">
        <v>440.3982719598589</v>
      </c>
      <c r="K39" s="153">
        <v>444.51212619811031</v>
      </c>
      <c r="L39" s="153">
        <v>448.73678126759933</v>
      </c>
      <c r="M39" s="153">
        <v>452.9319419258245</v>
      </c>
      <c r="N39" s="154">
        <v>5167.1444411736011</v>
      </c>
    </row>
    <row r="40" spans="1:15">
      <c r="A40" s="155" t="s">
        <v>558</v>
      </c>
      <c r="B40" s="153">
        <v>2582.6881826014887</v>
      </c>
      <c r="C40" s="153">
        <v>2595.4706029883882</v>
      </c>
      <c r="D40" s="153">
        <v>2608.3524224180819</v>
      </c>
      <c r="E40" s="153">
        <v>2621.1925012420252</v>
      </c>
      <c r="F40" s="153">
        <v>2633.9461870047244</v>
      </c>
      <c r="G40" s="153">
        <v>2646.5959488258504</v>
      </c>
      <c r="H40" s="153">
        <v>2659.1522537839619</v>
      </c>
      <c r="I40" s="153">
        <v>2671.7005241552542</v>
      </c>
      <c r="J40" s="153">
        <v>2684.4129996095044</v>
      </c>
      <c r="K40" s="153">
        <v>2697.5731839766004</v>
      </c>
      <c r="L40" s="153">
        <v>2711.0885781399056</v>
      </c>
      <c r="M40" s="153">
        <v>2724.5094179240068</v>
      </c>
      <c r="N40" s="154">
        <v>31836.682802669791</v>
      </c>
    </row>
    <row r="41" spans="1:15">
      <c r="A41" s="155" t="s">
        <v>559</v>
      </c>
      <c r="B41" s="153">
        <v>2314.8490583404582</v>
      </c>
      <c r="C41" s="153">
        <v>2337.210430096442</v>
      </c>
      <c r="D41" s="153">
        <v>2359.7713799168159</v>
      </c>
      <c r="E41" s="153">
        <v>2382.2485209894721</v>
      </c>
      <c r="F41" s="153">
        <v>2404.552198018042</v>
      </c>
      <c r="G41" s="153">
        <v>2426.6472116780296</v>
      </c>
      <c r="H41" s="153">
        <v>2448.5545782611271</v>
      </c>
      <c r="I41" s="153">
        <v>2470.4458126236377</v>
      </c>
      <c r="J41" s="153">
        <v>2492.6667456602918</v>
      </c>
      <c r="K41" s="153">
        <v>2515.7866096697935</v>
      </c>
      <c r="L41" s="153">
        <v>2539.6196805834034</v>
      </c>
      <c r="M41" s="153">
        <v>2563.2629007756059</v>
      </c>
      <c r="N41" s="154">
        <v>29255.615126613127</v>
      </c>
    </row>
    <row r="42" spans="1:15">
      <c r="A42" s="152" t="s">
        <v>560</v>
      </c>
      <c r="B42" s="153">
        <v>0</v>
      </c>
      <c r="C42" s="153">
        <v>0</v>
      </c>
      <c r="D42" s="153">
        <v>0</v>
      </c>
      <c r="E42" s="153">
        <v>0</v>
      </c>
      <c r="F42" s="153">
        <v>0</v>
      </c>
      <c r="G42" s="153">
        <v>0</v>
      </c>
      <c r="H42" s="153">
        <v>0</v>
      </c>
      <c r="I42" s="153">
        <v>0</v>
      </c>
      <c r="J42" s="153">
        <v>0</v>
      </c>
      <c r="K42" s="153">
        <v>0</v>
      </c>
      <c r="L42" s="153">
        <v>0</v>
      </c>
      <c r="M42" s="153">
        <v>0</v>
      </c>
      <c r="N42" s="154">
        <v>0</v>
      </c>
    </row>
    <row r="43" spans="1:15">
      <c r="A43" s="155" t="s">
        <v>561</v>
      </c>
      <c r="B43" s="153">
        <v>0</v>
      </c>
      <c r="C43" s="153">
        <v>0</v>
      </c>
      <c r="D43" s="153">
        <v>0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154">
        <v>0</v>
      </c>
    </row>
    <row r="44" spans="1:15">
      <c r="A44" s="152" t="s">
        <v>166</v>
      </c>
      <c r="B44" s="153">
        <v>-156890.52048173957</v>
      </c>
      <c r="C44" s="153">
        <v>-157800.23921858374</v>
      </c>
      <c r="D44" s="153">
        <v>-158663.17546555371</v>
      </c>
      <c r="E44" s="153">
        <v>-159471.65555343349</v>
      </c>
      <c r="F44" s="153">
        <v>-160275.43850779094</v>
      </c>
      <c r="G44" s="153">
        <v>-161073.57118627365</v>
      </c>
      <c r="H44" s="153">
        <v>-161866.62267701008</v>
      </c>
      <c r="I44" s="153">
        <v>-162659.23733258207</v>
      </c>
      <c r="J44" s="153">
        <v>-163460.77970976275</v>
      </c>
      <c r="K44" s="153">
        <v>-164286.66372401945</v>
      </c>
      <c r="L44" s="153">
        <v>-165131.86025964186</v>
      </c>
      <c r="M44" s="153">
        <v>-165971.91593629052</v>
      </c>
      <c r="N44" s="154">
        <v>-1937551.6800526835</v>
      </c>
    </row>
    <row r="45" spans="1:15" s="156" customFormat="1">
      <c r="B45" s="157">
        <f>GETPIVOTDATA("Sum of Jan 2023 Change",$A$6)</f>
        <v>-156890.52048173957</v>
      </c>
      <c r="C45" s="157">
        <f>B45+GETPIVOTDATA("Sum of Feb 2023 Change",$A$6)</f>
        <v>-314690.75970032334</v>
      </c>
      <c r="D45" s="157">
        <f>C45+GETPIVOTDATA("Sum of Mar 2023 Change",$A$6)</f>
        <v>-473353.93516587705</v>
      </c>
      <c r="E45" s="157">
        <f>D45+GETPIVOTDATA("Sum of Apr 2023 Change",$A$6)</f>
        <v>-632825.59071931057</v>
      </c>
      <c r="F45" s="157">
        <f>E45+GETPIVOTDATA("Sum of May 2023 Change",$A$6)</f>
        <v>-793101.02922710148</v>
      </c>
      <c r="G45" s="157">
        <f>F45+GETPIVOTDATA("Sum of June 2023 Change",$A$6)</f>
        <v>-954174.60041337507</v>
      </c>
      <c r="H45" s="157">
        <f>G45+GETPIVOTDATA("Sum of July 2023 Change",$A$6)</f>
        <v>-1116041.2230903851</v>
      </c>
      <c r="I45" s="157">
        <f>H45+GETPIVOTDATA("Sum of Aug 2023 Change",$A$6)</f>
        <v>-1278700.4604229671</v>
      </c>
      <c r="J45" s="157">
        <f>I45+GETPIVOTDATA("Sum of Sep 2023 Change",$A$6)</f>
        <v>-1442161.2401327298</v>
      </c>
      <c r="K45" s="157">
        <f>J45+GETPIVOTDATA("Sum of Oct 2023 Change",$A$6)</f>
        <v>-1606447.9038567492</v>
      </c>
      <c r="L45" s="157">
        <f>K45+GETPIVOTDATA("Sum of Nov 2023 Change",$A$6)</f>
        <v>-1771579.7641163911</v>
      </c>
      <c r="M45" s="157">
        <f>L45+GETPIVOTDATA("Sum of Dec 2023 Change",$A$6)</f>
        <v>-1937551.6800526816</v>
      </c>
      <c r="O45" s="157">
        <f>SUM(B45:N45)/13</f>
        <v>-959809.13133689458</v>
      </c>
    </row>
    <row r="46" spans="1:15" s="151" customFormat="1"/>
    <row r="47" spans="1:15">
      <c r="A47" s="158" t="s">
        <v>580</v>
      </c>
    </row>
    <row r="48" spans="1:15">
      <c r="A48" s="158" t="s">
        <v>581</v>
      </c>
    </row>
    <row r="49" spans="1:15">
      <c r="A49" s="125" t="s">
        <v>160</v>
      </c>
      <c r="B49" s="159">
        <v>-395.43554348515636</v>
      </c>
      <c r="C49" s="159">
        <v>-402.28430369183843</v>
      </c>
      <c r="D49" s="159">
        <v>-407.76331185718436</v>
      </c>
      <c r="E49" s="159">
        <v>-412.14651838946065</v>
      </c>
      <c r="F49" s="159">
        <v>-415.65308361528196</v>
      </c>
      <c r="G49" s="159">
        <v>-418.45833579593886</v>
      </c>
      <c r="H49" s="159">
        <v>-420.70253754046439</v>
      </c>
      <c r="I49" s="159">
        <v>-422.49789893608477</v>
      </c>
      <c r="J49" s="159">
        <v>-423.93418805258148</v>
      </c>
      <c r="K49" s="159">
        <v>-425.08321934577839</v>
      </c>
      <c r="L49" s="159">
        <v>-426.00244438033587</v>
      </c>
      <c r="M49" s="159">
        <v>-426.73782440798186</v>
      </c>
      <c r="N49" s="154">
        <f>SUM(B49:M49)</f>
        <v>-4996.6992094980869</v>
      </c>
    </row>
    <row r="50" spans="1:15">
      <c r="A50" s="125" t="s">
        <v>161</v>
      </c>
      <c r="B50" s="159">
        <v>-24949.455306586889</v>
      </c>
      <c r="C50" s="159">
        <v>-25269.825672084982</v>
      </c>
      <c r="D50" s="159">
        <v>-25526.121964483478</v>
      </c>
      <c r="E50" s="159">
        <v>-25731.158998402258</v>
      </c>
      <c r="F50" s="159">
        <v>-25895.188625537288</v>
      </c>
      <c r="G50" s="159">
        <v>-26026.412327245307</v>
      </c>
      <c r="H50" s="159">
        <v>-26131.391288611725</v>
      </c>
      <c r="I50" s="159">
        <v>-26215.374457704856</v>
      </c>
      <c r="J50" s="159">
        <v>-26282.560992979365</v>
      </c>
      <c r="K50" s="159">
        <v>-26336.310221198968</v>
      </c>
      <c r="L50" s="159">
        <v>-26379.309603774644</v>
      </c>
      <c r="M50" s="159">
        <v>-26413.709109835203</v>
      </c>
      <c r="N50" s="154">
        <f t="shared" ref="N50:N56" si="0">SUM(B50:M50)</f>
        <v>-311156.81856844499</v>
      </c>
    </row>
    <row r="51" spans="1:15">
      <c r="A51" s="125" t="s">
        <v>162</v>
      </c>
      <c r="B51" s="159">
        <v>-0.11502031465524265</v>
      </c>
      <c r="C51" s="159">
        <v>-0.11502031465524265</v>
      </c>
      <c r="D51" s="159">
        <v>-0.11502031465524265</v>
      </c>
      <c r="E51" s="159">
        <v>-0.11502031465524265</v>
      </c>
      <c r="F51" s="159">
        <v>-0.11502031465524265</v>
      </c>
      <c r="G51" s="159">
        <v>-0.11502031465524265</v>
      </c>
      <c r="H51" s="159">
        <v>-0.11502031465524265</v>
      </c>
      <c r="I51" s="159">
        <v>-0.11502031465524265</v>
      </c>
      <c r="J51" s="159">
        <v>-0.11502031465524265</v>
      </c>
      <c r="K51" s="159">
        <v>-0.11502031465524265</v>
      </c>
      <c r="L51" s="159">
        <v>-0.11502031465524265</v>
      </c>
      <c r="M51" s="159">
        <v>-0.11502031465524265</v>
      </c>
      <c r="N51" s="154">
        <f t="shared" si="0"/>
        <v>-1.3802437758629118</v>
      </c>
    </row>
    <row r="52" spans="1:15">
      <c r="A52" s="125" t="s">
        <v>163</v>
      </c>
      <c r="B52" s="159">
        <v>4148.9840072546576</v>
      </c>
      <c r="C52" s="159">
        <v>4190.6958490359721</v>
      </c>
      <c r="D52" s="159">
        <v>4224.0653224610251</v>
      </c>
      <c r="E52" s="159">
        <v>4250.7609012010653</v>
      </c>
      <c r="F52" s="159">
        <v>4272.1173641930982</v>
      </c>
      <c r="G52" s="159">
        <v>4289.2025345867223</v>
      </c>
      <c r="H52" s="159">
        <v>4302.870670901626</v>
      </c>
      <c r="I52" s="159">
        <v>4313.8051799535497</v>
      </c>
      <c r="J52" s="159">
        <v>4322.5527871950871</v>
      </c>
      <c r="K52" s="159">
        <v>4329.5508729883113</v>
      </c>
      <c r="L52" s="159">
        <v>4335.1493416228986</v>
      </c>
      <c r="M52" s="159">
        <v>4339.6281165305663</v>
      </c>
      <c r="N52" s="154">
        <f t="shared" si="0"/>
        <v>51319.382947924576</v>
      </c>
    </row>
    <row r="53" spans="1:15">
      <c r="A53" s="125" t="s">
        <v>164</v>
      </c>
      <c r="B53" s="159">
        <v>375.07830525937834</v>
      </c>
      <c r="C53" s="159">
        <v>379.388989537405</v>
      </c>
      <c r="D53" s="159">
        <v>382.83753695982705</v>
      </c>
      <c r="E53" s="159">
        <v>385.59637489776469</v>
      </c>
      <c r="F53" s="159">
        <v>387.80344524811426</v>
      </c>
      <c r="G53" s="159">
        <v>389.56910152839419</v>
      </c>
      <c r="H53" s="159">
        <v>390.98162655261876</v>
      </c>
      <c r="I53" s="159">
        <v>392.11164657199743</v>
      </c>
      <c r="J53" s="159">
        <v>393.01566258750063</v>
      </c>
      <c r="K53" s="159">
        <v>393.73887539990346</v>
      </c>
      <c r="L53" s="159">
        <v>394.31744564982546</v>
      </c>
      <c r="M53" s="159">
        <v>394.78030184976433</v>
      </c>
      <c r="N53" s="154">
        <f t="shared" si="0"/>
        <v>4659.2193120424936</v>
      </c>
    </row>
    <row r="54" spans="1:15">
      <c r="A54" s="125" t="s">
        <v>165</v>
      </c>
      <c r="B54" s="159">
        <v>18.032568043257015</v>
      </c>
      <c r="C54" s="159">
        <v>18.336722681650826</v>
      </c>
      <c r="D54" s="159">
        <v>18.580046392365603</v>
      </c>
      <c r="E54" s="159">
        <v>18.774705360937787</v>
      </c>
      <c r="F54" s="159">
        <v>18.930432535795262</v>
      </c>
      <c r="G54" s="159">
        <v>19.05501427568106</v>
      </c>
      <c r="H54" s="159">
        <v>19.154679667590244</v>
      </c>
      <c r="I54" s="159">
        <v>19.234411981117319</v>
      </c>
      <c r="J54" s="159">
        <v>19.298197831938523</v>
      </c>
      <c r="K54" s="159">
        <v>19.349226512596033</v>
      </c>
      <c r="L54" s="159">
        <v>19.390049457122132</v>
      </c>
      <c r="M54" s="159">
        <v>19.422707812742829</v>
      </c>
      <c r="N54" s="154">
        <f t="shared" si="0"/>
        <v>227.55876255279463</v>
      </c>
    </row>
    <row r="55" spans="1:15">
      <c r="A55" s="125" t="s">
        <v>582</v>
      </c>
      <c r="B55" s="159">
        <v>0</v>
      </c>
      <c r="C55" s="159">
        <v>0</v>
      </c>
      <c r="D55" s="159">
        <v>0</v>
      </c>
      <c r="E55" s="159">
        <v>0</v>
      </c>
      <c r="F55" s="159">
        <v>0</v>
      </c>
      <c r="G55" s="159">
        <v>0</v>
      </c>
      <c r="H55" s="159">
        <v>0</v>
      </c>
      <c r="I55" s="159">
        <v>0</v>
      </c>
      <c r="J55" s="159">
        <v>0</v>
      </c>
      <c r="K55" s="159">
        <v>0</v>
      </c>
      <c r="L55" s="159">
        <v>0</v>
      </c>
      <c r="M55" s="159">
        <v>0</v>
      </c>
      <c r="N55" s="154">
        <f t="shared" si="0"/>
        <v>0</v>
      </c>
    </row>
    <row r="56" spans="1:15">
      <c r="B56" s="159">
        <v>-20802.910989829412</v>
      </c>
      <c r="C56" s="159">
        <v>-21083.80343483646</v>
      </c>
      <c r="D56" s="159">
        <v>-21308.517390842084</v>
      </c>
      <c r="E56" s="159">
        <v>-21488.288555646606</v>
      </c>
      <c r="F56" s="159">
        <v>-21632.105487490233</v>
      </c>
      <c r="G56" s="159">
        <v>-21747.159032965108</v>
      </c>
      <c r="H56" s="159">
        <v>-21839.201869345008</v>
      </c>
      <c r="I56" s="159">
        <v>-21912.83613844894</v>
      </c>
      <c r="J56" s="159">
        <v>-21971.743553732056</v>
      </c>
      <c r="K56" s="159">
        <v>-22018.869485958596</v>
      </c>
      <c r="L56" s="159">
        <v>-22056.570231739781</v>
      </c>
      <c r="M56" s="159">
        <v>-22086.730828364758</v>
      </c>
      <c r="N56" s="154">
        <f t="shared" si="0"/>
        <v>-259948.73699919903</v>
      </c>
    </row>
    <row r="57" spans="1:15" s="156" customFormat="1">
      <c r="B57" s="202">
        <f>B56</f>
        <v>-20802.910989829412</v>
      </c>
      <c r="C57" s="202">
        <f t="shared" ref="C57:M57" si="1">B57+C56</f>
        <v>-41886.714424665872</v>
      </c>
      <c r="D57" s="202">
        <f t="shared" si="1"/>
        <v>-63195.231815507956</v>
      </c>
      <c r="E57" s="202">
        <f t="shared" si="1"/>
        <v>-84683.520371154562</v>
      </c>
      <c r="F57" s="202">
        <f t="shared" si="1"/>
        <v>-106315.62585864479</v>
      </c>
      <c r="G57" s="202">
        <f t="shared" si="1"/>
        <v>-128062.7848916099</v>
      </c>
      <c r="H57" s="202">
        <f t="shared" si="1"/>
        <v>-149901.9867609549</v>
      </c>
      <c r="I57" s="202">
        <f t="shared" si="1"/>
        <v>-171814.82289940384</v>
      </c>
      <c r="J57" s="202">
        <f t="shared" si="1"/>
        <v>-193786.56645313589</v>
      </c>
      <c r="K57" s="202">
        <f t="shared" si="1"/>
        <v>-215805.43593909449</v>
      </c>
      <c r="L57" s="202">
        <f t="shared" si="1"/>
        <v>-237862.00617083427</v>
      </c>
      <c r="M57" s="202">
        <f t="shared" si="1"/>
        <v>-259948.73699919903</v>
      </c>
      <c r="O57" s="160">
        <f>SUM(B57:N57)/13</f>
        <v>-128774.33412107962</v>
      </c>
    </row>
    <row r="58" spans="1:15" s="151" customFormat="1"/>
    <row r="59" spans="1:15">
      <c r="A59" s="158" t="s">
        <v>583</v>
      </c>
    </row>
    <row r="60" spans="1:15">
      <c r="A60" s="161" t="s">
        <v>532</v>
      </c>
    </row>
    <row r="61" spans="1:15">
      <c r="A61" s="155" t="s">
        <v>533</v>
      </c>
      <c r="B61" s="153">
        <f t="shared" ref="B61:F62" si="2">B8</f>
        <v>0</v>
      </c>
      <c r="C61" s="153">
        <f t="shared" si="2"/>
        <v>0</v>
      </c>
      <c r="D61" s="153">
        <f t="shared" si="2"/>
        <v>0</v>
      </c>
      <c r="E61" s="153">
        <f t="shared" si="2"/>
        <v>0</v>
      </c>
      <c r="F61" s="153">
        <f t="shared" si="2"/>
        <v>0</v>
      </c>
      <c r="G61" s="153">
        <f>G8</f>
        <v>0</v>
      </c>
      <c r="H61" s="153">
        <f t="shared" ref="H61:M62" si="3">H8</f>
        <v>0</v>
      </c>
      <c r="I61" s="153">
        <f t="shared" si="3"/>
        <v>0</v>
      </c>
      <c r="J61" s="153">
        <f t="shared" si="3"/>
        <v>0</v>
      </c>
      <c r="K61" s="153">
        <f t="shared" si="3"/>
        <v>0</v>
      </c>
      <c r="L61" s="153">
        <f t="shared" si="3"/>
        <v>0</v>
      </c>
      <c r="M61" s="153">
        <f t="shared" si="3"/>
        <v>0</v>
      </c>
      <c r="N61" s="153">
        <f>SUM(B61:M61)</f>
        <v>0</v>
      </c>
    </row>
    <row r="62" spans="1:15">
      <c r="A62" s="155" t="s">
        <v>534</v>
      </c>
      <c r="B62" s="153">
        <f t="shared" si="2"/>
        <v>0</v>
      </c>
      <c r="C62" s="153">
        <f t="shared" si="2"/>
        <v>0</v>
      </c>
      <c r="D62" s="153">
        <f t="shared" si="2"/>
        <v>0</v>
      </c>
      <c r="E62" s="153">
        <f t="shared" si="2"/>
        <v>0</v>
      </c>
      <c r="F62" s="153">
        <f t="shared" si="2"/>
        <v>0</v>
      </c>
      <c r="G62" s="153">
        <f>G9</f>
        <v>0</v>
      </c>
      <c r="H62" s="153">
        <f t="shared" si="3"/>
        <v>0</v>
      </c>
      <c r="I62" s="153">
        <f t="shared" si="3"/>
        <v>0</v>
      </c>
      <c r="J62" s="153">
        <f t="shared" si="3"/>
        <v>0</v>
      </c>
      <c r="K62" s="153">
        <f t="shared" si="3"/>
        <v>0</v>
      </c>
      <c r="L62" s="153">
        <f t="shared" si="3"/>
        <v>0</v>
      </c>
      <c r="M62" s="153">
        <f t="shared" si="3"/>
        <v>0</v>
      </c>
      <c r="N62" s="153">
        <f t="shared" ref="N62:N96" si="4">SUM(B62:M62)</f>
        <v>0</v>
      </c>
    </row>
    <row r="63" spans="1:15">
      <c r="A63" s="161" t="s">
        <v>535</v>
      </c>
      <c r="N63" s="153">
        <f t="shared" si="4"/>
        <v>0</v>
      </c>
    </row>
    <row r="64" spans="1:15">
      <c r="A64" s="155" t="s">
        <v>536</v>
      </c>
      <c r="B64" s="153">
        <f t="shared" ref="B64:F64" si="5">B11</f>
        <v>11713.507523666667</v>
      </c>
      <c r="C64" s="153">
        <f t="shared" si="5"/>
        <v>11713.507523666667</v>
      </c>
      <c r="D64" s="153">
        <f t="shared" si="5"/>
        <v>11713.507523666667</v>
      </c>
      <c r="E64" s="153">
        <f t="shared" si="5"/>
        <v>11713.507523666667</v>
      </c>
      <c r="F64" s="153">
        <f t="shared" si="5"/>
        <v>11713.507523666667</v>
      </c>
      <c r="G64" s="153">
        <f>G11</f>
        <v>11713.507523666667</v>
      </c>
      <c r="H64" s="153">
        <f t="shared" ref="H64:M64" si="6">H11</f>
        <v>11713.507523666667</v>
      </c>
      <c r="I64" s="153">
        <f t="shared" si="6"/>
        <v>11713.507523666667</v>
      </c>
      <c r="J64" s="153">
        <f t="shared" si="6"/>
        <v>11713.507523666667</v>
      </c>
      <c r="K64" s="153">
        <f t="shared" si="6"/>
        <v>11713.507523666667</v>
      </c>
      <c r="L64" s="153">
        <f t="shared" si="6"/>
        <v>11713.507523666667</v>
      </c>
      <c r="M64" s="153">
        <f t="shared" si="6"/>
        <v>11713.507523666667</v>
      </c>
      <c r="N64" s="153">
        <f t="shared" si="4"/>
        <v>140562.09028399998</v>
      </c>
    </row>
    <row r="65" spans="1:14">
      <c r="A65" s="161" t="s">
        <v>537</v>
      </c>
      <c r="N65" s="153">
        <f t="shared" si="4"/>
        <v>0</v>
      </c>
    </row>
    <row r="66" spans="1:14">
      <c r="A66" s="155" t="s">
        <v>538</v>
      </c>
      <c r="B66" s="153">
        <f t="shared" ref="B66:M72" si="7">B13</f>
        <v>0</v>
      </c>
      <c r="C66" s="153">
        <f t="shared" si="7"/>
        <v>0</v>
      </c>
      <c r="D66" s="153">
        <f t="shared" si="7"/>
        <v>0</v>
      </c>
      <c r="E66" s="153">
        <f t="shared" si="7"/>
        <v>0</v>
      </c>
      <c r="F66" s="153">
        <f t="shared" si="7"/>
        <v>0</v>
      </c>
      <c r="G66" s="153">
        <f>G13</f>
        <v>0</v>
      </c>
      <c r="H66" s="153">
        <f t="shared" ref="H66:M66" si="8">H13</f>
        <v>0</v>
      </c>
      <c r="I66" s="153">
        <f t="shared" si="8"/>
        <v>0</v>
      </c>
      <c r="J66" s="153">
        <f t="shared" si="8"/>
        <v>0</v>
      </c>
      <c r="K66" s="153">
        <f t="shared" si="8"/>
        <v>0</v>
      </c>
      <c r="L66" s="153">
        <f t="shared" si="8"/>
        <v>0</v>
      </c>
      <c r="M66" s="153">
        <f t="shared" si="8"/>
        <v>0</v>
      </c>
      <c r="N66" s="153">
        <f t="shared" si="4"/>
        <v>0</v>
      </c>
    </row>
    <row r="67" spans="1:14">
      <c r="A67" s="155" t="s">
        <v>539</v>
      </c>
      <c r="B67" s="153">
        <f t="shared" si="7"/>
        <v>0</v>
      </c>
      <c r="C67" s="153">
        <f t="shared" si="7"/>
        <v>0</v>
      </c>
      <c r="D67" s="153">
        <f t="shared" si="7"/>
        <v>0</v>
      </c>
      <c r="E67" s="153">
        <f t="shared" si="7"/>
        <v>0</v>
      </c>
      <c r="F67" s="153">
        <f t="shared" si="7"/>
        <v>0</v>
      </c>
      <c r="G67" s="153">
        <f t="shared" si="7"/>
        <v>0</v>
      </c>
      <c r="H67" s="153">
        <f t="shared" si="7"/>
        <v>0</v>
      </c>
      <c r="I67" s="153">
        <f t="shared" si="7"/>
        <v>0</v>
      </c>
      <c r="J67" s="153">
        <f t="shared" si="7"/>
        <v>0</v>
      </c>
      <c r="K67" s="153">
        <f t="shared" si="7"/>
        <v>0</v>
      </c>
      <c r="L67" s="153">
        <f t="shared" si="7"/>
        <v>0</v>
      </c>
      <c r="M67" s="153">
        <f t="shared" si="7"/>
        <v>0</v>
      </c>
      <c r="N67" s="153">
        <f t="shared" si="4"/>
        <v>0</v>
      </c>
    </row>
    <row r="68" spans="1:14">
      <c r="A68" s="155" t="s">
        <v>540</v>
      </c>
      <c r="B68" s="153">
        <f t="shared" si="7"/>
        <v>0</v>
      </c>
      <c r="C68" s="153">
        <f t="shared" si="7"/>
        <v>0</v>
      </c>
      <c r="D68" s="153">
        <f t="shared" si="7"/>
        <v>0</v>
      </c>
      <c r="E68" s="153">
        <f t="shared" si="7"/>
        <v>0</v>
      </c>
      <c r="F68" s="153">
        <f t="shared" si="7"/>
        <v>0</v>
      </c>
      <c r="G68" s="153">
        <f t="shared" si="7"/>
        <v>0</v>
      </c>
      <c r="H68" s="153">
        <f t="shared" si="7"/>
        <v>0</v>
      </c>
      <c r="I68" s="153">
        <f t="shared" si="7"/>
        <v>0</v>
      </c>
      <c r="J68" s="153">
        <f t="shared" si="7"/>
        <v>0</v>
      </c>
      <c r="K68" s="153">
        <f t="shared" si="7"/>
        <v>0</v>
      </c>
      <c r="L68" s="153">
        <f t="shared" si="7"/>
        <v>0</v>
      </c>
      <c r="M68" s="153">
        <f t="shared" si="7"/>
        <v>0</v>
      </c>
      <c r="N68" s="153">
        <f t="shared" si="4"/>
        <v>0</v>
      </c>
    </row>
    <row r="69" spans="1:14">
      <c r="A69" s="155" t="s">
        <v>541</v>
      </c>
      <c r="B69" s="153">
        <f t="shared" si="7"/>
        <v>0</v>
      </c>
      <c r="C69" s="153">
        <f t="shared" si="7"/>
        <v>0</v>
      </c>
      <c r="D69" s="153">
        <f t="shared" si="7"/>
        <v>0</v>
      </c>
      <c r="E69" s="153">
        <f t="shared" si="7"/>
        <v>0</v>
      </c>
      <c r="F69" s="153">
        <f t="shared" si="7"/>
        <v>0</v>
      </c>
      <c r="G69" s="153">
        <f t="shared" si="7"/>
        <v>0</v>
      </c>
      <c r="H69" s="153">
        <f t="shared" si="7"/>
        <v>0</v>
      </c>
      <c r="I69" s="153">
        <f t="shared" si="7"/>
        <v>0</v>
      </c>
      <c r="J69" s="153">
        <f t="shared" si="7"/>
        <v>0</v>
      </c>
      <c r="K69" s="153">
        <f t="shared" si="7"/>
        <v>0</v>
      </c>
      <c r="L69" s="153">
        <f t="shared" si="7"/>
        <v>0</v>
      </c>
      <c r="M69" s="153">
        <f t="shared" si="7"/>
        <v>0</v>
      </c>
      <c r="N69" s="153">
        <f t="shared" si="4"/>
        <v>0</v>
      </c>
    </row>
    <row r="70" spans="1:14">
      <c r="A70" s="155" t="s">
        <v>542</v>
      </c>
      <c r="B70" s="153">
        <f t="shared" si="7"/>
        <v>-2281.1299145833332</v>
      </c>
      <c r="C70" s="153">
        <f t="shared" si="7"/>
        <v>-2281.1299145833332</v>
      </c>
      <c r="D70" s="153">
        <f t="shared" si="7"/>
        <v>-2281.1299145833332</v>
      </c>
      <c r="E70" s="153">
        <f t="shared" si="7"/>
        <v>-2281.1299145833332</v>
      </c>
      <c r="F70" s="153">
        <f t="shared" si="7"/>
        <v>-2281.1299145833332</v>
      </c>
      <c r="G70" s="153">
        <f t="shared" si="7"/>
        <v>-2281.1299145833332</v>
      </c>
      <c r="H70" s="153">
        <f t="shared" si="7"/>
        <v>-2281.1299145833332</v>
      </c>
      <c r="I70" s="153">
        <f t="shared" si="7"/>
        <v>-2281.1299145833332</v>
      </c>
      <c r="J70" s="153">
        <f t="shared" si="7"/>
        <v>-2281.1299145833332</v>
      </c>
      <c r="K70" s="153">
        <f t="shared" si="7"/>
        <v>-2281.1299145833332</v>
      </c>
      <c r="L70" s="153">
        <f t="shared" si="7"/>
        <v>-2281.1299145833332</v>
      </c>
      <c r="M70" s="153">
        <f t="shared" si="7"/>
        <v>-2281.1299145833332</v>
      </c>
      <c r="N70" s="153">
        <f t="shared" si="4"/>
        <v>-27373.558974999996</v>
      </c>
    </row>
    <row r="71" spans="1:14">
      <c r="A71" s="155" t="s">
        <v>543</v>
      </c>
      <c r="B71" s="153">
        <f t="shared" si="7"/>
        <v>0</v>
      </c>
      <c r="C71" s="153">
        <f t="shared" si="7"/>
        <v>0</v>
      </c>
      <c r="D71" s="153">
        <f t="shared" si="7"/>
        <v>0</v>
      </c>
      <c r="E71" s="153">
        <f t="shared" si="7"/>
        <v>0</v>
      </c>
      <c r="F71" s="153">
        <f t="shared" si="7"/>
        <v>0</v>
      </c>
      <c r="G71" s="153">
        <f t="shared" si="7"/>
        <v>0</v>
      </c>
      <c r="H71" s="153">
        <f t="shared" si="7"/>
        <v>0</v>
      </c>
      <c r="I71" s="153">
        <f t="shared" si="7"/>
        <v>0</v>
      </c>
      <c r="J71" s="153">
        <f t="shared" si="7"/>
        <v>0</v>
      </c>
      <c r="K71" s="153">
        <f t="shared" si="7"/>
        <v>0</v>
      </c>
      <c r="L71" s="153">
        <f t="shared" si="7"/>
        <v>0</v>
      </c>
      <c r="M71" s="153">
        <f t="shared" si="7"/>
        <v>0</v>
      </c>
      <c r="N71" s="153">
        <f t="shared" si="4"/>
        <v>0</v>
      </c>
    </row>
    <row r="72" spans="1:14">
      <c r="A72" s="155" t="s">
        <v>544</v>
      </c>
      <c r="B72" s="153">
        <f t="shared" si="7"/>
        <v>0</v>
      </c>
      <c r="C72" s="153">
        <f t="shared" si="7"/>
        <v>0</v>
      </c>
      <c r="D72" s="153">
        <f t="shared" si="7"/>
        <v>0</v>
      </c>
      <c r="E72" s="153">
        <f t="shared" si="7"/>
        <v>0</v>
      </c>
      <c r="F72" s="153">
        <f t="shared" si="7"/>
        <v>0</v>
      </c>
      <c r="G72" s="153">
        <f t="shared" si="7"/>
        <v>0</v>
      </c>
      <c r="H72" s="153">
        <f t="shared" si="7"/>
        <v>0</v>
      </c>
      <c r="I72" s="153">
        <f t="shared" si="7"/>
        <v>0</v>
      </c>
      <c r="J72" s="153">
        <f t="shared" si="7"/>
        <v>0</v>
      </c>
      <c r="K72" s="153">
        <f t="shared" si="7"/>
        <v>0</v>
      </c>
      <c r="L72" s="153">
        <f t="shared" si="7"/>
        <v>0</v>
      </c>
      <c r="M72" s="153">
        <f t="shared" si="7"/>
        <v>0</v>
      </c>
      <c r="N72" s="153">
        <f t="shared" si="4"/>
        <v>0</v>
      </c>
    </row>
    <row r="73" spans="1:14">
      <c r="A73" s="161" t="s">
        <v>545</v>
      </c>
      <c r="N73" s="153">
        <f t="shared" si="4"/>
        <v>0</v>
      </c>
    </row>
    <row r="74" spans="1:14">
      <c r="A74" s="155" t="s">
        <v>546</v>
      </c>
      <c r="B74" s="153">
        <f t="shared" ref="B74:M78" si="9">B21</f>
        <v>1256.2990807500005</v>
      </c>
      <c r="C74" s="153">
        <f t="shared" si="9"/>
        <v>1256.2990807500005</v>
      </c>
      <c r="D74" s="153">
        <f t="shared" si="9"/>
        <v>1256.2990807500005</v>
      </c>
      <c r="E74" s="153">
        <f t="shared" si="9"/>
        <v>1256.2990807500005</v>
      </c>
      <c r="F74" s="153">
        <f t="shared" si="9"/>
        <v>1256.2990807500005</v>
      </c>
      <c r="G74" s="153">
        <f>G21</f>
        <v>1256.2990807500005</v>
      </c>
      <c r="H74" s="153">
        <f t="shared" ref="H74:M74" si="10">H21</f>
        <v>1256.2990807500005</v>
      </c>
      <c r="I74" s="153">
        <f t="shared" si="10"/>
        <v>1256.2990807500005</v>
      </c>
      <c r="J74" s="153">
        <f t="shared" si="10"/>
        <v>1256.2990807500005</v>
      </c>
      <c r="K74" s="153">
        <f t="shared" si="10"/>
        <v>1256.2990807500005</v>
      </c>
      <c r="L74" s="153">
        <f t="shared" si="10"/>
        <v>1256.2990807500005</v>
      </c>
      <c r="M74" s="153">
        <f t="shared" si="10"/>
        <v>1256.2990807500005</v>
      </c>
      <c r="N74" s="153">
        <f t="shared" si="4"/>
        <v>15075.588969000009</v>
      </c>
    </row>
    <row r="75" spans="1:14">
      <c r="A75" s="155" t="s">
        <v>547</v>
      </c>
      <c r="B75" s="153">
        <f t="shared" si="9"/>
        <v>-7136.2469377500001</v>
      </c>
      <c r="C75" s="153">
        <f t="shared" si="9"/>
        <v>-7136.2469377500001</v>
      </c>
      <c r="D75" s="153">
        <f t="shared" si="9"/>
        <v>-7136.2469377500001</v>
      </c>
      <c r="E75" s="153">
        <f t="shared" si="9"/>
        <v>-7136.2469377500001</v>
      </c>
      <c r="F75" s="153">
        <f t="shared" si="9"/>
        <v>-7136.2469377500001</v>
      </c>
      <c r="G75" s="153">
        <f t="shared" si="9"/>
        <v>-7136.2469377500001</v>
      </c>
      <c r="H75" s="153">
        <f t="shared" si="9"/>
        <v>-7136.2469377500001</v>
      </c>
      <c r="I75" s="153">
        <f t="shared" si="9"/>
        <v>-7136.2469377500001</v>
      </c>
      <c r="J75" s="153">
        <f t="shared" si="9"/>
        <v>-7136.2469377500001</v>
      </c>
      <c r="K75" s="153">
        <f t="shared" si="9"/>
        <v>-7136.2469377500001</v>
      </c>
      <c r="L75" s="153">
        <f t="shared" si="9"/>
        <v>-7136.2469377500001</v>
      </c>
      <c r="M75" s="153">
        <f t="shared" si="9"/>
        <v>-7136.2469377500001</v>
      </c>
      <c r="N75" s="153">
        <f t="shared" si="4"/>
        <v>-85634.963252999994</v>
      </c>
    </row>
    <row r="76" spans="1:14">
      <c r="A76" s="155" t="s">
        <v>548</v>
      </c>
      <c r="B76" s="153">
        <f t="shared" si="9"/>
        <v>-21739.631585750001</v>
      </c>
      <c r="C76" s="153">
        <f t="shared" si="9"/>
        <v>-21892.164919083334</v>
      </c>
      <c r="D76" s="153">
        <f t="shared" si="9"/>
        <v>-22044.698252416667</v>
      </c>
      <c r="E76" s="153">
        <f t="shared" si="9"/>
        <v>-22197.23158575</v>
      </c>
      <c r="F76" s="153">
        <f t="shared" si="9"/>
        <v>-22349.764919083333</v>
      </c>
      <c r="G76" s="153">
        <f t="shared" si="9"/>
        <v>-22502.298252416665</v>
      </c>
      <c r="H76" s="153">
        <f t="shared" si="9"/>
        <v>-22654.831585749998</v>
      </c>
      <c r="I76" s="153">
        <f t="shared" si="9"/>
        <v>-22807.364919083331</v>
      </c>
      <c r="J76" s="153">
        <f t="shared" si="9"/>
        <v>-22959.898252416664</v>
      </c>
      <c r="K76" s="153">
        <f t="shared" si="9"/>
        <v>-23112.431585749997</v>
      </c>
      <c r="L76" s="153">
        <f t="shared" si="9"/>
        <v>-23264.96491908333</v>
      </c>
      <c r="M76" s="153">
        <f t="shared" si="9"/>
        <v>-23417.498252416663</v>
      </c>
      <c r="N76" s="153">
        <f t="shared" si="4"/>
        <v>-270942.77902899997</v>
      </c>
    </row>
    <row r="77" spans="1:14">
      <c r="A77" s="155" t="s">
        <v>549</v>
      </c>
      <c r="B77" s="153">
        <f t="shared" si="9"/>
        <v>1805.6972999999989</v>
      </c>
      <c r="C77" s="153">
        <f t="shared" si="9"/>
        <v>1805.6972999999989</v>
      </c>
      <c r="D77" s="153">
        <f t="shared" si="9"/>
        <v>1805.6972999999989</v>
      </c>
      <c r="E77" s="153">
        <f t="shared" si="9"/>
        <v>1805.6972999999989</v>
      </c>
      <c r="F77" s="153">
        <f t="shared" si="9"/>
        <v>1805.6972999999989</v>
      </c>
      <c r="G77" s="153">
        <f t="shared" si="9"/>
        <v>1805.6972999999989</v>
      </c>
      <c r="H77" s="153">
        <f t="shared" si="9"/>
        <v>1805.6972999999989</v>
      </c>
      <c r="I77" s="153">
        <f t="shared" si="9"/>
        <v>1805.6972999999989</v>
      </c>
      <c r="J77" s="153">
        <f t="shared" si="9"/>
        <v>1805.6972999999989</v>
      </c>
      <c r="K77" s="153">
        <f t="shared" si="9"/>
        <v>1805.6972999999989</v>
      </c>
      <c r="L77" s="153">
        <f t="shared" si="9"/>
        <v>1805.6972999999989</v>
      </c>
      <c r="M77" s="153">
        <f t="shared" si="9"/>
        <v>1805.6972999999989</v>
      </c>
      <c r="N77" s="153">
        <f t="shared" si="4"/>
        <v>21668.367599999994</v>
      </c>
    </row>
    <row r="78" spans="1:14">
      <c r="A78" s="155" t="s">
        <v>550</v>
      </c>
      <c r="B78" s="153">
        <f t="shared" si="9"/>
        <v>0</v>
      </c>
      <c r="C78" s="153">
        <f t="shared" si="9"/>
        <v>0</v>
      </c>
      <c r="D78" s="153">
        <f t="shared" si="9"/>
        <v>0</v>
      </c>
      <c r="E78" s="153">
        <f t="shared" si="9"/>
        <v>0</v>
      </c>
      <c r="F78" s="153">
        <f t="shared" si="9"/>
        <v>0</v>
      </c>
      <c r="G78" s="153">
        <f t="shared" si="9"/>
        <v>0</v>
      </c>
      <c r="H78" s="153">
        <f t="shared" si="9"/>
        <v>0</v>
      </c>
      <c r="I78" s="153">
        <f t="shared" si="9"/>
        <v>0</v>
      </c>
      <c r="J78" s="153">
        <f t="shared" si="9"/>
        <v>0</v>
      </c>
      <c r="K78" s="153">
        <f t="shared" si="9"/>
        <v>0</v>
      </c>
      <c r="L78" s="153">
        <f t="shared" si="9"/>
        <v>0</v>
      </c>
      <c r="M78" s="153">
        <f t="shared" si="9"/>
        <v>0</v>
      </c>
      <c r="N78" s="153">
        <f t="shared" si="4"/>
        <v>0</v>
      </c>
    </row>
    <row r="79" spans="1:14">
      <c r="A79" s="161" t="s">
        <v>159</v>
      </c>
      <c r="N79" s="153">
        <f t="shared" si="4"/>
        <v>0</v>
      </c>
    </row>
    <row r="80" spans="1:14">
      <c r="A80" s="155" t="s">
        <v>551</v>
      </c>
      <c r="B80" s="153">
        <f t="shared" ref="B80:F80" si="11">B27</f>
        <v>115.85248840761767</v>
      </c>
      <c r="C80" s="153">
        <f t="shared" si="11"/>
        <v>117.0735603863867</v>
      </c>
      <c r="D80" s="153">
        <f t="shared" si="11"/>
        <v>118.30410681734088</v>
      </c>
      <c r="E80" s="153">
        <f t="shared" si="11"/>
        <v>119.53067464485775</v>
      </c>
      <c r="F80" s="153">
        <f t="shared" si="11"/>
        <v>120.74900771573209</v>
      </c>
      <c r="G80" s="153">
        <f>G27</f>
        <v>121.95743503311235</v>
      </c>
      <c r="H80" s="153">
        <f t="shared" ref="H80:M80" si="12">H27</f>
        <v>123.15695429106745</v>
      </c>
      <c r="I80" s="153">
        <f t="shared" si="12"/>
        <v>124.35570771359278</v>
      </c>
      <c r="J80" s="153">
        <f t="shared" si="12"/>
        <v>125.57011272755608</v>
      </c>
      <c r="K80" s="153">
        <f t="shared" si="12"/>
        <v>126.82719216341104</v>
      </c>
      <c r="L80" s="153">
        <f t="shared" si="12"/>
        <v>128.11812925156823</v>
      </c>
      <c r="M80" s="153">
        <f t="shared" si="12"/>
        <v>129.400053667978</v>
      </c>
      <c r="N80" s="153">
        <f t="shared" si="4"/>
        <v>1470.895422820221</v>
      </c>
    </row>
    <row r="81" spans="1:14">
      <c r="A81" s="155" t="s">
        <v>160</v>
      </c>
      <c r="B81" s="153">
        <f t="shared" ref="B81:F82" si="13">B28+B49</f>
        <v>-67413.118538702227</v>
      </c>
      <c r="C81" s="153">
        <f t="shared" si="13"/>
        <v>-67828.760207515021</v>
      </c>
      <c r="D81" s="153">
        <f t="shared" si="13"/>
        <v>-68246.330893562525</v>
      </c>
      <c r="E81" s="153">
        <f t="shared" si="13"/>
        <v>-68661.420526933041</v>
      </c>
      <c r="F81" s="153">
        <f t="shared" si="13"/>
        <v>-69072.7663809636</v>
      </c>
      <c r="G81" s="153">
        <f>G28+G49</f>
        <v>-69479.96198425442</v>
      </c>
      <c r="H81" s="153">
        <f t="shared" ref="H81:M82" si="14">H28+H49</f>
        <v>-69883.494971745036</v>
      </c>
      <c r="I81" s="153">
        <f t="shared" si="14"/>
        <v>-70286.312473983315</v>
      </c>
      <c r="J81" s="153">
        <f t="shared" si="14"/>
        <v>-70694.220399907616</v>
      </c>
      <c r="K81" s="153">
        <f t="shared" si="14"/>
        <v>-71116.69924334684</v>
      </c>
      <c r="L81" s="153">
        <f t="shared" si="14"/>
        <v>-71550.736675358057</v>
      </c>
      <c r="M81" s="153">
        <f t="shared" si="14"/>
        <v>-71981.452273582545</v>
      </c>
      <c r="N81" s="153">
        <f t="shared" si="4"/>
        <v>-836215.27456985414</v>
      </c>
    </row>
    <row r="82" spans="1:14">
      <c r="A82" s="155" t="s">
        <v>161</v>
      </c>
      <c r="B82" s="153">
        <f t="shared" si="13"/>
        <v>-147823.10039019969</v>
      </c>
      <c r="C82" s="153">
        <f t="shared" si="13"/>
        <v>-148681.5402156839</v>
      </c>
      <c r="D82" s="153">
        <f t="shared" si="13"/>
        <v>-149480.21595164703</v>
      </c>
      <c r="E82" s="153">
        <f t="shared" si="13"/>
        <v>-150225.82253921317</v>
      </c>
      <c r="F82" s="153">
        <f t="shared" si="13"/>
        <v>-150926.67568115293</v>
      </c>
      <c r="G82" s="153">
        <f>G29+G50</f>
        <v>-151590.21671260617</v>
      </c>
      <c r="H82" s="153">
        <f t="shared" si="14"/>
        <v>-152223.46067551096</v>
      </c>
      <c r="I82" s="153">
        <f t="shared" si="14"/>
        <v>-152835.36046313716</v>
      </c>
      <c r="J82" s="153">
        <f t="shared" si="14"/>
        <v>-153437.58361720954</v>
      </c>
      <c r="K82" s="153">
        <f t="shared" si="14"/>
        <v>-154045.78230773017</v>
      </c>
      <c r="L82" s="153">
        <f t="shared" si="14"/>
        <v>-154658.63319618214</v>
      </c>
      <c r="M82" s="153">
        <f t="shared" si="14"/>
        <v>-155258.78429115698</v>
      </c>
      <c r="N82" s="153">
        <f t="shared" si="4"/>
        <v>-1821187.1760414294</v>
      </c>
    </row>
    <row r="83" spans="1:14">
      <c r="A83" s="155" t="s">
        <v>552</v>
      </c>
      <c r="B83" s="153">
        <f t="shared" ref="B83:M84" si="15">B30</f>
        <v>-2001.561105935004</v>
      </c>
      <c r="C83" s="153">
        <f t="shared" si="15"/>
        <v>-2023.1643648814597</v>
      </c>
      <c r="D83" s="153">
        <f t="shared" si="15"/>
        <v>-2044.9352462510715</v>
      </c>
      <c r="E83" s="153">
        <f t="shared" si="15"/>
        <v>-2066.6357379943711</v>
      </c>
      <c r="F83" s="153">
        <f t="shared" si="15"/>
        <v>-2088.1905400623536</v>
      </c>
      <c r="G83" s="153">
        <f t="shared" si="15"/>
        <v>-2109.5700891055358</v>
      </c>
      <c r="H83" s="153">
        <f t="shared" si="15"/>
        <v>-2130.7920363710718</v>
      </c>
      <c r="I83" s="153">
        <f t="shared" si="15"/>
        <v>-2152.0004344426488</v>
      </c>
      <c r="J83" s="153">
        <f t="shared" si="15"/>
        <v>-2173.485741155665</v>
      </c>
      <c r="K83" s="153">
        <f t="shared" si="15"/>
        <v>-2195.726045610465</v>
      </c>
      <c r="L83" s="153">
        <f t="shared" si="15"/>
        <v>-2218.5653611331772</v>
      </c>
      <c r="M83" s="153">
        <f t="shared" si="15"/>
        <v>-2241.2452240724688</v>
      </c>
      <c r="N83" s="153">
        <f t="shared" si="4"/>
        <v>-25445.871927015294</v>
      </c>
    </row>
    <row r="84" spans="1:14">
      <c r="A84" s="155" t="s">
        <v>553</v>
      </c>
      <c r="B84" s="153">
        <f t="shared" si="15"/>
        <v>-11494.714826914445</v>
      </c>
      <c r="C84" s="153">
        <f t="shared" si="15"/>
        <v>-11620.929943544499</v>
      </c>
      <c r="D84" s="153">
        <f t="shared" si="15"/>
        <v>-11748.137704474786</v>
      </c>
      <c r="E84" s="153">
        <f t="shared" si="15"/>
        <v>-11874.92862462662</v>
      </c>
      <c r="F84" s="153">
        <f t="shared" si="15"/>
        <v>-12000.85678415803</v>
      </c>
      <c r="G84" s="153">
        <f t="shared" si="15"/>
        <v>-12125.747111680561</v>
      </c>
      <c r="H84" s="153">
        <f t="shared" si="15"/>
        <v>-12249.704136227643</v>
      </c>
      <c r="I84" s="153">
        <f t="shared" si="15"/>
        <v>-12373.580923716283</v>
      </c>
      <c r="J84" s="153">
        <f t="shared" si="15"/>
        <v>-12499.097538260488</v>
      </c>
      <c r="K84" s="153">
        <f t="shared" si="15"/>
        <v>-12629.085178762456</v>
      </c>
      <c r="L84" s="153">
        <f t="shared" si="15"/>
        <v>-12762.620106740222</v>
      </c>
      <c r="M84" s="153">
        <f t="shared" si="15"/>
        <v>-12895.210771443963</v>
      </c>
      <c r="N84" s="153">
        <f t="shared" si="4"/>
        <v>-146274.61365054999</v>
      </c>
    </row>
    <row r="85" spans="1:14">
      <c r="A85" s="155" t="s">
        <v>162</v>
      </c>
      <c r="B85" s="153">
        <f>B32+B51</f>
        <v>-2597.4827925278278</v>
      </c>
      <c r="C85" s="153">
        <f t="shared" ref="C85:M87" si="16">C32+C51</f>
        <v>-2600.2263394429738</v>
      </c>
      <c r="D85" s="153">
        <f t="shared" si="16"/>
        <v>-2602.9974011610739</v>
      </c>
      <c r="E85" s="153">
        <f t="shared" si="16"/>
        <v>-2605.7569085974919</v>
      </c>
      <c r="F85" s="153">
        <f t="shared" si="16"/>
        <v>-2608.4925014367891</v>
      </c>
      <c r="G85" s="153">
        <f t="shared" si="16"/>
        <v>-2611.1993269289287</v>
      </c>
      <c r="H85" s="153">
        <f t="shared" si="16"/>
        <v>-2613.8802824820505</v>
      </c>
      <c r="I85" s="153">
        <f t="shared" si="16"/>
        <v>-2616.5590139687865</v>
      </c>
      <c r="J85" s="153">
        <f t="shared" si="16"/>
        <v>-2619.2831993188211</v>
      </c>
      <c r="K85" s="153">
        <f t="shared" si="16"/>
        <v>-2622.1313156663109</v>
      </c>
      <c r="L85" s="153">
        <f t="shared" si="16"/>
        <v>-2625.0777581875536</v>
      </c>
      <c r="M85" s="153">
        <f t="shared" si="16"/>
        <v>-2627.9980269646567</v>
      </c>
      <c r="N85" s="153">
        <f t="shared" si="4"/>
        <v>-31351.084866683261</v>
      </c>
    </row>
    <row r="86" spans="1:14">
      <c r="A86" s="155" t="s">
        <v>163</v>
      </c>
      <c r="B86" s="153">
        <f>B33+B52</f>
        <v>45118.503588870059</v>
      </c>
      <c r="C86" s="153">
        <f t="shared" si="16"/>
        <v>45421.654513649744</v>
      </c>
      <c r="D86" s="153">
        <f t="shared" si="16"/>
        <v>45718.535547867927</v>
      </c>
      <c r="E86" s="153">
        <f t="shared" si="16"/>
        <v>46007.872392515812</v>
      </c>
      <c r="F86" s="153">
        <f t="shared" si="16"/>
        <v>46290.068819350665</v>
      </c>
      <c r="G86" s="153">
        <f t="shared" si="16"/>
        <v>46565.827131299746</v>
      </c>
      <c r="H86" s="153">
        <f t="shared" si="16"/>
        <v>46836.219826287255</v>
      </c>
      <c r="I86" s="153">
        <f t="shared" si="16"/>
        <v>47103.711372250022</v>
      </c>
      <c r="J86" s="153">
        <f t="shared" si="16"/>
        <v>47372.439705188983</v>
      </c>
      <c r="K86" s="153">
        <f t="shared" si="16"/>
        <v>47648.7532824308</v>
      </c>
      <c r="L86" s="153">
        <f t="shared" si="16"/>
        <v>47931.073394469284</v>
      </c>
      <c r="M86" s="153">
        <f t="shared" si="16"/>
        <v>48210.302346599929</v>
      </c>
      <c r="N86" s="153">
        <f t="shared" si="4"/>
        <v>560224.96192078025</v>
      </c>
    </row>
    <row r="87" spans="1:14">
      <c r="A87" s="155" t="s">
        <v>164</v>
      </c>
      <c r="B87" s="153">
        <f>B34+B53</f>
        <v>15404.064811408682</v>
      </c>
      <c r="C87" s="153">
        <f t="shared" si="16"/>
        <v>15555.327813078784</v>
      </c>
      <c r="D87" s="153">
        <f t="shared" si="16"/>
        <v>15759.170253400507</v>
      </c>
      <c r="E87" s="153">
        <f t="shared" si="16"/>
        <v>16013.982795795497</v>
      </c>
      <c r="F87" s="153">
        <f t="shared" si="16"/>
        <v>16267.152934175632</v>
      </c>
      <c r="G87" s="153">
        <f t="shared" si="16"/>
        <v>16518.569710110198</v>
      </c>
      <c r="H87" s="153">
        <f t="shared" si="16"/>
        <v>16768.453544075775</v>
      </c>
      <c r="I87" s="153">
        <f t="shared" si="16"/>
        <v>17017.953443443374</v>
      </c>
      <c r="J87" s="153">
        <f t="shared" si="16"/>
        <v>17269.300283583339</v>
      </c>
      <c r="K87" s="153">
        <f t="shared" si="16"/>
        <v>17526.118251845743</v>
      </c>
      <c r="L87" s="153">
        <f t="shared" si="16"/>
        <v>17787.275788864077</v>
      </c>
      <c r="M87" s="153">
        <f t="shared" si="16"/>
        <v>18047.123945942702</v>
      </c>
      <c r="N87" s="153">
        <f t="shared" si="4"/>
        <v>199934.49357572434</v>
      </c>
    </row>
    <row r="88" spans="1:14">
      <c r="A88" s="155" t="s">
        <v>554</v>
      </c>
      <c r="B88" s="153">
        <f t="shared" ref="B88:M88" si="17">B35</f>
        <v>5350.1468129626974</v>
      </c>
      <c r="C88" s="153">
        <f t="shared" si="17"/>
        <v>5300.2416804626973</v>
      </c>
      <c r="D88" s="153">
        <f t="shared" si="17"/>
        <v>5250.3365479626955</v>
      </c>
      <c r="E88" s="153">
        <f t="shared" si="17"/>
        <v>5200.4314154626973</v>
      </c>
      <c r="F88" s="153">
        <f t="shared" si="17"/>
        <v>5150.526282962699</v>
      </c>
      <c r="G88" s="153">
        <f t="shared" si="17"/>
        <v>5100.6211504626972</v>
      </c>
      <c r="H88" s="153">
        <f t="shared" si="17"/>
        <v>5050.7160179626972</v>
      </c>
      <c r="I88" s="153">
        <f t="shared" si="17"/>
        <v>5000.8108854626971</v>
      </c>
      <c r="J88" s="153">
        <f t="shared" si="17"/>
        <v>4950.9057529626971</v>
      </c>
      <c r="K88" s="153">
        <f t="shared" si="17"/>
        <v>4901.0006204626952</v>
      </c>
      <c r="L88" s="153">
        <f t="shared" si="17"/>
        <v>4851.095487962697</v>
      </c>
      <c r="M88" s="153">
        <f t="shared" si="17"/>
        <v>4801.1903554626979</v>
      </c>
      <c r="N88" s="153">
        <f t="shared" si="4"/>
        <v>60908.023010552359</v>
      </c>
    </row>
    <row r="89" spans="1:14">
      <c r="A89" s="155" t="s">
        <v>165</v>
      </c>
      <c r="B89" s="153">
        <f>B36+B54</f>
        <v>145.80454913059566</v>
      </c>
      <c r="C89" s="153">
        <f t="shared" ref="C89:M89" si="18">C36+C54</f>
        <v>146.52234074102944</v>
      </c>
      <c r="D89" s="153">
        <f t="shared" si="18"/>
        <v>147.18586820186601</v>
      </c>
      <c r="E89" s="153">
        <f t="shared" si="18"/>
        <v>147.79797333570741</v>
      </c>
      <c r="F89" s="153">
        <f t="shared" si="18"/>
        <v>148.36543913534479</v>
      </c>
      <c r="G89" s="153">
        <f t="shared" si="18"/>
        <v>148.89489378538656</v>
      </c>
      <c r="H89" s="153">
        <f t="shared" si="18"/>
        <v>149.39325787830785</v>
      </c>
      <c r="I89" s="153">
        <f t="shared" si="18"/>
        <v>149.87115808945282</v>
      </c>
      <c r="J89" s="153">
        <f t="shared" si="18"/>
        <v>150.34396001418645</v>
      </c>
      <c r="K89" s="153">
        <f t="shared" si="18"/>
        <v>150.83358256944575</v>
      </c>
      <c r="L89" s="153">
        <f t="shared" si="18"/>
        <v>151.33646625344545</v>
      </c>
      <c r="M89" s="153">
        <f t="shared" si="18"/>
        <v>151.82493863218633</v>
      </c>
      <c r="N89" s="153">
        <f t="shared" si="4"/>
        <v>1788.1744277669545</v>
      </c>
    </row>
    <row r="90" spans="1:14">
      <c r="A90" s="155" t="s">
        <v>555</v>
      </c>
      <c r="B90" s="153">
        <f t="shared" ref="B90:M94" si="19">B37</f>
        <v>3196.3286291942104</v>
      </c>
      <c r="C90" s="153">
        <f t="shared" si="19"/>
        <v>3173.1514523178203</v>
      </c>
      <c r="D90" s="153">
        <f t="shared" si="19"/>
        <v>3149.9742754414319</v>
      </c>
      <c r="E90" s="153">
        <f t="shared" si="19"/>
        <v>3126.7970985650427</v>
      </c>
      <c r="F90" s="153">
        <f t="shared" si="19"/>
        <v>3103.619921688653</v>
      </c>
      <c r="G90" s="153">
        <f t="shared" si="19"/>
        <v>3080.4427448122642</v>
      </c>
      <c r="H90" s="153">
        <f t="shared" si="19"/>
        <v>3057.2655679358754</v>
      </c>
      <c r="I90" s="153">
        <f t="shared" si="19"/>
        <v>3034.0883910594866</v>
      </c>
      <c r="J90" s="153">
        <f t="shared" si="19"/>
        <v>3010.9112141830965</v>
      </c>
      <c r="K90" s="153">
        <f t="shared" si="19"/>
        <v>2987.7340373067082</v>
      </c>
      <c r="L90" s="153">
        <f t="shared" si="19"/>
        <v>2964.5568604303189</v>
      </c>
      <c r="M90" s="153">
        <f t="shared" si="19"/>
        <v>2941.3796835539301</v>
      </c>
      <c r="N90" s="153">
        <f t="shared" si="4"/>
        <v>36826.249876488837</v>
      </c>
    </row>
    <row r="91" spans="1:14">
      <c r="A91" s="155" t="s">
        <v>556</v>
      </c>
      <c r="B91" s="153">
        <f t="shared" si="19"/>
        <v>-4618.7842732985955</v>
      </c>
      <c r="C91" s="153">
        <f t="shared" si="19"/>
        <v>-4654.628995898518</v>
      </c>
      <c r="D91" s="153">
        <f t="shared" si="19"/>
        <v>-4690.7547714931115</v>
      </c>
      <c r="E91" s="153">
        <f t="shared" si="19"/>
        <v>-4726.762524600641</v>
      </c>
      <c r="F91" s="153">
        <f t="shared" si="19"/>
        <v>-4762.525999414298</v>
      </c>
      <c r="G91" s="153">
        <f t="shared" si="19"/>
        <v>-4797.9956269817594</v>
      </c>
      <c r="H91" s="153">
        <f t="shared" si="19"/>
        <v>-4833.2010031994323</v>
      </c>
      <c r="I91" s="153">
        <f t="shared" si="19"/>
        <v>-4868.3836614449574</v>
      </c>
      <c r="J91" s="153">
        <f t="shared" si="19"/>
        <v>-4904.0306131988764</v>
      </c>
      <c r="K91" s="153">
        <f t="shared" si="19"/>
        <v>-4940.9434718184039</v>
      </c>
      <c r="L91" s="153">
        <f t="shared" si="19"/>
        <v>-4978.8606940028621</v>
      </c>
      <c r="M91" s="153">
        <f t="shared" si="19"/>
        <v>-5016.5105615862067</v>
      </c>
      <c r="N91" s="153">
        <f t="shared" si="4"/>
        <v>-57793.382196937659</v>
      </c>
    </row>
    <row r="92" spans="1:14">
      <c r="A92" s="155" t="s">
        <v>557</v>
      </c>
      <c r="B92" s="153">
        <f t="shared" si="19"/>
        <v>408.59686875965326</v>
      </c>
      <c r="C92" s="153">
        <f t="shared" si="19"/>
        <v>412.59288682485203</v>
      </c>
      <c r="D92" s="153">
        <f t="shared" si="19"/>
        <v>416.61991050049346</v>
      </c>
      <c r="E92" s="153">
        <f t="shared" si="19"/>
        <v>420.63391400083492</v>
      </c>
      <c r="F92" s="153">
        <f t="shared" si="19"/>
        <v>424.62096885533174</v>
      </c>
      <c r="G92" s="153">
        <f t="shared" si="19"/>
        <v>428.57560664466928</v>
      </c>
      <c r="H92" s="153">
        <f t="shared" si="19"/>
        <v>432.50109237170818</v>
      </c>
      <c r="I92" s="153">
        <f t="shared" si="19"/>
        <v>436.42407186466426</v>
      </c>
      <c r="J92" s="153">
        <f t="shared" si="19"/>
        <v>440.3982719598589</v>
      </c>
      <c r="K92" s="153">
        <f t="shared" si="19"/>
        <v>444.51212619811031</v>
      </c>
      <c r="L92" s="153">
        <f t="shared" si="19"/>
        <v>448.73678126759933</v>
      </c>
      <c r="M92" s="153">
        <f t="shared" si="19"/>
        <v>452.9319419258245</v>
      </c>
      <c r="N92" s="153">
        <f t="shared" si="4"/>
        <v>5167.1444411736002</v>
      </c>
    </row>
    <row r="93" spans="1:14">
      <c r="A93" s="155" t="s">
        <v>558</v>
      </c>
      <c r="B93" s="153">
        <f t="shared" si="19"/>
        <v>2582.6881826014887</v>
      </c>
      <c r="C93" s="153">
        <f t="shared" si="19"/>
        <v>2595.4706029883882</v>
      </c>
      <c r="D93" s="153">
        <f t="shared" si="19"/>
        <v>2608.3524224180819</v>
      </c>
      <c r="E93" s="153">
        <f t="shared" si="19"/>
        <v>2621.1925012420252</v>
      </c>
      <c r="F93" s="153">
        <f t="shared" si="19"/>
        <v>2633.9461870047244</v>
      </c>
      <c r="G93" s="153">
        <f t="shared" si="19"/>
        <v>2646.5959488258504</v>
      </c>
      <c r="H93" s="153">
        <f t="shared" si="19"/>
        <v>2659.1522537839619</v>
      </c>
      <c r="I93" s="153">
        <f t="shared" si="19"/>
        <v>2671.7005241552542</v>
      </c>
      <c r="J93" s="153">
        <f t="shared" si="19"/>
        <v>2684.4129996095044</v>
      </c>
      <c r="K93" s="153">
        <f t="shared" si="19"/>
        <v>2697.5731839766004</v>
      </c>
      <c r="L93" s="153">
        <f t="shared" si="19"/>
        <v>2711.0885781399056</v>
      </c>
      <c r="M93" s="153">
        <f t="shared" si="19"/>
        <v>2724.5094179240068</v>
      </c>
      <c r="N93" s="153">
        <f t="shared" si="4"/>
        <v>31836.682802669791</v>
      </c>
    </row>
    <row r="94" spans="1:14">
      <c r="A94" s="155" t="s">
        <v>559</v>
      </c>
      <c r="B94" s="153">
        <f t="shared" si="19"/>
        <v>2314.8490583404582</v>
      </c>
      <c r="C94" s="153">
        <f t="shared" si="19"/>
        <v>2337.210430096442</v>
      </c>
      <c r="D94" s="153">
        <f t="shared" si="19"/>
        <v>2359.7713799168159</v>
      </c>
      <c r="E94" s="153">
        <f t="shared" si="19"/>
        <v>2382.2485209894721</v>
      </c>
      <c r="F94" s="153">
        <f t="shared" si="19"/>
        <v>2404.552198018042</v>
      </c>
      <c r="G94" s="153">
        <f t="shared" si="19"/>
        <v>2426.6472116780296</v>
      </c>
      <c r="H94" s="153">
        <f t="shared" si="19"/>
        <v>2448.5545782611271</v>
      </c>
      <c r="I94" s="153">
        <f t="shared" si="19"/>
        <v>2470.4458126236377</v>
      </c>
      <c r="J94" s="153">
        <f t="shared" si="19"/>
        <v>2492.6667456602918</v>
      </c>
      <c r="K94" s="153">
        <f t="shared" si="19"/>
        <v>2515.7866096697935</v>
      </c>
      <c r="L94" s="153">
        <f t="shared" si="19"/>
        <v>2539.6196805834034</v>
      </c>
      <c r="M94" s="153">
        <f t="shared" si="19"/>
        <v>2563.2629007756059</v>
      </c>
      <c r="N94" s="153">
        <f t="shared" si="4"/>
        <v>29255.61512661312</v>
      </c>
    </row>
    <row r="95" spans="1:14">
      <c r="A95" s="161" t="s">
        <v>560</v>
      </c>
      <c r="N95" s="153">
        <f t="shared" si="4"/>
        <v>0</v>
      </c>
    </row>
    <row r="96" spans="1:14">
      <c r="A96" s="155" t="s">
        <v>561</v>
      </c>
      <c r="B96" s="153">
        <f t="shared" ref="B96:F96" si="20">B43</f>
        <v>0</v>
      </c>
      <c r="C96" s="153">
        <f t="shared" si="20"/>
        <v>0</v>
      </c>
      <c r="D96" s="153">
        <f t="shared" si="20"/>
        <v>0</v>
      </c>
      <c r="E96" s="153">
        <f t="shared" si="20"/>
        <v>0</v>
      </c>
      <c r="F96" s="153">
        <f t="shared" si="20"/>
        <v>0</v>
      </c>
      <c r="G96" s="153">
        <f>G43</f>
        <v>0</v>
      </c>
      <c r="H96" s="153">
        <f t="shared" ref="H96:M96" si="21">H43</f>
        <v>0</v>
      </c>
      <c r="I96" s="153">
        <f t="shared" si="21"/>
        <v>0</v>
      </c>
      <c r="J96" s="153">
        <f t="shared" si="21"/>
        <v>0</v>
      </c>
      <c r="K96" s="153">
        <f t="shared" si="21"/>
        <v>0</v>
      </c>
      <c r="L96" s="153">
        <f t="shared" si="21"/>
        <v>0</v>
      </c>
      <c r="M96" s="153">
        <f t="shared" si="21"/>
        <v>0</v>
      </c>
      <c r="N96" s="153">
        <f t="shared" si="4"/>
        <v>0</v>
      </c>
    </row>
    <row r="98" spans="1:14">
      <c r="A98" s="155" t="s">
        <v>584</v>
      </c>
      <c r="B98" s="153">
        <f>SUM(B61:B97)</f>
        <v>-177693.431471569</v>
      </c>
      <c r="C98" s="153">
        <f t="shared" ref="C98:N98" si="22">SUM(C61:C97)</f>
        <v>-178884.04265342018</v>
      </c>
      <c r="D98" s="153">
        <f t="shared" si="22"/>
        <v>-179971.69285639576</v>
      </c>
      <c r="E98" s="153">
        <f t="shared" si="22"/>
        <v>-180959.94410908004</v>
      </c>
      <c r="F98" s="153">
        <f t="shared" si="22"/>
        <v>-181907.54399528119</v>
      </c>
      <c r="G98" s="153">
        <f t="shared" si="22"/>
        <v>-182820.73021923876</v>
      </c>
      <c r="H98" s="153">
        <f t="shared" si="22"/>
        <v>-183705.82454635506</v>
      </c>
      <c r="I98" s="153">
        <f t="shared" si="22"/>
        <v>-184572.07347103098</v>
      </c>
      <c r="J98" s="153">
        <f t="shared" si="22"/>
        <v>-185432.5232634948</v>
      </c>
      <c r="K98" s="153">
        <f t="shared" si="22"/>
        <v>-186305.53320997799</v>
      </c>
      <c r="L98" s="153">
        <f t="shared" si="22"/>
        <v>-187188.43049138167</v>
      </c>
      <c r="M98" s="153">
        <f t="shared" si="22"/>
        <v>-188058.64676465531</v>
      </c>
      <c r="N98" s="153">
        <f t="shared" si="22"/>
        <v>-2197500.4170518811</v>
      </c>
    </row>
    <row r="100" spans="1:14" s="151" customFormat="1"/>
    <row r="102" spans="1:14">
      <c r="A102" s="158" t="s">
        <v>585</v>
      </c>
    </row>
    <row r="103" spans="1:14">
      <c r="A103" s="161" t="s">
        <v>532</v>
      </c>
    </row>
    <row r="104" spans="1:14">
      <c r="A104" s="155" t="s">
        <v>533</v>
      </c>
      <c r="B104" s="153">
        <f>B61</f>
        <v>0</v>
      </c>
      <c r="C104" s="153">
        <f>B104+C61</f>
        <v>0</v>
      </c>
      <c r="D104" s="153">
        <f t="shared" ref="D104:M105" si="23">C104+D61</f>
        <v>0</v>
      </c>
      <c r="E104" s="153">
        <f t="shared" si="23"/>
        <v>0</v>
      </c>
      <c r="F104" s="153">
        <f t="shared" si="23"/>
        <v>0</v>
      </c>
      <c r="G104" s="153">
        <f t="shared" si="23"/>
        <v>0</v>
      </c>
      <c r="H104" s="153">
        <f t="shared" si="23"/>
        <v>0</v>
      </c>
      <c r="I104" s="153">
        <f t="shared" si="23"/>
        <v>0</v>
      </c>
      <c r="J104" s="153">
        <f t="shared" si="23"/>
        <v>0</v>
      </c>
      <c r="K104" s="153">
        <f t="shared" si="23"/>
        <v>0</v>
      </c>
      <c r="L104" s="153">
        <f t="shared" si="23"/>
        <v>0</v>
      </c>
      <c r="M104" s="153">
        <f t="shared" si="23"/>
        <v>0</v>
      </c>
      <c r="N104" s="153">
        <f>SUM(B104:M104)/13</f>
        <v>0</v>
      </c>
    </row>
    <row r="105" spans="1:14">
      <c r="A105" s="155" t="s">
        <v>534</v>
      </c>
      <c r="B105" s="153">
        <f>B62</f>
        <v>0</v>
      </c>
      <c r="C105" s="153">
        <f>B105+C62</f>
        <v>0</v>
      </c>
      <c r="D105" s="153">
        <f t="shared" si="23"/>
        <v>0</v>
      </c>
      <c r="E105" s="153">
        <f t="shared" si="23"/>
        <v>0</v>
      </c>
      <c r="F105" s="153">
        <f t="shared" si="23"/>
        <v>0</v>
      </c>
      <c r="G105" s="153">
        <f t="shared" si="23"/>
        <v>0</v>
      </c>
      <c r="H105" s="153">
        <f t="shared" si="23"/>
        <v>0</v>
      </c>
      <c r="I105" s="153">
        <f t="shared" si="23"/>
        <v>0</v>
      </c>
      <c r="J105" s="153">
        <f t="shared" si="23"/>
        <v>0</v>
      </c>
      <c r="K105" s="153">
        <f t="shared" si="23"/>
        <v>0</v>
      </c>
      <c r="L105" s="153">
        <f t="shared" si="23"/>
        <v>0</v>
      </c>
      <c r="M105" s="153">
        <f t="shared" si="23"/>
        <v>0</v>
      </c>
      <c r="N105" s="153">
        <f>SUM(B105:M105)/13</f>
        <v>0</v>
      </c>
    </row>
    <row r="106" spans="1:14">
      <c r="A106" s="161" t="s">
        <v>535</v>
      </c>
    </row>
    <row r="107" spans="1:14">
      <c r="A107" s="155" t="s">
        <v>536</v>
      </c>
      <c r="B107" s="153">
        <f>B64</f>
        <v>11713.507523666667</v>
      </c>
      <c r="C107" s="153">
        <f>B107+C64</f>
        <v>23427.015047333334</v>
      </c>
      <c r="D107" s="153">
        <f t="shared" ref="D107:M107" si="24">C107+D64</f>
        <v>35140.522571000001</v>
      </c>
      <c r="E107" s="153">
        <f t="shared" si="24"/>
        <v>46854.030094666668</v>
      </c>
      <c r="F107" s="153">
        <f t="shared" si="24"/>
        <v>58567.537618333336</v>
      </c>
      <c r="G107" s="153">
        <f t="shared" si="24"/>
        <v>70281.045142000003</v>
      </c>
      <c r="H107" s="153">
        <f t="shared" si="24"/>
        <v>81994.552665666677</v>
      </c>
      <c r="I107" s="153">
        <f t="shared" si="24"/>
        <v>93708.060189333337</v>
      </c>
      <c r="J107" s="153">
        <f t="shared" si="24"/>
        <v>105421.567713</v>
      </c>
      <c r="K107" s="153">
        <f t="shared" si="24"/>
        <v>117135.07523666666</v>
      </c>
      <c r="L107" s="153">
        <f t="shared" si="24"/>
        <v>128848.58276033332</v>
      </c>
      <c r="M107" s="153">
        <f t="shared" si="24"/>
        <v>140562.09028399998</v>
      </c>
      <c r="N107" s="153">
        <f>SUM(B107:M107)/13</f>
        <v>70281.045142000003</v>
      </c>
    </row>
    <row r="108" spans="1:14">
      <c r="A108" s="161" t="s">
        <v>537</v>
      </c>
    </row>
    <row r="109" spans="1:14">
      <c r="A109" s="155" t="s">
        <v>538</v>
      </c>
      <c r="B109" s="153">
        <f t="shared" ref="B109:B115" si="25">B66</f>
        <v>0</v>
      </c>
      <c r="C109" s="153">
        <f t="shared" ref="C109:M115" si="26">B109+C66</f>
        <v>0</v>
      </c>
      <c r="D109" s="153">
        <f t="shared" si="26"/>
        <v>0</v>
      </c>
      <c r="E109" s="153">
        <f t="shared" si="26"/>
        <v>0</v>
      </c>
      <c r="F109" s="153">
        <f t="shared" si="26"/>
        <v>0</v>
      </c>
      <c r="G109" s="153">
        <f t="shared" si="26"/>
        <v>0</v>
      </c>
      <c r="H109" s="153">
        <f t="shared" si="26"/>
        <v>0</v>
      </c>
      <c r="I109" s="153">
        <f t="shared" si="26"/>
        <v>0</v>
      </c>
      <c r="J109" s="153">
        <f t="shared" si="26"/>
        <v>0</v>
      </c>
      <c r="K109" s="153">
        <f t="shared" si="26"/>
        <v>0</v>
      </c>
      <c r="L109" s="153">
        <f t="shared" si="26"/>
        <v>0</v>
      </c>
      <c r="M109" s="153">
        <f t="shared" si="26"/>
        <v>0</v>
      </c>
      <c r="N109" s="153">
        <f t="shared" ref="N109:N115" si="27">SUM(B109:M109)/13</f>
        <v>0</v>
      </c>
    </row>
    <row r="110" spans="1:14">
      <c r="A110" s="155" t="s">
        <v>539</v>
      </c>
      <c r="B110" s="153">
        <f t="shared" si="25"/>
        <v>0</v>
      </c>
      <c r="C110" s="153">
        <f t="shared" si="26"/>
        <v>0</v>
      </c>
      <c r="D110" s="153">
        <f t="shared" si="26"/>
        <v>0</v>
      </c>
      <c r="E110" s="153">
        <f t="shared" si="26"/>
        <v>0</v>
      </c>
      <c r="F110" s="153">
        <f t="shared" si="26"/>
        <v>0</v>
      </c>
      <c r="G110" s="153">
        <f t="shared" si="26"/>
        <v>0</v>
      </c>
      <c r="H110" s="153">
        <f t="shared" si="26"/>
        <v>0</v>
      </c>
      <c r="I110" s="153">
        <f t="shared" si="26"/>
        <v>0</v>
      </c>
      <c r="J110" s="153">
        <f t="shared" si="26"/>
        <v>0</v>
      </c>
      <c r="K110" s="153">
        <f t="shared" si="26"/>
        <v>0</v>
      </c>
      <c r="L110" s="153">
        <f t="shared" si="26"/>
        <v>0</v>
      </c>
      <c r="M110" s="153">
        <f t="shared" si="26"/>
        <v>0</v>
      </c>
      <c r="N110" s="153">
        <f t="shared" si="27"/>
        <v>0</v>
      </c>
    </row>
    <row r="111" spans="1:14">
      <c r="A111" s="155" t="s">
        <v>540</v>
      </c>
      <c r="B111" s="153">
        <f t="shared" si="25"/>
        <v>0</v>
      </c>
      <c r="C111" s="153">
        <f t="shared" si="26"/>
        <v>0</v>
      </c>
      <c r="D111" s="153">
        <f t="shared" si="26"/>
        <v>0</v>
      </c>
      <c r="E111" s="153">
        <f t="shared" si="26"/>
        <v>0</v>
      </c>
      <c r="F111" s="153">
        <f t="shared" si="26"/>
        <v>0</v>
      </c>
      <c r="G111" s="153">
        <f t="shared" si="26"/>
        <v>0</v>
      </c>
      <c r="H111" s="153">
        <f t="shared" si="26"/>
        <v>0</v>
      </c>
      <c r="I111" s="153">
        <f t="shared" si="26"/>
        <v>0</v>
      </c>
      <c r="J111" s="153">
        <f t="shared" si="26"/>
        <v>0</v>
      </c>
      <c r="K111" s="153">
        <f t="shared" si="26"/>
        <v>0</v>
      </c>
      <c r="L111" s="153">
        <f t="shared" si="26"/>
        <v>0</v>
      </c>
      <c r="M111" s="153">
        <f t="shared" si="26"/>
        <v>0</v>
      </c>
      <c r="N111" s="153">
        <f t="shared" si="27"/>
        <v>0</v>
      </c>
    </row>
    <row r="112" spans="1:14">
      <c r="A112" s="155" t="s">
        <v>541</v>
      </c>
      <c r="B112" s="153">
        <f t="shared" si="25"/>
        <v>0</v>
      </c>
      <c r="C112" s="153">
        <f t="shared" si="26"/>
        <v>0</v>
      </c>
      <c r="D112" s="153">
        <f t="shared" si="26"/>
        <v>0</v>
      </c>
      <c r="E112" s="153">
        <f t="shared" si="26"/>
        <v>0</v>
      </c>
      <c r="F112" s="153">
        <f t="shared" si="26"/>
        <v>0</v>
      </c>
      <c r="G112" s="153">
        <f t="shared" si="26"/>
        <v>0</v>
      </c>
      <c r="H112" s="153">
        <f t="shared" si="26"/>
        <v>0</v>
      </c>
      <c r="I112" s="153">
        <f t="shared" si="26"/>
        <v>0</v>
      </c>
      <c r="J112" s="153">
        <f t="shared" si="26"/>
        <v>0</v>
      </c>
      <c r="K112" s="153">
        <f t="shared" si="26"/>
        <v>0</v>
      </c>
      <c r="L112" s="153">
        <f t="shared" si="26"/>
        <v>0</v>
      </c>
      <c r="M112" s="153">
        <f t="shared" si="26"/>
        <v>0</v>
      </c>
      <c r="N112" s="153">
        <f t="shared" si="27"/>
        <v>0</v>
      </c>
    </row>
    <row r="113" spans="1:14">
      <c r="A113" s="155" t="s">
        <v>542</v>
      </c>
      <c r="B113" s="153">
        <f t="shared" si="25"/>
        <v>-2281.1299145833332</v>
      </c>
      <c r="C113" s="153">
        <f t="shared" si="26"/>
        <v>-4562.2598291666663</v>
      </c>
      <c r="D113" s="153">
        <f t="shared" si="26"/>
        <v>-6843.38974375</v>
      </c>
      <c r="E113" s="153">
        <f t="shared" si="26"/>
        <v>-9124.5196583333327</v>
      </c>
      <c r="F113" s="153">
        <f t="shared" si="26"/>
        <v>-11405.649572916665</v>
      </c>
      <c r="G113" s="153">
        <f t="shared" si="26"/>
        <v>-13686.779487499998</v>
      </c>
      <c r="H113" s="153">
        <f t="shared" si="26"/>
        <v>-15967.909402083331</v>
      </c>
      <c r="I113" s="153">
        <f t="shared" si="26"/>
        <v>-18249.039316666665</v>
      </c>
      <c r="J113" s="153">
        <f t="shared" si="26"/>
        <v>-20530.169231249998</v>
      </c>
      <c r="K113" s="153">
        <f t="shared" si="26"/>
        <v>-22811.299145833331</v>
      </c>
      <c r="L113" s="153">
        <f t="shared" si="26"/>
        <v>-25092.429060416664</v>
      </c>
      <c r="M113" s="153">
        <f t="shared" si="26"/>
        <v>-27373.558974999996</v>
      </c>
      <c r="N113" s="153">
        <f t="shared" si="27"/>
        <v>-13686.779487499998</v>
      </c>
    </row>
    <row r="114" spans="1:14">
      <c r="A114" s="155" t="s">
        <v>543</v>
      </c>
      <c r="B114" s="153">
        <f t="shared" si="25"/>
        <v>0</v>
      </c>
      <c r="C114" s="153">
        <f t="shared" si="26"/>
        <v>0</v>
      </c>
      <c r="D114" s="153">
        <f t="shared" si="26"/>
        <v>0</v>
      </c>
      <c r="E114" s="153">
        <f t="shared" si="26"/>
        <v>0</v>
      </c>
      <c r="F114" s="153">
        <f t="shared" si="26"/>
        <v>0</v>
      </c>
      <c r="G114" s="153">
        <f t="shared" si="26"/>
        <v>0</v>
      </c>
      <c r="H114" s="153">
        <f t="shared" si="26"/>
        <v>0</v>
      </c>
      <c r="I114" s="153">
        <f t="shared" si="26"/>
        <v>0</v>
      </c>
      <c r="J114" s="153">
        <f t="shared" si="26"/>
        <v>0</v>
      </c>
      <c r="K114" s="153">
        <f t="shared" si="26"/>
        <v>0</v>
      </c>
      <c r="L114" s="153">
        <f t="shared" si="26"/>
        <v>0</v>
      </c>
      <c r="M114" s="153">
        <f t="shared" si="26"/>
        <v>0</v>
      </c>
      <c r="N114" s="153">
        <f t="shared" si="27"/>
        <v>0</v>
      </c>
    </row>
    <row r="115" spans="1:14">
      <c r="A115" s="155" t="s">
        <v>544</v>
      </c>
      <c r="B115" s="153">
        <f t="shared" si="25"/>
        <v>0</v>
      </c>
      <c r="C115" s="153">
        <f t="shared" si="26"/>
        <v>0</v>
      </c>
      <c r="D115" s="153">
        <f t="shared" si="26"/>
        <v>0</v>
      </c>
      <c r="E115" s="153">
        <f t="shared" si="26"/>
        <v>0</v>
      </c>
      <c r="F115" s="153">
        <f t="shared" si="26"/>
        <v>0</v>
      </c>
      <c r="G115" s="153">
        <f t="shared" si="26"/>
        <v>0</v>
      </c>
      <c r="H115" s="153">
        <f t="shared" si="26"/>
        <v>0</v>
      </c>
      <c r="I115" s="153">
        <f t="shared" si="26"/>
        <v>0</v>
      </c>
      <c r="J115" s="153">
        <f t="shared" si="26"/>
        <v>0</v>
      </c>
      <c r="K115" s="153">
        <f t="shared" si="26"/>
        <v>0</v>
      </c>
      <c r="L115" s="153">
        <f t="shared" si="26"/>
        <v>0</v>
      </c>
      <c r="M115" s="153">
        <f t="shared" si="26"/>
        <v>0</v>
      </c>
      <c r="N115" s="153">
        <f t="shared" si="27"/>
        <v>0</v>
      </c>
    </row>
    <row r="116" spans="1:14">
      <c r="A116" s="161" t="s">
        <v>545</v>
      </c>
    </row>
    <row r="117" spans="1:14">
      <c r="A117" s="155" t="s">
        <v>546</v>
      </c>
      <c r="B117" s="153">
        <f t="shared" ref="B117:B121" si="28">B74</f>
        <v>1256.2990807500005</v>
      </c>
      <c r="C117" s="153">
        <f t="shared" ref="C117:M121" si="29">B117+C74</f>
        <v>2512.598161500001</v>
      </c>
      <c r="D117" s="153">
        <f t="shared" si="29"/>
        <v>3768.8972422500015</v>
      </c>
      <c r="E117" s="153">
        <f t="shared" si="29"/>
        <v>5025.1963230000019</v>
      </c>
      <c r="F117" s="153">
        <f t="shared" si="29"/>
        <v>6281.4954037500029</v>
      </c>
      <c r="G117" s="153">
        <f t="shared" si="29"/>
        <v>7537.7944845000038</v>
      </c>
      <c r="H117" s="153">
        <f t="shared" si="29"/>
        <v>8794.0935652500048</v>
      </c>
      <c r="I117" s="153">
        <f t="shared" si="29"/>
        <v>10050.392646000006</v>
      </c>
      <c r="J117" s="153">
        <f t="shared" si="29"/>
        <v>11306.691726750007</v>
      </c>
      <c r="K117" s="153">
        <f t="shared" si="29"/>
        <v>12562.990807500008</v>
      </c>
      <c r="L117" s="153">
        <f t="shared" si="29"/>
        <v>13819.289888250009</v>
      </c>
      <c r="M117" s="153">
        <f t="shared" si="29"/>
        <v>15075.588969000009</v>
      </c>
      <c r="N117" s="153">
        <f t="shared" ref="N117:N121" si="30">SUM(B117:M117)/13</f>
        <v>7537.7944845000056</v>
      </c>
    </row>
    <row r="118" spans="1:14">
      <c r="A118" s="155" t="s">
        <v>547</v>
      </c>
      <c r="B118" s="153">
        <f t="shared" si="28"/>
        <v>-7136.2469377500001</v>
      </c>
      <c r="C118" s="153">
        <f t="shared" si="29"/>
        <v>-14272.4938755</v>
      </c>
      <c r="D118" s="153">
        <f t="shared" si="29"/>
        <v>-21408.740813249999</v>
      </c>
      <c r="E118" s="153">
        <f t="shared" si="29"/>
        <v>-28544.987751000001</v>
      </c>
      <c r="F118" s="153">
        <f t="shared" si="29"/>
        <v>-35681.234688750003</v>
      </c>
      <c r="G118" s="153">
        <f t="shared" si="29"/>
        <v>-42817.481626500004</v>
      </c>
      <c r="H118" s="153">
        <f t="shared" si="29"/>
        <v>-49953.728564250006</v>
      </c>
      <c r="I118" s="153">
        <f t="shared" si="29"/>
        <v>-57089.975502000008</v>
      </c>
      <c r="J118" s="153">
        <f t="shared" si="29"/>
        <v>-64226.22243975001</v>
      </c>
      <c r="K118" s="153">
        <f t="shared" si="29"/>
        <v>-71362.469377500005</v>
      </c>
      <c r="L118" s="153">
        <f t="shared" si="29"/>
        <v>-78498.71631525</v>
      </c>
      <c r="M118" s="153">
        <f t="shared" si="29"/>
        <v>-85634.963252999994</v>
      </c>
      <c r="N118" s="153">
        <f t="shared" si="30"/>
        <v>-42817.481626499997</v>
      </c>
    </row>
    <row r="119" spans="1:14">
      <c r="A119" s="155" t="s">
        <v>548</v>
      </c>
      <c r="B119" s="153">
        <f t="shared" si="28"/>
        <v>-21739.631585750001</v>
      </c>
      <c r="C119" s="153">
        <f t="shared" si="29"/>
        <v>-43631.796504833335</v>
      </c>
      <c r="D119" s="153">
        <f t="shared" si="29"/>
        <v>-65676.49475725001</v>
      </c>
      <c r="E119" s="153">
        <f t="shared" si="29"/>
        <v>-87873.726343000017</v>
      </c>
      <c r="F119" s="153">
        <f t="shared" si="29"/>
        <v>-110223.49126208335</v>
      </c>
      <c r="G119" s="153">
        <f t="shared" si="29"/>
        <v>-132725.78951450001</v>
      </c>
      <c r="H119" s="153">
        <f t="shared" si="29"/>
        <v>-155380.62110024999</v>
      </c>
      <c r="I119" s="153">
        <f t="shared" si="29"/>
        <v>-178187.98601933333</v>
      </c>
      <c r="J119" s="153">
        <f t="shared" si="29"/>
        <v>-201147.88427174999</v>
      </c>
      <c r="K119" s="153">
        <f t="shared" si="29"/>
        <v>-224260.31585749998</v>
      </c>
      <c r="L119" s="153">
        <f t="shared" si="29"/>
        <v>-247525.2807765833</v>
      </c>
      <c r="M119" s="153">
        <f t="shared" si="29"/>
        <v>-270942.77902899997</v>
      </c>
      <c r="N119" s="153">
        <f t="shared" si="30"/>
        <v>-133793.52284783332</v>
      </c>
    </row>
    <row r="120" spans="1:14">
      <c r="A120" s="155" t="s">
        <v>549</v>
      </c>
      <c r="B120" s="153">
        <f t="shared" si="28"/>
        <v>1805.6972999999989</v>
      </c>
      <c r="C120" s="153">
        <f t="shared" si="29"/>
        <v>3611.3945999999978</v>
      </c>
      <c r="D120" s="153">
        <f t="shared" si="29"/>
        <v>5417.0918999999967</v>
      </c>
      <c r="E120" s="153">
        <f t="shared" si="29"/>
        <v>7222.7891999999956</v>
      </c>
      <c r="F120" s="153">
        <f t="shared" si="29"/>
        <v>9028.4864999999954</v>
      </c>
      <c r="G120" s="153">
        <f t="shared" si="29"/>
        <v>10834.183799999995</v>
      </c>
      <c r="H120" s="153">
        <f t="shared" si="29"/>
        <v>12639.881099999995</v>
      </c>
      <c r="I120" s="153">
        <f t="shared" si="29"/>
        <v>14445.578399999995</v>
      </c>
      <c r="J120" s="153">
        <f t="shared" si="29"/>
        <v>16251.275699999995</v>
      </c>
      <c r="K120" s="153">
        <f t="shared" si="29"/>
        <v>18056.972999999994</v>
      </c>
      <c r="L120" s="153">
        <f t="shared" si="29"/>
        <v>19862.670299999994</v>
      </c>
      <c r="M120" s="153">
        <f t="shared" si="29"/>
        <v>21668.367599999994</v>
      </c>
      <c r="N120" s="153">
        <f t="shared" si="30"/>
        <v>10834.183799999997</v>
      </c>
    </row>
    <row r="121" spans="1:14">
      <c r="A121" s="155" t="s">
        <v>550</v>
      </c>
      <c r="B121" s="153">
        <f t="shared" si="28"/>
        <v>0</v>
      </c>
      <c r="C121" s="153">
        <f t="shared" si="29"/>
        <v>0</v>
      </c>
      <c r="D121" s="153">
        <f t="shared" si="29"/>
        <v>0</v>
      </c>
      <c r="E121" s="153">
        <f t="shared" si="29"/>
        <v>0</v>
      </c>
      <c r="F121" s="153">
        <f t="shared" si="29"/>
        <v>0</v>
      </c>
      <c r="G121" s="153">
        <f t="shared" si="29"/>
        <v>0</v>
      </c>
      <c r="H121" s="153">
        <f t="shared" si="29"/>
        <v>0</v>
      </c>
      <c r="I121" s="153">
        <f t="shared" si="29"/>
        <v>0</v>
      </c>
      <c r="J121" s="153">
        <f t="shared" si="29"/>
        <v>0</v>
      </c>
      <c r="K121" s="153">
        <f t="shared" si="29"/>
        <v>0</v>
      </c>
      <c r="L121" s="153">
        <f t="shared" si="29"/>
        <v>0</v>
      </c>
      <c r="M121" s="153">
        <f t="shared" si="29"/>
        <v>0</v>
      </c>
      <c r="N121" s="153">
        <f t="shared" si="30"/>
        <v>0</v>
      </c>
    </row>
    <row r="122" spans="1:14">
      <c r="A122" s="161" t="s">
        <v>159</v>
      </c>
    </row>
    <row r="123" spans="1:14">
      <c r="A123" s="155" t="s">
        <v>551</v>
      </c>
      <c r="B123" s="153">
        <f t="shared" ref="B123:B137" si="31">B80</f>
        <v>115.85248840761767</v>
      </c>
      <c r="C123" s="153">
        <f t="shared" ref="C123:M137" si="32">B123+C80</f>
        <v>232.92604879400437</v>
      </c>
      <c r="D123" s="153">
        <f t="shared" si="32"/>
        <v>351.23015561134525</v>
      </c>
      <c r="E123" s="153">
        <f t="shared" si="32"/>
        <v>470.76083025620301</v>
      </c>
      <c r="F123" s="153">
        <f t="shared" si="32"/>
        <v>591.5098379719351</v>
      </c>
      <c r="G123" s="153">
        <f t="shared" si="32"/>
        <v>713.46727300504745</v>
      </c>
      <c r="H123" s="153">
        <f t="shared" si="32"/>
        <v>836.6242272961149</v>
      </c>
      <c r="I123" s="153">
        <f t="shared" si="32"/>
        <v>960.97993500970767</v>
      </c>
      <c r="J123" s="153">
        <f t="shared" si="32"/>
        <v>1086.5500477372639</v>
      </c>
      <c r="K123" s="153">
        <f t="shared" si="32"/>
        <v>1213.3772399006748</v>
      </c>
      <c r="L123" s="153">
        <f t="shared" si="32"/>
        <v>1341.495369152243</v>
      </c>
      <c r="M123" s="153">
        <f t="shared" si="32"/>
        <v>1470.895422820221</v>
      </c>
      <c r="N123" s="153">
        <f t="shared" ref="N123:N137" si="33">SUM(B123:M123)/13</f>
        <v>721.97452892018305</v>
      </c>
    </row>
    <row r="124" spans="1:14">
      <c r="A124" s="155" t="s">
        <v>160</v>
      </c>
      <c r="B124" s="153">
        <f t="shared" si="31"/>
        <v>-67413.118538702227</v>
      </c>
      <c r="C124" s="153">
        <f t="shared" si="32"/>
        <v>-135241.87874621723</v>
      </c>
      <c r="D124" s="153">
        <f t="shared" si="32"/>
        <v>-203488.20963977976</v>
      </c>
      <c r="E124" s="153">
        <f t="shared" si="32"/>
        <v>-272149.6301667128</v>
      </c>
      <c r="F124" s="153">
        <f t="shared" si="32"/>
        <v>-341222.39654767641</v>
      </c>
      <c r="G124" s="153">
        <f t="shared" si="32"/>
        <v>-410702.35853193083</v>
      </c>
      <c r="H124" s="153">
        <f t="shared" si="32"/>
        <v>-480585.8535036759</v>
      </c>
      <c r="I124" s="153">
        <f t="shared" si="32"/>
        <v>-550872.16597765917</v>
      </c>
      <c r="J124" s="153">
        <f t="shared" si="32"/>
        <v>-621566.38637756673</v>
      </c>
      <c r="K124" s="153">
        <f t="shared" si="32"/>
        <v>-692683.08562091354</v>
      </c>
      <c r="L124" s="153">
        <f t="shared" si="32"/>
        <v>-764233.82229627157</v>
      </c>
      <c r="M124" s="153">
        <f t="shared" si="32"/>
        <v>-836215.27456985414</v>
      </c>
      <c r="N124" s="153">
        <f t="shared" si="33"/>
        <v>-413567.2446551508</v>
      </c>
    </row>
    <row r="125" spans="1:14">
      <c r="A125" s="155" t="s">
        <v>161</v>
      </c>
      <c r="B125" s="153">
        <f t="shared" si="31"/>
        <v>-147823.10039019969</v>
      </c>
      <c r="C125" s="153">
        <f t="shared" si="32"/>
        <v>-296504.64060588356</v>
      </c>
      <c r="D125" s="153">
        <f t="shared" si="32"/>
        <v>-445984.85655753058</v>
      </c>
      <c r="E125" s="153">
        <f t="shared" si="32"/>
        <v>-596210.6790967437</v>
      </c>
      <c r="F125" s="153">
        <f t="shared" si="32"/>
        <v>-747137.35477789666</v>
      </c>
      <c r="G125" s="153">
        <f t="shared" si="32"/>
        <v>-898727.5714905028</v>
      </c>
      <c r="H125" s="153">
        <f t="shared" si="32"/>
        <v>-1050951.0321660137</v>
      </c>
      <c r="I125" s="153">
        <f t="shared" si="32"/>
        <v>-1203786.3926291508</v>
      </c>
      <c r="J125" s="153">
        <f t="shared" si="32"/>
        <v>-1357223.9762463602</v>
      </c>
      <c r="K125" s="153">
        <f t="shared" si="32"/>
        <v>-1511269.7585540903</v>
      </c>
      <c r="L125" s="153">
        <f t="shared" si="32"/>
        <v>-1665928.3917502724</v>
      </c>
      <c r="M125" s="153">
        <f t="shared" si="32"/>
        <v>-1821187.1760414294</v>
      </c>
      <c r="N125" s="153">
        <f t="shared" si="33"/>
        <v>-903287.30233123654</v>
      </c>
    </row>
    <row r="126" spans="1:14">
      <c r="A126" s="155" t="s">
        <v>552</v>
      </c>
      <c r="B126" s="153">
        <f t="shared" si="31"/>
        <v>-2001.561105935004</v>
      </c>
      <c r="C126" s="153">
        <f t="shared" si="32"/>
        <v>-4024.7254708164637</v>
      </c>
      <c r="D126" s="153">
        <f t="shared" si="32"/>
        <v>-6069.6607170675352</v>
      </c>
      <c r="E126" s="153">
        <f t="shared" si="32"/>
        <v>-8136.2964550619063</v>
      </c>
      <c r="F126" s="153">
        <f t="shared" si="32"/>
        <v>-10224.48699512426</v>
      </c>
      <c r="G126" s="153">
        <f t="shared" si="32"/>
        <v>-12334.057084229797</v>
      </c>
      <c r="H126" s="153">
        <f t="shared" si="32"/>
        <v>-14464.849120600869</v>
      </c>
      <c r="I126" s="153">
        <f t="shared" si="32"/>
        <v>-16616.849555043518</v>
      </c>
      <c r="J126" s="153">
        <f t="shared" si="32"/>
        <v>-18790.335296199184</v>
      </c>
      <c r="K126" s="153">
        <f t="shared" si="32"/>
        <v>-20986.061341809647</v>
      </c>
      <c r="L126" s="153">
        <f t="shared" si="32"/>
        <v>-23204.626702942824</v>
      </c>
      <c r="M126" s="153">
        <f t="shared" si="32"/>
        <v>-25445.871927015294</v>
      </c>
      <c r="N126" s="153">
        <f t="shared" si="33"/>
        <v>-12484.567828603558</v>
      </c>
    </row>
    <row r="127" spans="1:14">
      <c r="A127" s="155" t="s">
        <v>553</v>
      </c>
      <c r="B127" s="153">
        <f t="shared" si="31"/>
        <v>-11494.714826914445</v>
      </c>
      <c r="C127" s="153">
        <f t="shared" si="32"/>
        <v>-23115.644770458945</v>
      </c>
      <c r="D127" s="153">
        <f t="shared" si="32"/>
        <v>-34863.782474933731</v>
      </c>
      <c r="E127" s="153">
        <f t="shared" si="32"/>
        <v>-46738.711099560351</v>
      </c>
      <c r="F127" s="153">
        <f t="shared" si="32"/>
        <v>-58739.56788371838</v>
      </c>
      <c r="G127" s="153">
        <f t="shared" si="32"/>
        <v>-70865.314995398949</v>
      </c>
      <c r="H127" s="153">
        <f t="shared" si="32"/>
        <v>-83115.019131626585</v>
      </c>
      <c r="I127" s="153">
        <f t="shared" si="32"/>
        <v>-95488.60005534286</v>
      </c>
      <c r="J127" s="153">
        <f t="shared" si="32"/>
        <v>-107987.69759360334</v>
      </c>
      <c r="K127" s="153">
        <f t="shared" si="32"/>
        <v>-120616.7827723658</v>
      </c>
      <c r="L127" s="153">
        <f t="shared" si="32"/>
        <v>-133379.40287910603</v>
      </c>
      <c r="M127" s="153">
        <f t="shared" si="32"/>
        <v>-146274.61365054999</v>
      </c>
      <c r="N127" s="153">
        <f t="shared" si="33"/>
        <v>-71744.604010275347</v>
      </c>
    </row>
    <row r="128" spans="1:14">
      <c r="A128" s="155" t="s">
        <v>162</v>
      </c>
      <c r="B128" s="153">
        <f t="shared" si="31"/>
        <v>-2597.4827925278278</v>
      </c>
      <c r="C128" s="153">
        <f t="shared" si="32"/>
        <v>-5197.7091319708015</v>
      </c>
      <c r="D128" s="153">
        <f t="shared" si="32"/>
        <v>-7800.7065331318754</v>
      </c>
      <c r="E128" s="153">
        <f t="shared" si="32"/>
        <v>-10406.463441729367</v>
      </c>
      <c r="F128" s="153">
        <f t="shared" si="32"/>
        <v>-13014.955943166156</v>
      </c>
      <c r="G128" s="153">
        <f t="shared" si="32"/>
        <v>-15626.155270095085</v>
      </c>
      <c r="H128" s="153">
        <f t="shared" si="32"/>
        <v>-18240.035552577137</v>
      </c>
      <c r="I128" s="153">
        <f t="shared" si="32"/>
        <v>-20856.594566545922</v>
      </c>
      <c r="J128" s="153">
        <f t="shared" si="32"/>
        <v>-23475.877765864745</v>
      </c>
      <c r="K128" s="153">
        <f t="shared" si="32"/>
        <v>-26098.009081531054</v>
      </c>
      <c r="L128" s="153">
        <f t="shared" si="32"/>
        <v>-28723.086839718606</v>
      </c>
      <c r="M128" s="153">
        <f t="shared" si="32"/>
        <v>-31351.084866683261</v>
      </c>
      <c r="N128" s="153">
        <f t="shared" si="33"/>
        <v>-15645.243214272448</v>
      </c>
    </row>
    <row r="129" spans="1:14">
      <c r="A129" s="155" t="s">
        <v>163</v>
      </c>
      <c r="B129" s="153">
        <f t="shared" si="31"/>
        <v>45118.503588870059</v>
      </c>
      <c r="C129" s="153">
        <f t="shared" si="32"/>
        <v>90540.15810251981</v>
      </c>
      <c r="D129" s="153">
        <f t="shared" si="32"/>
        <v>136258.69365038775</v>
      </c>
      <c r="E129" s="153">
        <f t="shared" si="32"/>
        <v>182266.56604290358</v>
      </c>
      <c r="F129" s="153">
        <f t="shared" si="32"/>
        <v>228556.63486225426</v>
      </c>
      <c r="G129" s="153">
        <f t="shared" si="32"/>
        <v>275122.46199355402</v>
      </c>
      <c r="H129" s="153">
        <f t="shared" si="32"/>
        <v>321958.68181984127</v>
      </c>
      <c r="I129" s="153">
        <f t="shared" si="32"/>
        <v>369062.39319209126</v>
      </c>
      <c r="J129" s="153">
        <f t="shared" si="32"/>
        <v>416434.83289728023</v>
      </c>
      <c r="K129" s="153">
        <f t="shared" si="32"/>
        <v>464083.58617971104</v>
      </c>
      <c r="L129" s="153">
        <f t="shared" si="32"/>
        <v>512014.65957418032</v>
      </c>
      <c r="M129" s="153">
        <f t="shared" si="32"/>
        <v>560224.96192078025</v>
      </c>
      <c r="N129" s="153">
        <f t="shared" si="33"/>
        <v>277049.3949095672</v>
      </c>
    </row>
    <row r="130" spans="1:14">
      <c r="A130" s="155" t="s">
        <v>164</v>
      </c>
      <c r="B130" s="153">
        <f t="shared" si="31"/>
        <v>15404.064811408682</v>
      </c>
      <c r="C130" s="153">
        <f t="shared" si="32"/>
        <v>30959.392624487467</v>
      </c>
      <c r="D130" s="153">
        <f t="shared" si="32"/>
        <v>46718.562877887976</v>
      </c>
      <c r="E130" s="153">
        <f t="shared" si="32"/>
        <v>62732.545673683475</v>
      </c>
      <c r="F130" s="153">
        <f t="shared" si="32"/>
        <v>78999.698607859114</v>
      </c>
      <c r="G130" s="153">
        <f t="shared" si="32"/>
        <v>95518.268317969312</v>
      </c>
      <c r="H130" s="153">
        <f t="shared" si="32"/>
        <v>112286.72186204509</v>
      </c>
      <c r="I130" s="153">
        <f t="shared" si="32"/>
        <v>129304.67530548846</v>
      </c>
      <c r="J130" s="153">
        <f t="shared" si="32"/>
        <v>146573.97558907181</v>
      </c>
      <c r="K130" s="153">
        <f t="shared" si="32"/>
        <v>164100.09384091754</v>
      </c>
      <c r="L130" s="153">
        <f t="shared" si="32"/>
        <v>181887.36962978164</v>
      </c>
      <c r="M130" s="153">
        <f t="shared" si="32"/>
        <v>199934.49357572434</v>
      </c>
      <c r="N130" s="153">
        <f t="shared" si="33"/>
        <v>97263.066362794241</v>
      </c>
    </row>
    <row r="131" spans="1:14">
      <c r="A131" s="155" t="s">
        <v>554</v>
      </c>
      <c r="B131" s="153">
        <f t="shared" si="31"/>
        <v>5350.1468129626974</v>
      </c>
      <c r="C131" s="153">
        <f t="shared" si="32"/>
        <v>10650.388493425395</v>
      </c>
      <c r="D131" s="153">
        <f t="shared" si="32"/>
        <v>15900.72504138809</v>
      </c>
      <c r="E131" s="153">
        <f t="shared" si="32"/>
        <v>21101.156456850789</v>
      </c>
      <c r="F131" s="153">
        <f t="shared" si="32"/>
        <v>26251.682739813488</v>
      </c>
      <c r="G131" s="153">
        <f t="shared" si="32"/>
        <v>31352.303890276184</v>
      </c>
      <c r="H131" s="153">
        <f t="shared" si="32"/>
        <v>36403.019908238879</v>
      </c>
      <c r="I131" s="153">
        <f t="shared" si="32"/>
        <v>41403.830793701578</v>
      </c>
      <c r="J131" s="153">
        <f t="shared" si="32"/>
        <v>46354.736546664273</v>
      </c>
      <c r="K131" s="153">
        <f t="shared" si="32"/>
        <v>51255.737167126965</v>
      </c>
      <c r="L131" s="153">
        <f t="shared" si="32"/>
        <v>56106.83265508966</v>
      </c>
      <c r="M131" s="153">
        <f t="shared" si="32"/>
        <v>60908.023010552359</v>
      </c>
      <c r="N131" s="153">
        <f t="shared" si="33"/>
        <v>31002.96796277618</v>
      </c>
    </row>
    <row r="132" spans="1:14">
      <c r="A132" s="155" t="s">
        <v>165</v>
      </c>
      <c r="B132" s="153">
        <f t="shared" si="31"/>
        <v>145.80454913059566</v>
      </c>
      <c r="C132" s="153">
        <f t="shared" si="32"/>
        <v>292.3268898716251</v>
      </c>
      <c r="D132" s="153">
        <f t="shared" si="32"/>
        <v>439.51275807349111</v>
      </c>
      <c r="E132" s="153">
        <f t="shared" si="32"/>
        <v>587.31073140919852</v>
      </c>
      <c r="F132" s="153">
        <f t="shared" si="32"/>
        <v>735.67617054454331</v>
      </c>
      <c r="G132" s="153">
        <f t="shared" si="32"/>
        <v>884.57106432992987</v>
      </c>
      <c r="H132" s="153">
        <f t="shared" si="32"/>
        <v>1033.9643222082377</v>
      </c>
      <c r="I132" s="153">
        <f t="shared" si="32"/>
        <v>1183.8354802976905</v>
      </c>
      <c r="J132" s="153">
        <f t="shared" si="32"/>
        <v>1334.179440311877</v>
      </c>
      <c r="K132" s="153">
        <f t="shared" si="32"/>
        <v>1485.0130228813227</v>
      </c>
      <c r="L132" s="153">
        <f t="shared" si="32"/>
        <v>1636.3494891347682</v>
      </c>
      <c r="M132" s="153">
        <f t="shared" si="32"/>
        <v>1788.1744277669545</v>
      </c>
      <c r="N132" s="153">
        <f t="shared" si="33"/>
        <v>888.20910353540251</v>
      </c>
    </row>
    <row r="133" spans="1:14">
      <c r="A133" s="155" t="s">
        <v>555</v>
      </c>
      <c r="B133" s="153">
        <f t="shared" si="31"/>
        <v>3196.3286291942104</v>
      </c>
      <c r="C133" s="153">
        <f t="shared" si="32"/>
        <v>6369.4800815120307</v>
      </c>
      <c r="D133" s="153">
        <f t="shared" si="32"/>
        <v>9519.4543569534617</v>
      </c>
      <c r="E133" s="153">
        <f t="shared" si="32"/>
        <v>12646.251455518504</v>
      </c>
      <c r="F133" s="153">
        <f t="shared" si="32"/>
        <v>15749.871377207157</v>
      </c>
      <c r="G133" s="153">
        <f t="shared" si="32"/>
        <v>18830.314122019423</v>
      </c>
      <c r="H133" s="153">
        <f t="shared" si="32"/>
        <v>21887.579689955299</v>
      </c>
      <c r="I133" s="153">
        <f t="shared" si="32"/>
        <v>24921.668081014785</v>
      </c>
      <c r="J133" s="153">
        <f t="shared" si="32"/>
        <v>27932.57929519788</v>
      </c>
      <c r="K133" s="153">
        <f t="shared" si="32"/>
        <v>30920.313332504589</v>
      </c>
      <c r="L133" s="153">
        <f t="shared" si="32"/>
        <v>33884.870192934904</v>
      </c>
      <c r="M133" s="153">
        <f t="shared" si="32"/>
        <v>36826.249876488837</v>
      </c>
      <c r="N133" s="153">
        <f t="shared" si="33"/>
        <v>18668.073883884699</v>
      </c>
    </row>
    <row r="134" spans="1:14">
      <c r="A134" s="155" t="s">
        <v>556</v>
      </c>
      <c r="B134" s="153">
        <f t="shared" si="31"/>
        <v>-4618.7842732985955</v>
      </c>
      <c r="C134" s="153">
        <f t="shared" si="32"/>
        <v>-9273.4132691971136</v>
      </c>
      <c r="D134" s="153">
        <f t="shared" si="32"/>
        <v>-13964.168040690225</v>
      </c>
      <c r="E134" s="153">
        <f t="shared" si="32"/>
        <v>-18690.930565290866</v>
      </c>
      <c r="F134" s="153">
        <f t="shared" si="32"/>
        <v>-23453.456564705164</v>
      </c>
      <c r="G134" s="153">
        <f t="shared" si="32"/>
        <v>-28251.452191686923</v>
      </c>
      <c r="H134" s="153">
        <f t="shared" si="32"/>
        <v>-33084.653194886356</v>
      </c>
      <c r="I134" s="153">
        <f t="shared" si="32"/>
        <v>-37953.03685633131</v>
      </c>
      <c r="J134" s="153">
        <f t="shared" si="32"/>
        <v>-42857.067469530186</v>
      </c>
      <c r="K134" s="153">
        <f t="shared" si="32"/>
        <v>-47798.010941348592</v>
      </c>
      <c r="L134" s="153">
        <f t="shared" si="32"/>
        <v>-52776.871635351454</v>
      </c>
      <c r="M134" s="153">
        <f t="shared" si="32"/>
        <v>-57793.382196937659</v>
      </c>
      <c r="N134" s="153">
        <f t="shared" si="33"/>
        <v>-28501.171323019571</v>
      </c>
    </row>
    <row r="135" spans="1:14">
      <c r="A135" s="155" t="s">
        <v>557</v>
      </c>
      <c r="B135" s="153">
        <f t="shared" si="31"/>
        <v>408.59686875965326</v>
      </c>
      <c r="C135" s="153">
        <f t="shared" si="32"/>
        <v>821.18975558450529</v>
      </c>
      <c r="D135" s="153">
        <f t="shared" si="32"/>
        <v>1237.8096660849988</v>
      </c>
      <c r="E135" s="153">
        <f t="shared" si="32"/>
        <v>1658.4435800858337</v>
      </c>
      <c r="F135" s="153">
        <f t="shared" si="32"/>
        <v>2083.0645489411654</v>
      </c>
      <c r="G135" s="153">
        <f t="shared" si="32"/>
        <v>2511.6401555858347</v>
      </c>
      <c r="H135" s="153">
        <f t="shared" si="32"/>
        <v>2944.1412479575429</v>
      </c>
      <c r="I135" s="153">
        <f t="shared" si="32"/>
        <v>3380.5653198222071</v>
      </c>
      <c r="J135" s="153">
        <f t="shared" si="32"/>
        <v>3820.963591782066</v>
      </c>
      <c r="K135" s="153">
        <f t="shared" si="32"/>
        <v>4265.4757179801763</v>
      </c>
      <c r="L135" s="153">
        <f t="shared" si="32"/>
        <v>4714.2124992477757</v>
      </c>
      <c r="M135" s="153">
        <f t="shared" si="32"/>
        <v>5167.1444411736002</v>
      </c>
      <c r="N135" s="153">
        <f t="shared" si="33"/>
        <v>2539.4805686927202</v>
      </c>
    </row>
    <row r="136" spans="1:14">
      <c r="A136" s="155" t="s">
        <v>558</v>
      </c>
      <c r="B136" s="153">
        <f t="shared" si="31"/>
        <v>2582.6881826014887</v>
      </c>
      <c r="C136" s="153">
        <f t="shared" si="32"/>
        <v>5178.158785589877</v>
      </c>
      <c r="D136" s="153">
        <f t="shared" si="32"/>
        <v>7786.5112080079589</v>
      </c>
      <c r="E136" s="153">
        <f t="shared" si="32"/>
        <v>10407.703709249985</v>
      </c>
      <c r="F136" s="153">
        <f t="shared" si="32"/>
        <v>13041.649896254708</v>
      </c>
      <c r="G136" s="153">
        <f t="shared" si="32"/>
        <v>15688.245845080559</v>
      </c>
      <c r="H136" s="153">
        <f t="shared" si="32"/>
        <v>18347.39809886452</v>
      </c>
      <c r="I136" s="153">
        <f t="shared" si="32"/>
        <v>21019.098623019774</v>
      </c>
      <c r="J136" s="153">
        <f t="shared" si="32"/>
        <v>23703.511622629278</v>
      </c>
      <c r="K136" s="153">
        <f t="shared" si="32"/>
        <v>26401.084806605879</v>
      </c>
      <c r="L136" s="153">
        <f t="shared" si="32"/>
        <v>29112.173384745784</v>
      </c>
      <c r="M136" s="153">
        <f t="shared" si="32"/>
        <v>31836.682802669791</v>
      </c>
      <c r="N136" s="153">
        <f t="shared" si="33"/>
        <v>15777.300535793815</v>
      </c>
    </row>
    <row r="137" spans="1:14">
      <c r="A137" s="155" t="s">
        <v>559</v>
      </c>
      <c r="B137" s="153">
        <f t="shared" si="31"/>
        <v>2314.8490583404582</v>
      </c>
      <c r="C137" s="153">
        <f t="shared" si="32"/>
        <v>4652.0594884369002</v>
      </c>
      <c r="D137" s="153">
        <f t="shared" si="32"/>
        <v>7011.8308683537161</v>
      </c>
      <c r="E137" s="153">
        <f t="shared" si="32"/>
        <v>9394.0793893431874</v>
      </c>
      <c r="F137" s="153">
        <f t="shared" si="32"/>
        <v>11798.631587361229</v>
      </c>
      <c r="G137" s="153">
        <f t="shared" si="32"/>
        <v>14225.278799039259</v>
      </c>
      <c r="H137" s="153">
        <f t="shared" si="32"/>
        <v>16673.833377300387</v>
      </c>
      <c r="I137" s="153">
        <f t="shared" si="32"/>
        <v>19144.279189924026</v>
      </c>
      <c r="J137" s="153">
        <f t="shared" si="32"/>
        <v>21636.945935584317</v>
      </c>
      <c r="K137" s="153">
        <f t="shared" si="32"/>
        <v>24152.732545254112</v>
      </c>
      <c r="L137" s="153">
        <f t="shared" si="32"/>
        <v>26692.352225837516</v>
      </c>
      <c r="M137" s="153">
        <f t="shared" si="32"/>
        <v>29255.61512661312</v>
      </c>
      <c r="N137" s="153">
        <f t="shared" si="33"/>
        <v>14380.960583952941</v>
      </c>
    </row>
    <row r="138" spans="1:14">
      <c r="A138" s="161" t="s">
        <v>560</v>
      </c>
    </row>
    <row r="139" spans="1:14">
      <c r="A139" s="155" t="s">
        <v>561</v>
      </c>
      <c r="B139" s="153">
        <f>B96</f>
        <v>0</v>
      </c>
      <c r="C139" s="153">
        <f>B139+C96</f>
        <v>0</v>
      </c>
      <c r="D139" s="153">
        <f t="shared" ref="D139:M139" si="34">C139+D96</f>
        <v>0</v>
      </c>
      <c r="E139" s="153">
        <f t="shared" si="34"/>
        <v>0</v>
      </c>
      <c r="F139" s="153">
        <f t="shared" si="34"/>
        <v>0</v>
      </c>
      <c r="G139" s="153">
        <f t="shared" si="34"/>
        <v>0</v>
      </c>
      <c r="H139" s="153">
        <f t="shared" si="34"/>
        <v>0</v>
      </c>
      <c r="I139" s="153">
        <f t="shared" si="34"/>
        <v>0</v>
      </c>
      <c r="J139" s="153">
        <f t="shared" si="34"/>
        <v>0</v>
      </c>
      <c r="K139" s="153">
        <f t="shared" si="34"/>
        <v>0</v>
      </c>
      <c r="L139" s="153">
        <f t="shared" si="34"/>
        <v>0</v>
      </c>
      <c r="M139" s="153">
        <f t="shared" si="34"/>
        <v>0</v>
      </c>
      <c r="N139" s="153">
        <f>SUM(B139:M139)/13</f>
        <v>0</v>
      </c>
    </row>
    <row r="141" spans="1:14">
      <c r="A141" s="155" t="s">
        <v>584</v>
      </c>
      <c r="B141" s="153">
        <f>SUM(B104:B139)</f>
        <v>-177693.431471569</v>
      </c>
      <c r="C141" s="153">
        <f t="shared" ref="C141:M141" si="35">SUM(C104:C139)</f>
        <v>-356577.47412498924</v>
      </c>
      <c r="D141" s="153">
        <f t="shared" si="35"/>
        <v>-536549.16698138486</v>
      </c>
      <c r="E141" s="153">
        <f t="shared" si="35"/>
        <v>-717509.11109046475</v>
      </c>
      <c r="F141" s="153">
        <f t="shared" si="35"/>
        <v>-899416.65508574585</v>
      </c>
      <c r="G141" s="153">
        <f t="shared" si="35"/>
        <v>-1082237.3853049846</v>
      </c>
      <c r="H141" s="153">
        <f t="shared" si="35"/>
        <v>-1265943.2098513402</v>
      </c>
      <c r="I141" s="153">
        <f t="shared" si="35"/>
        <v>-1450515.2833223704</v>
      </c>
      <c r="J141" s="153">
        <f t="shared" si="35"/>
        <v>-1635947.8065858649</v>
      </c>
      <c r="K141" s="153">
        <f t="shared" si="35"/>
        <v>-1822253.3397958432</v>
      </c>
      <c r="L141" s="153">
        <f t="shared" si="35"/>
        <v>-2009441.7702872248</v>
      </c>
      <c r="M141" s="153">
        <f t="shared" si="35"/>
        <v>-2197500.4170518811</v>
      </c>
      <c r="N141" s="153">
        <f>SUM(B141:M141)/13</f>
        <v>-1088583.4654579742</v>
      </c>
    </row>
    <row r="146" spans="1:15">
      <c r="A146" s="125" t="s">
        <v>142</v>
      </c>
      <c r="B146" s="125" t="s">
        <v>531</v>
      </c>
      <c r="O146" s="162"/>
    </row>
    <row r="147" spans="1:15">
      <c r="A147" s="125" t="s">
        <v>144</v>
      </c>
      <c r="B147" s="125" t="s">
        <v>145</v>
      </c>
    </row>
    <row r="149" spans="1:15">
      <c r="A149" s="125" t="s">
        <v>146</v>
      </c>
      <c r="B149" s="125" t="s">
        <v>567</v>
      </c>
      <c r="C149" s="125" t="s">
        <v>568</v>
      </c>
      <c r="D149" s="125" t="s">
        <v>569</v>
      </c>
      <c r="E149" s="125" t="s">
        <v>570</v>
      </c>
      <c r="F149" s="125" t="s">
        <v>571</v>
      </c>
      <c r="G149" s="125" t="s">
        <v>572</v>
      </c>
      <c r="H149" s="125" t="s">
        <v>573</v>
      </c>
      <c r="I149" s="125" t="s">
        <v>574</v>
      </c>
      <c r="J149" s="125" t="s">
        <v>575</v>
      </c>
      <c r="K149" s="125" t="s">
        <v>576</v>
      </c>
      <c r="L149" s="125" t="s">
        <v>577</v>
      </c>
      <c r="M149" s="125" t="s">
        <v>578</v>
      </c>
      <c r="N149" s="151" t="s">
        <v>579</v>
      </c>
    </row>
    <row r="150" spans="1:15">
      <c r="A150" s="152" t="s">
        <v>532</v>
      </c>
      <c r="B150" s="153">
        <v>0</v>
      </c>
      <c r="C150" s="153">
        <v>0</v>
      </c>
      <c r="D150" s="153">
        <v>0</v>
      </c>
      <c r="E150" s="153">
        <v>0</v>
      </c>
      <c r="F150" s="153">
        <v>0</v>
      </c>
      <c r="G150" s="153">
        <v>0</v>
      </c>
      <c r="H150" s="153">
        <v>0</v>
      </c>
      <c r="I150" s="153">
        <v>0</v>
      </c>
      <c r="J150" s="153">
        <v>0</v>
      </c>
      <c r="K150" s="153">
        <v>0</v>
      </c>
      <c r="L150" s="153">
        <v>0</v>
      </c>
      <c r="M150" s="153">
        <v>0</v>
      </c>
      <c r="N150" s="154">
        <v>0</v>
      </c>
    </row>
    <row r="151" spans="1:15">
      <c r="A151" s="155" t="s">
        <v>533</v>
      </c>
      <c r="B151" s="153">
        <v>0</v>
      </c>
      <c r="C151" s="153">
        <v>0</v>
      </c>
      <c r="D151" s="153">
        <v>0</v>
      </c>
      <c r="E151" s="153">
        <v>0</v>
      </c>
      <c r="F151" s="153">
        <v>0</v>
      </c>
      <c r="G151" s="153">
        <v>0</v>
      </c>
      <c r="H151" s="153">
        <v>0</v>
      </c>
      <c r="I151" s="153">
        <v>0</v>
      </c>
      <c r="J151" s="153">
        <v>0</v>
      </c>
      <c r="K151" s="153">
        <v>0</v>
      </c>
      <c r="L151" s="153">
        <v>0</v>
      </c>
      <c r="M151" s="153">
        <v>0</v>
      </c>
      <c r="N151" s="154">
        <v>0</v>
      </c>
    </row>
    <row r="152" spans="1:15">
      <c r="A152" s="155" t="s">
        <v>534</v>
      </c>
      <c r="B152" s="153">
        <v>0</v>
      </c>
      <c r="C152" s="153">
        <v>0</v>
      </c>
      <c r="D152" s="153">
        <v>0</v>
      </c>
      <c r="E152" s="153">
        <v>0</v>
      </c>
      <c r="F152" s="153">
        <v>0</v>
      </c>
      <c r="G152" s="153">
        <v>0</v>
      </c>
      <c r="H152" s="153">
        <v>0</v>
      </c>
      <c r="I152" s="153">
        <v>0</v>
      </c>
      <c r="J152" s="153">
        <v>0</v>
      </c>
      <c r="K152" s="153">
        <v>0</v>
      </c>
      <c r="L152" s="153">
        <v>0</v>
      </c>
      <c r="M152" s="153">
        <v>0</v>
      </c>
      <c r="N152" s="154">
        <v>0</v>
      </c>
    </row>
    <row r="153" spans="1:15">
      <c r="A153" s="152" t="s">
        <v>535</v>
      </c>
      <c r="B153" s="153">
        <v>11713.507523666667</v>
      </c>
      <c r="C153" s="153">
        <v>11713.507523666667</v>
      </c>
      <c r="D153" s="153">
        <v>11713.507523666667</v>
      </c>
      <c r="E153" s="153">
        <v>11713.507523666667</v>
      </c>
      <c r="F153" s="153">
        <v>11713.507523666667</v>
      </c>
      <c r="G153" s="153">
        <v>11713.507523666667</v>
      </c>
      <c r="H153" s="153">
        <v>11713.507523666667</v>
      </c>
      <c r="I153" s="153">
        <v>11713.507523666667</v>
      </c>
      <c r="J153" s="153">
        <v>11713.507523666667</v>
      </c>
      <c r="K153" s="153">
        <v>11713.507523666667</v>
      </c>
      <c r="L153" s="153">
        <v>11713.507523666667</v>
      </c>
      <c r="M153" s="153">
        <v>11713.507523666667</v>
      </c>
      <c r="N153" s="154">
        <v>140562.09028399995</v>
      </c>
    </row>
    <row r="154" spans="1:15">
      <c r="A154" s="155" t="s">
        <v>536</v>
      </c>
      <c r="B154" s="153">
        <v>11713.507523666667</v>
      </c>
      <c r="C154" s="153">
        <v>11713.507523666667</v>
      </c>
      <c r="D154" s="153">
        <v>11713.507523666667</v>
      </c>
      <c r="E154" s="153">
        <v>11713.507523666667</v>
      </c>
      <c r="F154" s="153">
        <v>11713.507523666667</v>
      </c>
      <c r="G154" s="153">
        <v>11713.507523666667</v>
      </c>
      <c r="H154" s="153">
        <v>11713.507523666667</v>
      </c>
      <c r="I154" s="153">
        <v>11713.507523666667</v>
      </c>
      <c r="J154" s="153">
        <v>11713.507523666667</v>
      </c>
      <c r="K154" s="153">
        <v>11713.507523666667</v>
      </c>
      <c r="L154" s="153">
        <v>11713.507523666667</v>
      </c>
      <c r="M154" s="153">
        <v>11713.507523666667</v>
      </c>
      <c r="N154" s="154">
        <v>140562.09028399995</v>
      </c>
    </row>
    <row r="155" spans="1:15">
      <c r="A155" s="152" t="s">
        <v>537</v>
      </c>
      <c r="B155" s="153">
        <v>-2281.1299145833332</v>
      </c>
      <c r="C155" s="153">
        <v>-2281.1299145833332</v>
      </c>
      <c r="D155" s="153">
        <v>-2281.1299145833332</v>
      </c>
      <c r="E155" s="153">
        <v>-2281.1299145833332</v>
      </c>
      <c r="F155" s="153">
        <v>-2281.1299145833332</v>
      </c>
      <c r="G155" s="153">
        <v>-2281.1299145833332</v>
      </c>
      <c r="H155" s="153">
        <v>-2281.1299145833332</v>
      </c>
      <c r="I155" s="153">
        <v>-2281.1299145833332</v>
      </c>
      <c r="J155" s="153">
        <v>-2281.1299145833332</v>
      </c>
      <c r="K155" s="153">
        <v>-2281.1299145833332</v>
      </c>
      <c r="L155" s="153">
        <v>-2281.1299145833332</v>
      </c>
      <c r="M155" s="153">
        <v>-2281.1299145833332</v>
      </c>
      <c r="N155" s="154">
        <v>-27373.558975</v>
      </c>
    </row>
    <row r="156" spans="1:15">
      <c r="A156" s="155" t="s">
        <v>538</v>
      </c>
      <c r="B156" s="153">
        <v>0</v>
      </c>
      <c r="C156" s="153">
        <v>0</v>
      </c>
      <c r="D156" s="153">
        <v>0</v>
      </c>
      <c r="E156" s="153">
        <v>0</v>
      </c>
      <c r="F156" s="153">
        <v>0</v>
      </c>
      <c r="G156" s="153">
        <v>0</v>
      </c>
      <c r="H156" s="153">
        <v>0</v>
      </c>
      <c r="I156" s="153">
        <v>0</v>
      </c>
      <c r="J156" s="153">
        <v>0</v>
      </c>
      <c r="K156" s="153">
        <v>0</v>
      </c>
      <c r="L156" s="153">
        <v>0</v>
      </c>
      <c r="M156" s="153">
        <v>0</v>
      </c>
      <c r="N156" s="154">
        <v>0</v>
      </c>
    </row>
    <row r="157" spans="1:15">
      <c r="A157" s="155" t="s">
        <v>539</v>
      </c>
      <c r="B157" s="153">
        <v>0</v>
      </c>
      <c r="C157" s="153">
        <v>0</v>
      </c>
      <c r="D157" s="153">
        <v>0</v>
      </c>
      <c r="E157" s="153">
        <v>0</v>
      </c>
      <c r="F157" s="153">
        <v>0</v>
      </c>
      <c r="G157" s="153">
        <v>0</v>
      </c>
      <c r="H157" s="153">
        <v>0</v>
      </c>
      <c r="I157" s="153">
        <v>0</v>
      </c>
      <c r="J157" s="153">
        <v>0</v>
      </c>
      <c r="K157" s="153">
        <v>0</v>
      </c>
      <c r="L157" s="153">
        <v>0</v>
      </c>
      <c r="M157" s="153">
        <v>0</v>
      </c>
      <c r="N157" s="154">
        <v>0</v>
      </c>
    </row>
    <row r="158" spans="1:15">
      <c r="A158" s="155" t="s">
        <v>540</v>
      </c>
      <c r="B158" s="153">
        <v>0</v>
      </c>
      <c r="C158" s="153">
        <v>0</v>
      </c>
      <c r="D158" s="153">
        <v>0</v>
      </c>
      <c r="E158" s="153">
        <v>0</v>
      </c>
      <c r="F158" s="153">
        <v>0</v>
      </c>
      <c r="G158" s="153">
        <v>0</v>
      </c>
      <c r="H158" s="153">
        <v>0</v>
      </c>
      <c r="I158" s="153">
        <v>0</v>
      </c>
      <c r="J158" s="153">
        <v>0</v>
      </c>
      <c r="K158" s="153">
        <v>0</v>
      </c>
      <c r="L158" s="153">
        <v>0</v>
      </c>
      <c r="M158" s="153">
        <v>0</v>
      </c>
      <c r="N158" s="154">
        <v>0</v>
      </c>
    </row>
    <row r="159" spans="1:15">
      <c r="A159" s="155" t="s">
        <v>541</v>
      </c>
      <c r="B159" s="153">
        <v>0</v>
      </c>
      <c r="C159" s="153">
        <v>0</v>
      </c>
      <c r="D159" s="153">
        <v>0</v>
      </c>
      <c r="E159" s="153">
        <v>0</v>
      </c>
      <c r="F159" s="153">
        <v>0</v>
      </c>
      <c r="G159" s="153">
        <v>0</v>
      </c>
      <c r="H159" s="153">
        <v>0</v>
      </c>
      <c r="I159" s="153">
        <v>0</v>
      </c>
      <c r="J159" s="153">
        <v>0</v>
      </c>
      <c r="K159" s="153">
        <v>0</v>
      </c>
      <c r="L159" s="153">
        <v>0</v>
      </c>
      <c r="M159" s="153">
        <v>0</v>
      </c>
      <c r="N159" s="154">
        <v>0</v>
      </c>
    </row>
    <row r="160" spans="1:15">
      <c r="A160" s="155" t="s">
        <v>542</v>
      </c>
      <c r="B160" s="153">
        <v>-2281.1299145833332</v>
      </c>
      <c r="C160" s="153">
        <v>-2281.1299145833332</v>
      </c>
      <c r="D160" s="153">
        <v>-2281.1299145833332</v>
      </c>
      <c r="E160" s="153">
        <v>-2281.1299145833332</v>
      </c>
      <c r="F160" s="153">
        <v>-2281.1299145833332</v>
      </c>
      <c r="G160" s="153">
        <v>-2281.1299145833332</v>
      </c>
      <c r="H160" s="153">
        <v>-2281.1299145833332</v>
      </c>
      <c r="I160" s="153">
        <v>-2281.1299145833332</v>
      </c>
      <c r="J160" s="153">
        <v>-2281.1299145833332</v>
      </c>
      <c r="K160" s="153">
        <v>-2281.1299145833332</v>
      </c>
      <c r="L160" s="153">
        <v>-2281.1299145833332</v>
      </c>
      <c r="M160" s="153">
        <v>-2281.1299145833332</v>
      </c>
      <c r="N160" s="154">
        <v>-27373.558975</v>
      </c>
    </row>
    <row r="161" spans="1:14">
      <c r="A161" s="155" t="s">
        <v>543</v>
      </c>
      <c r="B161" s="153">
        <v>0</v>
      </c>
      <c r="C161" s="153">
        <v>0</v>
      </c>
      <c r="D161" s="153">
        <v>0</v>
      </c>
      <c r="E161" s="153">
        <v>0</v>
      </c>
      <c r="F161" s="153">
        <v>0</v>
      </c>
      <c r="G161" s="153">
        <v>0</v>
      </c>
      <c r="H161" s="153">
        <v>0</v>
      </c>
      <c r="I161" s="153">
        <v>0</v>
      </c>
      <c r="J161" s="153">
        <v>0</v>
      </c>
      <c r="K161" s="153">
        <v>0</v>
      </c>
      <c r="L161" s="153">
        <v>0</v>
      </c>
      <c r="M161" s="153">
        <v>0</v>
      </c>
      <c r="N161" s="154">
        <v>0</v>
      </c>
    </row>
    <row r="162" spans="1:14">
      <c r="A162" s="155" t="s">
        <v>544</v>
      </c>
      <c r="B162" s="153">
        <v>0</v>
      </c>
      <c r="C162" s="153">
        <v>0</v>
      </c>
      <c r="D162" s="153">
        <v>0</v>
      </c>
      <c r="E162" s="153">
        <v>0</v>
      </c>
      <c r="F162" s="153">
        <v>0</v>
      </c>
      <c r="G162" s="153">
        <v>0</v>
      </c>
      <c r="H162" s="153">
        <v>0</v>
      </c>
      <c r="I162" s="153">
        <v>0</v>
      </c>
      <c r="J162" s="153">
        <v>0</v>
      </c>
      <c r="K162" s="153">
        <v>0</v>
      </c>
      <c r="L162" s="153">
        <v>0</v>
      </c>
      <c r="M162" s="153">
        <v>0</v>
      </c>
      <c r="N162" s="154">
        <v>0</v>
      </c>
    </row>
    <row r="163" spans="1:14">
      <c r="A163" s="152" t="s">
        <v>545</v>
      </c>
      <c r="B163" s="153">
        <v>-25813.882142750001</v>
      </c>
      <c r="C163" s="153">
        <v>-25966.415476083333</v>
      </c>
      <c r="D163" s="153">
        <v>-26118.948809416666</v>
      </c>
      <c r="E163" s="153">
        <v>-26271.482142749999</v>
      </c>
      <c r="F163" s="153">
        <v>-26424.015476083332</v>
      </c>
      <c r="G163" s="153">
        <v>-26576.548809416665</v>
      </c>
      <c r="H163" s="153">
        <v>-26729.082142749998</v>
      </c>
      <c r="I163" s="153">
        <v>-26881.615476083331</v>
      </c>
      <c r="J163" s="153">
        <v>-27034.148809416663</v>
      </c>
      <c r="K163" s="153">
        <v>-27186.682142749996</v>
      </c>
      <c r="L163" s="153">
        <v>-27339.215476083329</v>
      </c>
      <c r="M163" s="153">
        <v>-27491.748809416662</v>
      </c>
      <c r="N163" s="154">
        <v>-319833.78571299999</v>
      </c>
    </row>
    <row r="164" spans="1:14">
      <c r="A164" s="155" t="s">
        <v>546</v>
      </c>
      <c r="B164" s="153">
        <v>1256.2990807500005</v>
      </c>
      <c r="C164" s="153">
        <v>1256.2990807500005</v>
      </c>
      <c r="D164" s="153">
        <v>1256.2990807500005</v>
      </c>
      <c r="E164" s="153">
        <v>1256.2990807500005</v>
      </c>
      <c r="F164" s="153">
        <v>1256.2990807500005</v>
      </c>
      <c r="G164" s="153">
        <v>1256.2990807500005</v>
      </c>
      <c r="H164" s="153">
        <v>1256.2990807500005</v>
      </c>
      <c r="I164" s="153">
        <v>1256.2990807500005</v>
      </c>
      <c r="J164" s="153">
        <v>1256.2990807500005</v>
      </c>
      <c r="K164" s="153">
        <v>1256.2990807500005</v>
      </c>
      <c r="L164" s="153">
        <v>1256.2990807500005</v>
      </c>
      <c r="M164" s="153">
        <v>1256.2990807500005</v>
      </c>
      <c r="N164" s="154">
        <v>15075.588969000008</v>
      </c>
    </row>
    <row r="165" spans="1:14">
      <c r="A165" s="155" t="s">
        <v>547</v>
      </c>
      <c r="B165" s="153">
        <v>-7136.2469377500001</v>
      </c>
      <c r="C165" s="153">
        <v>-7136.2469377500001</v>
      </c>
      <c r="D165" s="153">
        <v>-7136.2469377500001</v>
      </c>
      <c r="E165" s="153">
        <v>-7136.2469377500001</v>
      </c>
      <c r="F165" s="153">
        <v>-7136.2469377500001</v>
      </c>
      <c r="G165" s="153">
        <v>-7136.2469377500001</v>
      </c>
      <c r="H165" s="153">
        <v>-7136.2469377500001</v>
      </c>
      <c r="I165" s="153">
        <v>-7136.2469377500001</v>
      </c>
      <c r="J165" s="153">
        <v>-7136.2469377500001</v>
      </c>
      <c r="K165" s="153">
        <v>-7136.2469377500001</v>
      </c>
      <c r="L165" s="153">
        <v>-7136.2469377500001</v>
      </c>
      <c r="M165" s="153">
        <v>-7136.2469377500001</v>
      </c>
      <c r="N165" s="154">
        <v>-85634.963253000009</v>
      </c>
    </row>
    <row r="166" spans="1:14">
      <c r="A166" s="155" t="s">
        <v>548</v>
      </c>
      <c r="B166" s="153">
        <v>-21739.631585750001</v>
      </c>
      <c r="C166" s="153">
        <v>-21892.164919083334</v>
      </c>
      <c r="D166" s="153">
        <v>-22044.698252416667</v>
      </c>
      <c r="E166" s="153">
        <v>-22197.23158575</v>
      </c>
      <c r="F166" s="153">
        <v>-22349.764919083333</v>
      </c>
      <c r="G166" s="153">
        <v>-22502.298252416665</v>
      </c>
      <c r="H166" s="153">
        <v>-22654.831585749998</v>
      </c>
      <c r="I166" s="153">
        <v>-22807.364919083331</v>
      </c>
      <c r="J166" s="153">
        <v>-22959.898252416664</v>
      </c>
      <c r="K166" s="153">
        <v>-23112.431585749997</v>
      </c>
      <c r="L166" s="153">
        <v>-23264.96491908333</v>
      </c>
      <c r="M166" s="153">
        <v>-23417.498252416663</v>
      </c>
      <c r="N166" s="154">
        <v>-270942.77902899997</v>
      </c>
    </row>
    <row r="167" spans="1:14">
      <c r="A167" s="155" t="s">
        <v>549</v>
      </c>
      <c r="B167" s="153">
        <v>1805.6972999999989</v>
      </c>
      <c r="C167" s="153">
        <v>1805.6972999999989</v>
      </c>
      <c r="D167" s="153">
        <v>1805.6972999999989</v>
      </c>
      <c r="E167" s="153">
        <v>1805.6972999999989</v>
      </c>
      <c r="F167" s="153">
        <v>1805.6972999999989</v>
      </c>
      <c r="G167" s="153">
        <v>1805.6972999999989</v>
      </c>
      <c r="H167" s="153">
        <v>1805.6972999999989</v>
      </c>
      <c r="I167" s="153">
        <v>1805.6972999999989</v>
      </c>
      <c r="J167" s="153">
        <v>1805.6972999999989</v>
      </c>
      <c r="K167" s="153">
        <v>1805.6972999999989</v>
      </c>
      <c r="L167" s="153">
        <v>1805.6972999999989</v>
      </c>
      <c r="M167" s="153">
        <v>1805.6972999999989</v>
      </c>
      <c r="N167" s="154">
        <v>21668.36759999999</v>
      </c>
    </row>
    <row r="168" spans="1:14">
      <c r="A168" s="155" t="s">
        <v>550</v>
      </c>
      <c r="B168" s="153">
        <v>0</v>
      </c>
      <c r="C168" s="153">
        <v>0</v>
      </c>
      <c r="D168" s="153">
        <v>0</v>
      </c>
      <c r="E168" s="153">
        <v>0</v>
      </c>
      <c r="F168" s="153">
        <v>0</v>
      </c>
      <c r="G168" s="153">
        <v>0</v>
      </c>
      <c r="H168" s="153">
        <v>0</v>
      </c>
      <c r="I168" s="153">
        <v>0</v>
      </c>
      <c r="J168" s="153">
        <v>0</v>
      </c>
      <c r="K168" s="153">
        <v>0</v>
      </c>
      <c r="L168" s="153">
        <v>0</v>
      </c>
      <c r="M168" s="153">
        <v>0</v>
      </c>
      <c r="N168" s="154">
        <v>0</v>
      </c>
    </row>
    <row r="169" spans="1:14">
      <c r="A169" s="155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4"/>
    </row>
    <row r="170" spans="1:14">
      <c r="A170" s="152" t="s">
        <v>159</v>
      </c>
      <c r="B170" s="153">
        <v>-140509.01594807292</v>
      </c>
      <c r="C170" s="153">
        <v>-141266.20135158376</v>
      </c>
      <c r="D170" s="153">
        <v>-141976.60426522035</v>
      </c>
      <c r="E170" s="153">
        <v>-142632.5510197668</v>
      </c>
      <c r="F170" s="153">
        <v>-143283.80064079093</v>
      </c>
      <c r="G170" s="153">
        <v>-143929.39998594031</v>
      </c>
      <c r="H170" s="153">
        <v>-144569.91814334341</v>
      </c>
      <c r="I170" s="153">
        <v>-145209.99946558202</v>
      </c>
      <c r="J170" s="153">
        <v>-145859.00850942943</v>
      </c>
      <c r="K170" s="153">
        <v>-146532.35919035276</v>
      </c>
      <c r="L170" s="153">
        <v>-147225.0223926419</v>
      </c>
      <c r="M170" s="153">
        <v>-147912.54473595717</v>
      </c>
      <c r="N170" s="154">
        <v>-1730906.4256486834</v>
      </c>
    </row>
    <row r="171" spans="1:14">
      <c r="A171" s="155" t="s">
        <v>551</v>
      </c>
      <c r="B171" s="153">
        <v>115.85248840761767</v>
      </c>
      <c r="C171" s="153">
        <v>117.0735603863867</v>
      </c>
      <c r="D171" s="153">
        <v>118.30410681734088</v>
      </c>
      <c r="E171" s="153">
        <v>119.53067464485775</v>
      </c>
      <c r="F171" s="153">
        <v>120.74900771573209</v>
      </c>
      <c r="G171" s="153">
        <v>121.95743503311235</v>
      </c>
      <c r="H171" s="153">
        <v>123.15695429106745</v>
      </c>
      <c r="I171" s="153">
        <v>124.35570771359278</v>
      </c>
      <c r="J171" s="153">
        <v>125.57011272755608</v>
      </c>
      <c r="K171" s="153">
        <v>126.82719216341104</v>
      </c>
      <c r="L171" s="153">
        <v>128.11812925156823</v>
      </c>
      <c r="M171" s="153">
        <v>129.400053667978</v>
      </c>
      <c r="N171" s="154">
        <v>1470.8954228202228</v>
      </c>
    </row>
    <row r="172" spans="1:14">
      <c r="A172" s="155" t="s">
        <v>160</v>
      </c>
      <c r="B172" s="153">
        <v>-67017.682995217066</v>
      </c>
      <c r="C172" s="153">
        <v>-67426.475903823186</v>
      </c>
      <c r="D172" s="153">
        <v>-67838.567581705342</v>
      </c>
      <c r="E172" s="153">
        <v>-68249.27400854358</v>
      </c>
      <c r="F172" s="153">
        <v>-68657.113297348318</v>
      </c>
      <c r="G172" s="153">
        <v>-69061.503648458485</v>
      </c>
      <c r="H172" s="153">
        <v>-69462.792434204574</v>
      </c>
      <c r="I172" s="153">
        <v>-69863.814575047232</v>
      </c>
      <c r="J172" s="153">
        <v>-70270.28621185504</v>
      </c>
      <c r="K172" s="153">
        <v>-70691.616024001065</v>
      </c>
      <c r="L172" s="153">
        <v>-71124.734230977716</v>
      </c>
      <c r="M172" s="153">
        <v>-71554.714449174557</v>
      </c>
      <c r="N172" s="154">
        <v>-831218.57536035683</v>
      </c>
    </row>
    <row r="173" spans="1:14">
      <c r="A173" s="155" t="s">
        <v>161</v>
      </c>
      <c r="B173" s="153">
        <v>-122873.64508361279</v>
      </c>
      <c r="C173" s="153">
        <v>-123411.71454359891</v>
      </c>
      <c r="D173" s="153">
        <v>-123954.09398716356</v>
      </c>
      <c r="E173" s="153">
        <v>-124494.66354081093</v>
      </c>
      <c r="F173" s="153">
        <v>-125031.48705561564</v>
      </c>
      <c r="G173" s="153">
        <v>-125563.80438536085</v>
      </c>
      <c r="H173" s="153">
        <v>-126092.06938689924</v>
      </c>
      <c r="I173" s="153">
        <v>-126619.98600543229</v>
      </c>
      <c r="J173" s="153">
        <v>-127155.02262423019</v>
      </c>
      <c r="K173" s="153">
        <v>-127709.4720865312</v>
      </c>
      <c r="L173" s="153">
        <v>-128279.32359240748</v>
      </c>
      <c r="M173" s="153">
        <v>-128845.07518132176</v>
      </c>
      <c r="N173" s="154">
        <v>-1510030.3574729851</v>
      </c>
    </row>
    <row r="174" spans="1:14">
      <c r="A174" s="155" t="s">
        <v>552</v>
      </c>
      <c r="B174" s="153">
        <v>-2001.561105935004</v>
      </c>
      <c r="C174" s="153">
        <v>-2023.1643648814597</v>
      </c>
      <c r="D174" s="153">
        <v>-2044.9352462510715</v>
      </c>
      <c r="E174" s="153">
        <v>-2066.6357379943711</v>
      </c>
      <c r="F174" s="153">
        <v>-2088.1905400623536</v>
      </c>
      <c r="G174" s="153">
        <v>-2109.5700891055358</v>
      </c>
      <c r="H174" s="153">
        <v>-2130.7920363710718</v>
      </c>
      <c r="I174" s="153">
        <v>-2152.0004344426488</v>
      </c>
      <c r="J174" s="153">
        <v>-2173.485741155665</v>
      </c>
      <c r="K174" s="153">
        <v>-2195.726045610465</v>
      </c>
      <c r="L174" s="153">
        <v>-2218.5653611331772</v>
      </c>
      <c r="M174" s="153">
        <v>-2241.2452240724688</v>
      </c>
      <c r="N174" s="154">
        <v>-25445.871927015294</v>
      </c>
    </row>
    <row r="175" spans="1:14">
      <c r="A175" s="155" t="s">
        <v>553</v>
      </c>
      <c r="B175" s="153">
        <v>-11494.714826914445</v>
      </c>
      <c r="C175" s="153">
        <v>-11620.929943544499</v>
      </c>
      <c r="D175" s="153">
        <v>-11748.137704474786</v>
      </c>
      <c r="E175" s="153">
        <v>-11874.92862462662</v>
      </c>
      <c r="F175" s="153">
        <v>-12000.85678415803</v>
      </c>
      <c r="G175" s="153">
        <v>-12125.747111680561</v>
      </c>
      <c r="H175" s="153">
        <v>-12249.704136227643</v>
      </c>
      <c r="I175" s="153">
        <v>-12373.580923716283</v>
      </c>
      <c r="J175" s="153">
        <v>-12499.097538260488</v>
      </c>
      <c r="K175" s="153">
        <v>-12629.085178762456</v>
      </c>
      <c r="L175" s="153">
        <v>-12762.620106740222</v>
      </c>
      <c r="M175" s="153">
        <v>-12895.210771443963</v>
      </c>
      <c r="N175" s="154">
        <v>-146274.61365054996</v>
      </c>
    </row>
    <row r="176" spans="1:14">
      <c r="A176" s="155" t="s">
        <v>162</v>
      </c>
      <c r="B176" s="153">
        <v>-2597.3677722131724</v>
      </c>
      <c r="C176" s="153">
        <v>-2600.1113191283184</v>
      </c>
      <c r="D176" s="153">
        <v>-2602.8823808464185</v>
      </c>
      <c r="E176" s="153">
        <v>-2605.6418882828366</v>
      </c>
      <c r="F176" s="153">
        <v>-2608.3774811221338</v>
      </c>
      <c r="G176" s="153">
        <v>-2611.0843066142734</v>
      </c>
      <c r="H176" s="153">
        <v>-2613.7652621673951</v>
      </c>
      <c r="I176" s="153">
        <v>-2616.4439936541312</v>
      </c>
      <c r="J176" s="153">
        <v>-2619.1681790041657</v>
      </c>
      <c r="K176" s="153">
        <v>-2622.0162953516556</v>
      </c>
      <c r="L176" s="153">
        <v>-2624.9627378728983</v>
      </c>
      <c r="M176" s="153">
        <v>-2627.8830066500013</v>
      </c>
      <c r="N176" s="154">
        <v>-31349.704622907215</v>
      </c>
    </row>
    <row r="177" spans="1:14">
      <c r="A177" s="155" t="s">
        <v>163</v>
      </c>
      <c r="B177" s="153">
        <v>40969.519581615401</v>
      </c>
      <c r="C177" s="153">
        <v>41230.958664613776</v>
      </c>
      <c r="D177" s="153">
        <v>41494.470225406898</v>
      </c>
      <c r="E177" s="153">
        <v>41757.111491314747</v>
      </c>
      <c r="F177" s="153">
        <v>42017.95145515757</v>
      </c>
      <c r="G177" s="153">
        <v>42276.624596713023</v>
      </c>
      <c r="H177" s="153">
        <v>42533.349155385629</v>
      </c>
      <c r="I177" s="153">
        <v>42789.906192296476</v>
      </c>
      <c r="J177" s="153">
        <v>43049.886917993892</v>
      </c>
      <c r="K177" s="153">
        <v>43319.202409442485</v>
      </c>
      <c r="L177" s="153">
        <v>43595.924052846385</v>
      </c>
      <c r="M177" s="153">
        <v>43870.674230069359</v>
      </c>
      <c r="N177" s="154">
        <v>508905.57897285558</v>
      </c>
    </row>
    <row r="178" spans="1:14">
      <c r="A178" s="155" t="s">
        <v>164</v>
      </c>
      <c r="B178" s="153">
        <v>15028.986506149304</v>
      </c>
      <c r="C178" s="153">
        <v>15175.938823541379</v>
      </c>
      <c r="D178" s="153">
        <v>15376.33271644068</v>
      </c>
      <c r="E178" s="153">
        <v>15628.386420897732</v>
      </c>
      <c r="F178" s="153">
        <v>15879.349488927517</v>
      </c>
      <c r="G178" s="153">
        <v>16129.000608581802</v>
      </c>
      <c r="H178" s="153">
        <v>16377.471917523158</v>
      </c>
      <c r="I178" s="153">
        <v>16625.841796871377</v>
      </c>
      <c r="J178" s="153">
        <v>16876.284620995837</v>
      </c>
      <c r="K178" s="153">
        <v>17132.379376445839</v>
      </c>
      <c r="L178" s="153">
        <v>17392.958343214254</v>
      </c>
      <c r="M178" s="153">
        <v>17652.343644092936</v>
      </c>
      <c r="N178" s="154">
        <v>195275.27426368138</v>
      </c>
    </row>
    <row r="179" spans="1:14">
      <c r="A179" s="155" t="s">
        <v>554</v>
      </c>
      <c r="B179" s="153">
        <v>5350.1468129626974</v>
      </c>
      <c r="C179" s="153">
        <v>5300.2416804626973</v>
      </c>
      <c r="D179" s="153">
        <v>5250.3365479626955</v>
      </c>
      <c r="E179" s="153">
        <v>5200.4314154626973</v>
      </c>
      <c r="F179" s="153">
        <v>5150.526282962699</v>
      </c>
      <c r="G179" s="153">
        <v>5100.6211504626972</v>
      </c>
      <c r="H179" s="153">
        <v>5050.7160179626972</v>
      </c>
      <c r="I179" s="153">
        <v>5000.8108854626971</v>
      </c>
      <c r="J179" s="153">
        <v>4950.9057529626971</v>
      </c>
      <c r="K179" s="153">
        <v>4901.0006204626952</v>
      </c>
      <c r="L179" s="153">
        <v>4851.095487962697</v>
      </c>
      <c r="M179" s="153">
        <v>4801.1903554626979</v>
      </c>
      <c r="N179" s="154">
        <v>60908.023010552381</v>
      </c>
    </row>
    <row r="180" spans="1:14">
      <c r="A180" s="155" t="s">
        <v>165</v>
      </c>
      <c r="B180" s="153">
        <v>127.77198108733865</v>
      </c>
      <c r="C180" s="153">
        <v>128.18561805937861</v>
      </c>
      <c r="D180" s="153">
        <v>128.60582180950041</v>
      </c>
      <c r="E180" s="153">
        <v>129.02326797476962</v>
      </c>
      <c r="F180" s="153">
        <v>129.43500659954952</v>
      </c>
      <c r="G180" s="153">
        <v>129.8398795097055</v>
      </c>
      <c r="H180" s="153">
        <v>130.23857821071761</v>
      </c>
      <c r="I180" s="153">
        <v>130.6367461083355</v>
      </c>
      <c r="J180" s="153">
        <v>131.04576218224793</v>
      </c>
      <c r="K180" s="153">
        <v>131.48435605684972</v>
      </c>
      <c r="L180" s="153">
        <v>131.94641679632332</v>
      </c>
      <c r="M180" s="153">
        <v>132.4022308194435</v>
      </c>
      <c r="N180" s="154">
        <v>1560.6156652141945</v>
      </c>
    </row>
    <row r="181" spans="1:14">
      <c r="A181" s="155" t="s">
        <v>555</v>
      </c>
      <c r="B181" s="153">
        <v>3196.3286291942104</v>
      </c>
      <c r="C181" s="153">
        <v>3173.1514523178203</v>
      </c>
      <c r="D181" s="153">
        <v>3149.9742754414319</v>
      </c>
      <c r="E181" s="153">
        <v>3126.7970985650427</v>
      </c>
      <c r="F181" s="153">
        <v>3103.619921688653</v>
      </c>
      <c r="G181" s="153">
        <v>3080.4427448122642</v>
      </c>
      <c r="H181" s="153">
        <v>3057.2655679358754</v>
      </c>
      <c r="I181" s="153">
        <v>3034.0883910594866</v>
      </c>
      <c r="J181" s="153">
        <v>3010.9112141830965</v>
      </c>
      <c r="K181" s="153">
        <v>2987.7340373067082</v>
      </c>
      <c r="L181" s="153">
        <v>2964.5568604303189</v>
      </c>
      <c r="M181" s="153">
        <v>2941.3796835539301</v>
      </c>
      <c r="N181" s="154">
        <v>36826.249876488837</v>
      </c>
    </row>
    <row r="182" spans="1:14">
      <c r="A182" s="155" t="s">
        <v>556</v>
      </c>
      <c r="B182" s="153">
        <v>-4618.7842732985955</v>
      </c>
      <c r="C182" s="153">
        <v>-4654.628995898518</v>
      </c>
      <c r="D182" s="153">
        <v>-4690.7547714931115</v>
      </c>
      <c r="E182" s="153">
        <v>-4726.762524600641</v>
      </c>
      <c r="F182" s="153">
        <v>-4762.525999414298</v>
      </c>
      <c r="G182" s="153">
        <v>-4797.9956269817594</v>
      </c>
      <c r="H182" s="153">
        <v>-4833.2010031994323</v>
      </c>
      <c r="I182" s="153">
        <v>-4868.3836614449574</v>
      </c>
      <c r="J182" s="153">
        <v>-4904.0306131988764</v>
      </c>
      <c r="K182" s="153">
        <v>-4940.9434718184039</v>
      </c>
      <c r="L182" s="153">
        <v>-4978.8606940028621</v>
      </c>
      <c r="M182" s="153">
        <v>-5016.5105615862067</v>
      </c>
      <c r="N182" s="154">
        <v>-57793.382196937717</v>
      </c>
    </row>
    <row r="183" spans="1:14">
      <c r="A183" s="155" t="s">
        <v>557</v>
      </c>
      <c r="B183" s="153">
        <v>408.59686875965326</v>
      </c>
      <c r="C183" s="153">
        <v>412.59288682485203</v>
      </c>
      <c r="D183" s="153">
        <v>416.61991050049346</v>
      </c>
      <c r="E183" s="153">
        <v>420.63391400083492</v>
      </c>
      <c r="F183" s="153">
        <v>424.62096885533174</v>
      </c>
      <c r="G183" s="153">
        <v>428.57560664466928</v>
      </c>
      <c r="H183" s="153">
        <v>432.50109237170818</v>
      </c>
      <c r="I183" s="153">
        <v>436.42407186466426</v>
      </c>
      <c r="J183" s="153">
        <v>440.3982719598589</v>
      </c>
      <c r="K183" s="153">
        <v>444.51212619811031</v>
      </c>
      <c r="L183" s="153">
        <v>448.73678126759933</v>
      </c>
      <c r="M183" s="153">
        <v>452.9319419258245</v>
      </c>
      <c r="N183" s="154">
        <v>5167.1444411736011</v>
      </c>
    </row>
    <row r="184" spans="1:14">
      <c r="A184" s="155" t="s">
        <v>558</v>
      </c>
      <c r="B184" s="153">
        <v>2582.6881826014887</v>
      </c>
      <c r="C184" s="153">
        <v>2595.4706029883882</v>
      </c>
      <c r="D184" s="153">
        <v>2608.3524224180819</v>
      </c>
      <c r="E184" s="153">
        <v>2621.1925012420252</v>
      </c>
      <c r="F184" s="153">
        <v>2633.9461870047244</v>
      </c>
      <c r="G184" s="153">
        <v>2646.5959488258504</v>
      </c>
      <c r="H184" s="153">
        <v>2659.1522537839619</v>
      </c>
      <c r="I184" s="153">
        <v>2671.7005241552542</v>
      </c>
      <c r="J184" s="153">
        <v>2684.4129996095044</v>
      </c>
      <c r="K184" s="153">
        <v>2697.5731839766004</v>
      </c>
      <c r="L184" s="153">
        <v>2711.0885781399056</v>
      </c>
      <c r="M184" s="153">
        <v>2724.5094179240068</v>
      </c>
      <c r="N184" s="154">
        <v>31836.682802669791</v>
      </c>
    </row>
    <row r="185" spans="1:14">
      <c r="A185" s="155" t="s">
        <v>559</v>
      </c>
      <c r="B185" s="153">
        <v>2314.8490583404582</v>
      </c>
      <c r="C185" s="153">
        <v>2337.210430096442</v>
      </c>
      <c r="D185" s="153">
        <v>2359.7713799168159</v>
      </c>
      <c r="E185" s="153">
        <v>2382.2485209894721</v>
      </c>
      <c r="F185" s="153">
        <v>2404.552198018042</v>
      </c>
      <c r="G185" s="153">
        <v>2426.6472116780296</v>
      </c>
      <c r="H185" s="153">
        <v>2448.5545782611271</v>
      </c>
      <c r="I185" s="153">
        <v>2470.4458126236377</v>
      </c>
      <c r="J185" s="153">
        <v>2492.6667456602918</v>
      </c>
      <c r="K185" s="153">
        <v>2515.7866096697935</v>
      </c>
      <c r="L185" s="153">
        <v>2539.6196805834034</v>
      </c>
      <c r="M185" s="153">
        <v>2563.2629007756059</v>
      </c>
      <c r="N185" s="154">
        <v>29255.615126613127</v>
      </c>
    </row>
    <row r="186" spans="1:14">
      <c r="A186" s="155"/>
      <c r="B186" s="201">
        <f>+B170</f>
        <v>-140509.01594807292</v>
      </c>
      <c r="C186" s="201">
        <f>+B170+C170</f>
        <v>-281775.21729965671</v>
      </c>
      <c r="D186" s="201">
        <f>+C186+D170</f>
        <v>-423751.82156487706</v>
      </c>
      <c r="E186" s="201">
        <f t="shared" ref="E186:M186" si="36">+D186+E170</f>
        <v>-566384.37258464389</v>
      </c>
      <c r="F186" s="201">
        <f t="shared" si="36"/>
        <v>-709668.17322543485</v>
      </c>
      <c r="G186" s="201">
        <f t="shared" si="36"/>
        <v>-853597.57321137516</v>
      </c>
      <c r="H186" s="201">
        <f t="shared" si="36"/>
        <v>-998167.49135471857</v>
      </c>
      <c r="I186" s="201">
        <f t="shared" si="36"/>
        <v>-1143377.4908203005</v>
      </c>
      <c r="J186" s="201">
        <f t="shared" si="36"/>
        <v>-1289236.4993297299</v>
      </c>
      <c r="K186" s="201">
        <f t="shared" si="36"/>
        <v>-1435768.8585200827</v>
      </c>
      <c r="L186" s="201">
        <f t="shared" si="36"/>
        <v>-1582993.8809127246</v>
      </c>
      <c r="M186" s="201">
        <f t="shared" si="36"/>
        <v>-1730906.4256486818</v>
      </c>
      <c r="N186" s="154"/>
    </row>
    <row r="187" spans="1:14">
      <c r="A187" s="155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4"/>
    </row>
    <row r="188" spans="1:14">
      <c r="A188" s="152" t="s">
        <v>560</v>
      </c>
      <c r="B188" s="153">
        <v>0</v>
      </c>
      <c r="C188" s="153">
        <v>0</v>
      </c>
      <c r="D188" s="153">
        <v>0</v>
      </c>
      <c r="E188" s="153">
        <v>0</v>
      </c>
      <c r="F188" s="153">
        <v>0</v>
      </c>
      <c r="G188" s="153">
        <v>0</v>
      </c>
      <c r="H188" s="153">
        <v>0</v>
      </c>
      <c r="I188" s="153">
        <v>0</v>
      </c>
      <c r="J188" s="153">
        <v>0</v>
      </c>
      <c r="K188" s="153">
        <v>0</v>
      </c>
      <c r="L188" s="153">
        <v>0</v>
      </c>
      <c r="M188" s="153">
        <v>0</v>
      </c>
      <c r="N188" s="154">
        <v>0</v>
      </c>
    </row>
    <row r="189" spans="1:14">
      <c r="A189" s="155" t="s">
        <v>561</v>
      </c>
      <c r="B189" s="153">
        <v>0</v>
      </c>
      <c r="C189" s="153">
        <v>0</v>
      </c>
      <c r="D189" s="153">
        <v>0</v>
      </c>
      <c r="E189" s="153">
        <v>0</v>
      </c>
      <c r="F189" s="153">
        <v>0</v>
      </c>
      <c r="G189" s="153">
        <v>0</v>
      </c>
      <c r="H189" s="153">
        <v>0</v>
      </c>
      <c r="I189" s="153">
        <v>0</v>
      </c>
      <c r="J189" s="153">
        <v>0</v>
      </c>
      <c r="K189" s="153">
        <v>0</v>
      </c>
      <c r="L189" s="153">
        <v>0</v>
      </c>
      <c r="M189" s="153">
        <v>0</v>
      </c>
      <c r="N189" s="154">
        <v>0</v>
      </c>
    </row>
    <row r="190" spans="1:14">
      <c r="A190" s="152" t="s">
        <v>166</v>
      </c>
      <c r="B190" s="153">
        <v>-156890.52048173957</v>
      </c>
      <c r="C190" s="153">
        <v>-157800.23921858374</v>
      </c>
      <c r="D190" s="153">
        <v>-158663.17546555371</v>
      </c>
      <c r="E190" s="153">
        <v>-159471.65555343349</v>
      </c>
      <c r="F190" s="153">
        <v>-160275.43850779094</v>
      </c>
      <c r="G190" s="153">
        <v>-161073.57118627365</v>
      </c>
      <c r="H190" s="153">
        <v>-161866.62267701008</v>
      </c>
      <c r="I190" s="153">
        <v>-162659.23733258207</v>
      </c>
      <c r="J190" s="153">
        <v>-163460.77970976275</v>
      </c>
      <c r="K190" s="153">
        <v>-164286.66372401945</v>
      </c>
      <c r="L190" s="153">
        <v>-165131.86025964186</v>
      </c>
      <c r="M190" s="153">
        <v>-165971.91593629052</v>
      </c>
      <c r="N190" s="154">
        <v>-1937551.6800526835</v>
      </c>
    </row>
    <row r="191" spans="1:14">
      <c r="A191" s="156"/>
      <c r="B191" s="157">
        <v>-156890.52048173957</v>
      </c>
      <c r="C191" s="157">
        <v>-314690.75970032334</v>
      </c>
      <c r="D191" s="157">
        <v>-473353.93516587705</v>
      </c>
      <c r="E191" s="157">
        <v>-632825.59071931057</v>
      </c>
      <c r="F191" s="157">
        <v>-793101.02922710148</v>
      </c>
      <c r="G191" s="157">
        <v>-954174.60041337507</v>
      </c>
      <c r="H191" s="157">
        <v>-1116041.2230903851</v>
      </c>
      <c r="I191" s="157">
        <v>-1278700.4604229671</v>
      </c>
      <c r="J191" s="157">
        <v>-1442161.2401327298</v>
      </c>
      <c r="K191" s="157">
        <v>-1606447.9038567492</v>
      </c>
      <c r="L191" s="157">
        <v>-1771579.7641163911</v>
      </c>
      <c r="M191" s="157">
        <v>-1937551.6800526816</v>
      </c>
      <c r="N191" s="156"/>
    </row>
  </sheetData>
  <pageMargins left="0.7" right="0.7" top="0.75" bottom="0.75" header="0.3" footer="0.3"/>
  <pageSetup orientation="portrait" r:id="rId2"/>
  <customProperties>
    <customPr name="_pios_id" r:id="rId3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20C9E-F3D7-45F7-8824-F559EA9D3BEA}">
  <dimension ref="A1:O146"/>
  <sheetViews>
    <sheetView tabSelected="1" zoomScale="70" zoomScaleNormal="70" workbookViewId="0">
      <selection activeCell="D1" sqref="D1"/>
    </sheetView>
  </sheetViews>
  <sheetFormatPr defaultColWidth="9.140625" defaultRowHeight="15"/>
  <cols>
    <col min="1" max="1" width="42.85546875" style="125" bestFit="1" customWidth="1"/>
    <col min="2" max="2" width="30.140625" style="125" bestFit="1" customWidth="1"/>
    <col min="3" max="3" width="27" style="125" bestFit="1" customWidth="1"/>
    <col min="4" max="4" width="27.28515625" style="125" bestFit="1" customWidth="1"/>
    <col min="5" max="5" width="26.85546875" style="125" bestFit="1" customWidth="1"/>
    <col min="6" max="6" width="27.42578125" style="125" bestFit="1" customWidth="1"/>
    <col min="7" max="7" width="27.85546875" style="125" bestFit="1" customWidth="1"/>
    <col min="8" max="9" width="27.28515625" style="125" bestFit="1" customWidth="1"/>
    <col min="10" max="10" width="27" style="125" bestFit="1" customWidth="1"/>
    <col min="11" max="11" width="26.85546875" style="125" bestFit="1" customWidth="1"/>
    <col min="12" max="12" width="27.42578125" style="125" bestFit="1" customWidth="1"/>
    <col min="13" max="13" width="27.28515625" style="125" bestFit="1" customWidth="1"/>
    <col min="14" max="14" width="22.42578125" style="125" bestFit="1" customWidth="1"/>
    <col min="15" max="16" width="35.5703125" style="125" bestFit="1" customWidth="1"/>
    <col min="17" max="21" width="8" style="125" bestFit="1" customWidth="1"/>
    <col min="22" max="23" width="7" style="125" bestFit="1" customWidth="1"/>
    <col min="24" max="25" width="3.42578125" style="125" bestFit="1" customWidth="1"/>
    <col min="26" max="26" width="1.42578125" style="125" bestFit="1" customWidth="1"/>
    <col min="27" max="28" width="4.7109375" style="125" bestFit="1" customWidth="1"/>
    <col min="29" max="36" width="6.28515625" style="125" bestFit="1" customWidth="1"/>
    <col min="37" max="49" width="7.28515625" style="125" bestFit="1" customWidth="1"/>
    <col min="50" max="55" width="8.28515625" style="125" bestFit="1" customWidth="1"/>
    <col min="56" max="56" width="11.28515625" style="125" bestFit="1" customWidth="1"/>
    <col min="57" max="16384" width="9.140625" style="125"/>
  </cols>
  <sheetData>
    <row r="1" spans="1:14">
      <c r="A1" s="308" t="s">
        <v>954</v>
      </c>
    </row>
    <row r="2" spans="1:14">
      <c r="A2" s="309" t="s">
        <v>940</v>
      </c>
    </row>
    <row r="3" spans="1:14">
      <c r="A3" s="163" t="s">
        <v>142</v>
      </c>
      <c r="B3" t="s">
        <v>586</v>
      </c>
    </row>
    <row r="4" spans="1:14">
      <c r="A4" s="163" t="s">
        <v>144</v>
      </c>
      <c r="B4" t="s">
        <v>145</v>
      </c>
    </row>
    <row r="6" spans="1:14">
      <c r="A6" s="163" t="s">
        <v>146</v>
      </c>
      <c r="B6" t="s">
        <v>567</v>
      </c>
      <c r="C6" t="s">
        <v>568</v>
      </c>
      <c r="D6" t="s">
        <v>569</v>
      </c>
      <c r="E6" t="s">
        <v>570</v>
      </c>
      <c r="F6" t="s">
        <v>571</v>
      </c>
      <c r="G6" t="s">
        <v>572</v>
      </c>
      <c r="H6" t="s">
        <v>573</v>
      </c>
      <c r="I6" t="s">
        <v>574</v>
      </c>
      <c r="J6" t="s">
        <v>575</v>
      </c>
      <c r="K6" t="s">
        <v>576</v>
      </c>
      <c r="L6" t="s">
        <v>577</v>
      </c>
      <c r="M6" t="s">
        <v>578</v>
      </c>
      <c r="N6" s="167" t="s">
        <v>579</v>
      </c>
    </row>
    <row r="7" spans="1:14">
      <c r="A7" s="164" t="s">
        <v>532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66">
        <v>0</v>
      </c>
      <c r="I7" s="166">
        <v>0</v>
      </c>
      <c r="J7" s="166">
        <v>0</v>
      </c>
      <c r="K7" s="166">
        <v>0</v>
      </c>
      <c r="L7" s="166">
        <v>0</v>
      </c>
      <c r="M7" s="166">
        <v>0</v>
      </c>
      <c r="N7" s="168">
        <v>0</v>
      </c>
    </row>
    <row r="8" spans="1:14">
      <c r="A8" s="165" t="s">
        <v>533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66">
        <v>0</v>
      </c>
      <c r="I8" s="166">
        <v>0</v>
      </c>
      <c r="J8" s="166">
        <v>0</v>
      </c>
      <c r="K8" s="166">
        <v>0</v>
      </c>
      <c r="L8" s="166">
        <v>0</v>
      </c>
      <c r="M8" s="166">
        <v>0</v>
      </c>
      <c r="N8" s="168">
        <v>0</v>
      </c>
    </row>
    <row r="9" spans="1:14">
      <c r="A9" s="165" t="s">
        <v>534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66">
        <v>0</v>
      </c>
      <c r="I9" s="166">
        <v>0</v>
      </c>
      <c r="J9" s="166">
        <v>0</v>
      </c>
      <c r="K9" s="166">
        <v>0</v>
      </c>
      <c r="L9" s="166">
        <v>0</v>
      </c>
      <c r="M9" s="166">
        <v>0</v>
      </c>
      <c r="N9" s="168">
        <v>0</v>
      </c>
    </row>
    <row r="10" spans="1:14">
      <c r="A10" s="164" t="s">
        <v>535</v>
      </c>
      <c r="B10" s="166">
        <v>11713.507523666667</v>
      </c>
      <c r="C10" s="166">
        <v>11713.507523666667</v>
      </c>
      <c r="D10" s="166">
        <v>11713.507523666667</v>
      </c>
      <c r="E10" s="166">
        <v>11713.507523666667</v>
      </c>
      <c r="F10" s="166">
        <v>11713.507523666667</v>
      </c>
      <c r="G10" s="166">
        <v>11713.507523666667</v>
      </c>
      <c r="H10" s="166">
        <v>11713.507523666667</v>
      </c>
      <c r="I10" s="166">
        <v>11713.507523666667</v>
      </c>
      <c r="J10" s="166">
        <v>11713.507523666667</v>
      </c>
      <c r="K10" s="166">
        <v>11713.507523666667</v>
      </c>
      <c r="L10" s="166">
        <v>11713.507523666667</v>
      </c>
      <c r="M10" s="166">
        <v>11713.507523666667</v>
      </c>
      <c r="N10" s="168">
        <v>140562.09028399995</v>
      </c>
    </row>
    <row r="11" spans="1:14">
      <c r="A11" s="165" t="s">
        <v>536</v>
      </c>
      <c r="B11" s="166">
        <v>11713.507523666667</v>
      </c>
      <c r="C11" s="166">
        <v>11713.507523666667</v>
      </c>
      <c r="D11" s="166">
        <v>11713.507523666667</v>
      </c>
      <c r="E11" s="166">
        <v>11713.507523666667</v>
      </c>
      <c r="F11" s="166">
        <v>11713.507523666667</v>
      </c>
      <c r="G11" s="166">
        <v>11713.507523666667</v>
      </c>
      <c r="H11" s="166">
        <v>11713.507523666667</v>
      </c>
      <c r="I11" s="166">
        <v>11713.507523666667</v>
      </c>
      <c r="J11" s="166">
        <v>11713.507523666667</v>
      </c>
      <c r="K11" s="166">
        <v>11713.507523666667</v>
      </c>
      <c r="L11" s="166">
        <v>11713.507523666667</v>
      </c>
      <c r="M11" s="166">
        <v>11713.507523666667</v>
      </c>
      <c r="N11" s="168">
        <v>140562.09028399995</v>
      </c>
    </row>
    <row r="12" spans="1:14">
      <c r="A12" s="164" t="s">
        <v>537</v>
      </c>
      <c r="B12" s="166">
        <v>-2281.1299145833332</v>
      </c>
      <c r="C12" s="166">
        <v>-2281.1299145833332</v>
      </c>
      <c r="D12" s="166">
        <v>-2281.1299145833332</v>
      </c>
      <c r="E12" s="166">
        <v>-2281.1299145833332</v>
      </c>
      <c r="F12" s="166">
        <v>-2281.1299145833332</v>
      </c>
      <c r="G12" s="166">
        <v>-2281.1299145833332</v>
      </c>
      <c r="H12" s="166">
        <v>-2281.1299145833332</v>
      </c>
      <c r="I12" s="166">
        <v>-2281.1299145833332</v>
      </c>
      <c r="J12" s="166">
        <v>-2281.1299145833332</v>
      </c>
      <c r="K12" s="166">
        <v>-2281.1299145833332</v>
      </c>
      <c r="L12" s="166">
        <v>-2281.1299145833332</v>
      </c>
      <c r="M12" s="166">
        <v>-2281.1299145833332</v>
      </c>
      <c r="N12" s="168">
        <v>-27373.558975</v>
      </c>
    </row>
    <row r="13" spans="1:14">
      <c r="A13" s="165" t="s">
        <v>538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66">
        <v>0</v>
      </c>
      <c r="I13" s="166">
        <v>0</v>
      </c>
      <c r="J13" s="166">
        <v>0</v>
      </c>
      <c r="K13" s="166">
        <v>0</v>
      </c>
      <c r="L13" s="166">
        <v>0</v>
      </c>
      <c r="M13" s="166">
        <v>0</v>
      </c>
      <c r="N13" s="168">
        <v>0</v>
      </c>
    </row>
    <row r="14" spans="1:14">
      <c r="A14" s="165" t="s">
        <v>539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6">
        <v>0</v>
      </c>
      <c r="K14" s="166">
        <v>0</v>
      </c>
      <c r="L14" s="166">
        <v>0</v>
      </c>
      <c r="M14" s="166">
        <v>0</v>
      </c>
      <c r="N14" s="168">
        <v>0</v>
      </c>
    </row>
    <row r="15" spans="1:14">
      <c r="A15" s="165" t="s">
        <v>540</v>
      </c>
      <c r="B15" s="166">
        <v>0</v>
      </c>
      <c r="C15" s="166">
        <v>0</v>
      </c>
      <c r="D15" s="166">
        <v>0</v>
      </c>
      <c r="E15" s="166">
        <v>0</v>
      </c>
      <c r="F15" s="166">
        <v>0</v>
      </c>
      <c r="G15" s="166">
        <v>0</v>
      </c>
      <c r="H15" s="166">
        <v>0</v>
      </c>
      <c r="I15" s="166">
        <v>0</v>
      </c>
      <c r="J15" s="166">
        <v>0</v>
      </c>
      <c r="K15" s="166">
        <v>0</v>
      </c>
      <c r="L15" s="166">
        <v>0</v>
      </c>
      <c r="M15" s="166">
        <v>0</v>
      </c>
      <c r="N15" s="168">
        <v>0</v>
      </c>
    </row>
    <row r="16" spans="1:14">
      <c r="A16" s="165" t="s">
        <v>541</v>
      </c>
      <c r="B16" s="166">
        <v>0</v>
      </c>
      <c r="C16" s="166">
        <v>0</v>
      </c>
      <c r="D16" s="166">
        <v>0</v>
      </c>
      <c r="E16" s="166">
        <v>0</v>
      </c>
      <c r="F16" s="166">
        <v>0</v>
      </c>
      <c r="G16" s="166">
        <v>0</v>
      </c>
      <c r="H16" s="166">
        <v>0</v>
      </c>
      <c r="I16" s="166">
        <v>0</v>
      </c>
      <c r="J16" s="166">
        <v>0</v>
      </c>
      <c r="K16" s="166">
        <v>0</v>
      </c>
      <c r="L16" s="166">
        <v>0</v>
      </c>
      <c r="M16" s="166">
        <v>0</v>
      </c>
      <c r="N16" s="168">
        <v>0</v>
      </c>
    </row>
    <row r="17" spans="1:14">
      <c r="A17" s="165" t="s">
        <v>542</v>
      </c>
      <c r="B17" s="166">
        <v>-2281.1299145833332</v>
      </c>
      <c r="C17" s="166">
        <v>-2281.1299145833332</v>
      </c>
      <c r="D17" s="166">
        <v>-2281.1299145833332</v>
      </c>
      <c r="E17" s="166">
        <v>-2281.1299145833332</v>
      </c>
      <c r="F17" s="166">
        <v>-2281.1299145833332</v>
      </c>
      <c r="G17" s="166">
        <v>-2281.1299145833332</v>
      </c>
      <c r="H17" s="166">
        <v>-2281.1299145833332</v>
      </c>
      <c r="I17" s="166">
        <v>-2281.1299145833332</v>
      </c>
      <c r="J17" s="166">
        <v>-2281.1299145833332</v>
      </c>
      <c r="K17" s="166">
        <v>-2281.1299145833332</v>
      </c>
      <c r="L17" s="166">
        <v>-2281.1299145833332</v>
      </c>
      <c r="M17" s="166">
        <v>-2281.1299145833332</v>
      </c>
      <c r="N17" s="168">
        <v>-27373.558975</v>
      </c>
    </row>
    <row r="18" spans="1:14">
      <c r="A18" s="165" t="s">
        <v>543</v>
      </c>
      <c r="B18" s="166">
        <v>0</v>
      </c>
      <c r="C18" s="166">
        <v>0</v>
      </c>
      <c r="D18" s="166">
        <v>0</v>
      </c>
      <c r="E18" s="166">
        <v>0</v>
      </c>
      <c r="F18" s="166">
        <v>0</v>
      </c>
      <c r="G18" s="166">
        <v>0</v>
      </c>
      <c r="H18" s="166">
        <v>0</v>
      </c>
      <c r="I18" s="166">
        <v>0</v>
      </c>
      <c r="J18" s="166">
        <v>0</v>
      </c>
      <c r="K18" s="166">
        <v>0</v>
      </c>
      <c r="L18" s="166">
        <v>0</v>
      </c>
      <c r="M18" s="166">
        <v>0</v>
      </c>
      <c r="N18" s="168">
        <v>0</v>
      </c>
    </row>
    <row r="19" spans="1:14">
      <c r="A19" s="165" t="s">
        <v>544</v>
      </c>
      <c r="B19" s="166">
        <v>0</v>
      </c>
      <c r="C19" s="166">
        <v>0</v>
      </c>
      <c r="D19" s="166">
        <v>0</v>
      </c>
      <c r="E19" s="166">
        <v>0</v>
      </c>
      <c r="F19" s="166">
        <v>0</v>
      </c>
      <c r="G19" s="166">
        <v>0</v>
      </c>
      <c r="H19" s="166">
        <v>0</v>
      </c>
      <c r="I19" s="166">
        <v>0</v>
      </c>
      <c r="J19" s="166">
        <v>0</v>
      </c>
      <c r="K19" s="166">
        <v>0</v>
      </c>
      <c r="L19" s="166">
        <v>0</v>
      </c>
      <c r="M19" s="166">
        <v>0</v>
      </c>
      <c r="N19" s="168">
        <v>0</v>
      </c>
    </row>
    <row r="20" spans="1:14">
      <c r="A20" s="164" t="s">
        <v>545</v>
      </c>
      <c r="B20" s="166">
        <v>-25813.882142750001</v>
      </c>
      <c r="C20" s="166">
        <v>-25966.415476083333</v>
      </c>
      <c r="D20" s="166">
        <v>-26118.948809416666</v>
      </c>
      <c r="E20" s="166">
        <v>-26271.482142749999</v>
      </c>
      <c r="F20" s="166">
        <v>-26424.015476083332</v>
      </c>
      <c r="G20" s="166">
        <v>-26576.548809416665</v>
      </c>
      <c r="H20" s="166">
        <v>-26729.082142749998</v>
      </c>
      <c r="I20" s="166">
        <v>-26881.615476083331</v>
      </c>
      <c r="J20" s="166">
        <v>-27034.148809416663</v>
      </c>
      <c r="K20" s="166">
        <v>-27186.682142749996</v>
      </c>
      <c r="L20" s="166">
        <v>-27339.215476083329</v>
      </c>
      <c r="M20" s="166">
        <v>-27491.748809416662</v>
      </c>
      <c r="N20" s="168">
        <v>-319833.78571299999</v>
      </c>
    </row>
    <row r="21" spans="1:14">
      <c r="A21" s="165" t="s">
        <v>546</v>
      </c>
      <c r="B21" s="166">
        <v>1256.2990807500005</v>
      </c>
      <c r="C21" s="166">
        <v>1256.2990807500005</v>
      </c>
      <c r="D21" s="166">
        <v>1256.2990807500005</v>
      </c>
      <c r="E21" s="166">
        <v>1256.2990807500005</v>
      </c>
      <c r="F21" s="166">
        <v>1256.2990807500005</v>
      </c>
      <c r="G21" s="166">
        <v>1256.2990807500005</v>
      </c>
      <c r="H21" s="166">
        <v>1256.2990807500005</v>
      </c>
      <c r="I21" s="166">
        <v>1256.2990807500005</v>
      </c>
      <c r="J21" s="166">
        <v>1256.2990807500005</v>
      </c>
      <c r="K21" s="166">
        <v>1256.2990807500005</v>
      </c>
      <c r="L21" s="166">
        <v>1256.2990807500005</v>
      </c>
      <c r="M21" s="166">
        <v>1256.2990807500005</v>
      </c>
      <c r="N21" s="168">
        <v>15075.588969000008</v>
      </c>
    </row>
    <row r="22" spans="1:14">
      <c r="A22" s="165" t="s">
        <v>547</v>
      </c>
      <c r="B22" s="166">
        <v>-7136.2469377500001</v>
      </c>
      <c r="C22" s="166">
        <v>-7136.2469377500001</v>
      </c>
      <c r="D22" s="166">
        <v>-7136.2469377500001</v>
      </c>
      <c r="E22" s="166">
        <v>-7136.2469377500001</v>
      </c>
      <c r="F22" s="166">
        <v>-7136.2469377500001</v>
      </c>
      <c r="G22" s="166">
        <v>-7136.2469377500001</v>
      </c>
      <c r="H22" s="166">
        <v>-7136.2469377500001</v>
      </c>
      <c r="I22" s="166">
        <v>-7136.2469377500001</v>
      </c>
      <c r="J22" s="166">
        <v>-7136.2469377500001</v>
      </c>
      <c r="K22" s="166">
        <v>-7136.2469377500001</v>
      </c>
      <c r="L22" s="166">
        <v>-7136.2469377500001</v>
      </c>
      <c r="M22" s="166">
        <v>-7136.2469377500001</v>
      </c>
      <c r="N22" s="168">
        <v>-85634.963253000009</v>
      </c>
    </row>
    <row r="23" spans="1:14">
      <c r="A23" s="165" t="s">
        <v>548</v>
      </c>
      <c r="B23" s="166">
        <v>-21739.631585750001</v>
      </c>
      <c r="C23" s="166">
        <v>-21892.164919083334</v>
      </c>
      <c r="D23" s="166">
        <v>-22044.698252416667</v>
      </c>
      <c r="E23" s="166">
        <v>-22197.23158575</v>
      </c>
      <c r="F23" s="166">
        <v>-22349.764919083333</v>
      </c>
      <c r="G23" s="166">
        <v>-22502.298252416665</v>
      </c>
      <c r="H23" s="166">
        <v>-22654.831585749998</v>
      </c>
      <c r="I23" s="166">
        <v>-22807.364919083331</v>
      </c>
      <c r="J23" s="166">
        <v>-22959.898252416664</v>
      </c>
      <c r="K23" s="166">
        <v>-23112.431585749997</v>
      </c>
      <c r="L23" s="166">
        <v>-23264.96491908333</v>
      </c>
      <c r="M23" s="166">
        <v>-23417.498252416663</v>
      </c>
      <c r="N23" s="168">
        <v>-270942.77902899997</v>
      </c>
    </row>
    <row r="24" spans="1:14">
      <c r="A24" s="165" t="s">
        <v>549</v>
      </c>
      <c r="B24" s="166">
        <v>1805.6972999999989</v>
      </c>
      <c r="C24" s="166">
        <v>1805.6972999999989</v>
      </c>
      <c r="D24" s="166">
        <v>1805.6972999999989</v>
      </c>
      <c r="E24" s="166">
        <v>1805.6972999999989</v>
      </c>
      <c r="F24" s="166">
        <v>1805.6972999999989</v>
      </c>
      <c r="G24" s="166">
        <v>1805.6972999999989</v>
      </c>
      <c r="H24" s="166">
        <v>1805.6972999999989</v>
      </c>
      <c r="I24" s="166">
        <v>1805.6972999999989</v>
      </c>
      <c r="J24" s="166">
        <v>1805.6972999999989</v>
      </c>
      <c r="K24" s="166">
        <v>1805.6972999999989</v>
      </c>
      <c r="L24" s="166">
        <v>1805.6972999999989</v>
      </c>
      <c r="M24" s="166">
        <v>1805.6972999999989</v>
      </c>
      <c r="N24" s="168">
        <v>21668.36759999999</v>
      </c>
    </row>
    <row r="25" spans="1:14">
      <c r="A25" s="165" t="s">
        <v>550</v>
      </c>
      <c r="B25" s="166">
        <v>0</v>
      </c>
      <c r="C25" s="166">
        <v>0</v>
      </c>
      <c r="D25" s="166">
        <v>0</v>
      </c>
      <c r="E25" s="166">
        <v>0</v>
      </c>
      <c r="F25" s="166">
        <v>0</v>
      </c>
      <c r="G25" s="166">
        <v>0</v>
      </c>
      <c r="H25" s="166">
        <v>0</v>
      </c>
      <c r="I25" s="166">
        <v>0</v>
      </c>
      <c r="J25" s="166">
        <v>0</v>
      </c>
      <c r="K25" s="166">
        <v>0</v>
      </c>
      <c r="L25" s="166">
        <v>0</v>
      </c>
      <c r="M25" s="166">
        <v>0</v>
      </c>
      <c r="N25" s="168">
        <v>0</v>
      </c>
    </row>
    <row r="26" spans="1:14">
      <c r="A26" s="164" t="s">
        <v>159</v>
      </c>
      <c r="B26" s="166">
        <v>-161634.69246213837</v>
      </c>
      <c r="C26" s="166">
        <v>-162814.48001903144</v>
      </c>
      <c r="D26" s="166">
        <v>-163961.67119459398</v>
      </c>
      <c r="E26" s="166">
        <v>-165065.75509790119</v>
      </c>
      <c r="F26" s="166">
        <v>-166174.22097715418</v>
      </c>
      <c r="G26" s="166">
        <v>-167284.29986810673</v>
      </c>
      <c r="H26" s="166">
        <v>-168395.10820137244</v>
      </c>
      <c r="I26" s="166">
        <v>-169510.12820352131</v>
      </c>
      <c r="J26" s="166">
        <v>-170637.79473051702</v>
      </c>
      <c r="K26" s="166">
        <v>-171792.77793717908</v>
      </c>
      <c r="L26" s="166">
        <v>-172969.45369927937</v>
      </c>
      <c r="M26" s="166">
        <v>-174142.89262966375</v>
      </c>
      <c r="N26" s="168">
        <v>-2014383.2750204601</v>
      </c>
    </row>
    <row r="27" spans="1:14">
      <c r="A27" s="165" t="s">
        <v>551</v>
      </c>
      <c r="B27" s="166">
        <v>115.85248840761767</v>
      </c>
      <c r="C27" s="166">
        <v>117.0735603863867</v>
      </c>
      <c r="D27" s="166">
        <v>118.30410681734088</v>
      </c>
      <c r="E27" s="166">
        <v>119.53067464485775</v>
      </c>
      <c r="F27" s="166">
        <v>120.74900771573209</v>
      </c>
      <c r="G27" s="166">
        <v>121.95743503311235</v>
      </c>
      <c r="H27" s="166">
        <v>123.15695429106745</v>
      </c>
      <c r="I27" s="166">
        <v>124.35570771359278</v>
      </c>
      <c r="J27" s="166">
        <v>125.57011272755608</v>
      </c>
      <c r="K27" s="166">
        <v>126.82719216341104</v>
      </c>
      <c r="L27" s="166">
        <v>128.11812925156823</v>
      </c>
      <c r="M27" s="166">
        <v>129.400053667978</v>
      </c>
      <c r="N27" s="168">
        <v>1470.8954228202228</v>
      </c>
    </row>
    <row r="28" spans="1:14">
      <c r="A28" s="165" t="s">
        <v>160</v>
      </c>
      <c r="B28" s="166">
        <v>-67414.293919151198</v>
      </c>
      <c r="C28" s="166">
        <v>-67833.263229071148</v>
      </c>
      <c r="D28" s="166">
        <v>-68255.872914509484</v>
      </c>
      <c r="E28" s="166">
        <v>-68677.370633897764</v>
      </c>
      <c r="F28" s="166">
        <v>-69096.219843247643</v>
      </c>
      <c r="G28" s="166">
        <v>-69511.795017299024</v>
      </c>
      <c r="H28" s="166">
        <v>-69924.408547903207</v>
      </c>
      <c r="I28" s="166">
        <v>-70336.867371137443</v>
      </c>
      <c r="J28" s="166">
        <v>-70754.865240363608</v>
      </c>
      <c r="K28" s="166">
        <v>-71187.792924949434</v>
      </c>
      <c r="L28" s="166">
        <v>-71632.566316383032</v>
      </c>
      <c r="M28" s="166">
        <v>-72074.24756865055</v>
      </c>
      <c r="N28" s="168">
        <v>-836699.56352656416</v>
      </c>
    </row>
    <row r="29" spans="1:14">
      <c r="A29" s="165" t="s">
        <v>161</v>
      </c>
      <c r="B29" s="166">
        <v>-148152.5548190586</v>
      </c>
      <c r="C29" s="166">
        <v>-149171.88568604784</v>
      </c>
      <c r="D29" s="166">
        <v>-150211.68174667074</v>
      </c>
      <c r="E29" s="166">
        <v>-151262.59208542039</v>
      </c>
      <c r="F29" s="166">
        <v>-152320.0957197627</v>
      </c>
      <c r="G29" s="166">
        <v>-153381.3646365937</v>
      </c>
      <c r="H29" s="166">
        <v>-154445.19839925645</v>
      </c>
      <c r="I29" s="166">
        <v>-155513.9775181447</v>
      </c>
      <c r="J29" s="166">
        <v>-156594.11162868253</v>
      </c>
      <c r="K29" s="166">
        <v>-157697.04657583119</v>
      </c>
      <c r="L29" s="166">
        <v>-158818.0939610413</v>
      </c>
      <c r="M29" s="166">
        <v>-159937.2097448784</v>
      </c>
      <c r="N29" s="168">
        <v>-1847505.8125213888</v>
      </c>
    </row>
    <row r="30" spans="1:14">
      <c r="A30" s="165" t="s">
        <v>552</v>
      </c>
      <c r="B30" s="166">
        <v>-2001.561105935004</v>
      </c>
      <c r="C30" s="166">
        <v>-2023.1643648814597</v>
      </c>
      <c r="D30" s="166">
        <v>-2044.9352462510715</v>
      </c>
      <c r="E30" s="166">
        <v>-2066.6357379943711</v>
      </c>
      <c r="F30" s="166">
        <v>-2088.1905400623536</v>
      </c>
      <c r="G30" s="166">
        <v>-2109.5700891055358</v>
      </c>
      <c r="H30" s="166">
        <v>-2130.7920363710718</v>
      </c>
      <c r="I30" s="166">
        <v>-2152.0004344426488</v>
      </c>
      <c r="J30" s="166">
        <v>-2173.485741155665</v>
      </c>
      <c r="K30" s="166">
        <v>-2195.726045610465</v>
      </c>
      <c r="L30" s="166">
        <v>-2218.5653611331772</v>
      </c>
      <c r="M30" s="166">
        <v>-2241.2452240724688</v>
      </c>
      <c r="N30" s="168">
        <v>-25445.871927015294</v>
      </c>
    </row>
    <row r="31" spans="1:14">
      <c r="A31" s="165" t="s">
        <v>553</v>
      </c>
      <c r="B31" s="166">
        <v>-11494.714826914445</v>
      </c>
      <c r="C31" s="166">
        <v>-11620.929943544499</v>
      </c>
      <c r="D31" s="166">
        <v>-11748.137704474786</v>
      </c>
      <c r="E31" s="166">
        <v>-11874.92862462662</v>
      </c>
      <c r="F31" s="166">
        <v>-12000.85678415803</v>
      </c>
      <c r="G31" s="166">
        <v>-12125.747111680561</v>
      </c>
      <c r="H31" s="166">
        <v>-12249.704136227643</v>
      </c>
      <c r="I31" s="166">
        <v>-12373.580923716283</v>
      </c>
      <c r="J31" s="166">
        <v>-12499.097538260488</v>
      </c>
      <c r="K31" s="166">
        <v>-12629.085178762456</v>
      </c>
      <c r="L31" s="166">
        <v>-12762.620106740222</v>
      </c>
      <c r="M31" s="166">
        <v>-12895.210771443963</v>
      </c>
      <c r="N31" s="168">
        <v>-146274.61365054996</v>
      </c>
    </row>
    <row r="32" spans="1:14">
      <c r="A32" s="165" t="s">
        <v>162</v>
      </c>
      <c r="B32" s="166">
        <v>-2597.4827872131723</v>
      </c>
      <c r="C32" s="166">
        <v>-2600.2263341283183</v>
      </c>
      <c r="D32" s="166">
        <v>-2602.9973958464184</v>
      </c>
      <c r="E32" s="166">
        <v>-2605.7569032828364</v>
      </c>
      <c r="F32" s="166">
        <v>-2608.4924961221336</v>
      </c>
      <c r="G32" s="166">
        <v>-2611.1993216142732</v>
      </c>
      <c r="H32" s="166">
        <v>-2613.880277167395</v>
      </c>
      <c r="I32" s="166">
        <v>-2616.559008654131</v>
      </c>
      <c r="J32" s="166">
        <v>-2619.2831940041656</v>
      </c>
      <c r="K32" s="166">
        <v>-2622.1313103516554</v>
      </c>
      <c r="L32" s="166">
        <v>-2625.0777528728981</v>
      </c>
      <c r="M32" s="166">
        <v>-2627.9980216500012</v>
      </c>
      <c r="N32" s="168">
        <v>-31351.084802907215</v>
      </c>
    </row>
    <row r="33" spans="1:15">
      <c r="A33" s="165" t="s">
        <v>163</v>
      </c>
      <c r="B33" s="166">
        <v>45125.581724910087</v>
      </c>
      <c r="C33" s="166">
        <v>45448.999389242286</v>
      </c>
      <c r="D33" s="166">
        <v>45776.570057639983</v>
      </c>
      <c r="E33" s="166">
        <v>46104.934852168997</v>
      </c>
      <c r="F33" s="166">
        <v>46432.829881446261</v>
      </c>
      <c r="G33" s="166">
        <v>46759.623317886777</v>
      </c>
      <c r="H33" s="166">
        <v>47085.320355004944</v>
      </c>
      <c r="I33" s="166">
        <v>47411.531617209752</v>
      </c>
      <c r="J33" s="166">
        <v>47741.711965679839</v>
      </c>
      <c r="K33" s="166">
        <v>48081.663397884076</v>
      </c>
      <c r="L33" s="166">
        <v>48429.370036430002</v>
      </c>
      <c r="M33" s="166">
        <v>48775.384452304112</v>
      </c>
      <c r="N33" s="168">
        <v>563173.52104780707</v>
      </c>
    </row>
    <row r="34" spans="1:15">
      <c r="A34" s="165" t="s">
        <v>164</v>
      </c>
      <c r="B34" s="166">
        <v>15404.798778047227</v>
      </c>
      <c r="C34" s="166">
        <v>15558.156233278356</v>
      </c>
      <c r="D34" s="166">
        <v>15765.170274706779</v>
      </c>
      <c r="E34" s="166">
        <v>16024.016136245004</v>
      </c>
      <c r="F34" s="166">
        <v>16281.908968197604</v>
      </c>
      <c r="G34" s="166">
        <v>16538.599937248018</v>
      </c>
      <c r="H34" s="166">
        <v>16794.199163964156</v>
      </c>
      <c r="I34" s="166">
        <v>17049.767415790073</v>
      </c>
      <c r="J34" s="166">
        <v>17307.464976154573</v>
      </c>
      <c r="K34" s="166">
        <v>17570.859558854481</v>
      </c>
      <c r="L34" s="166">
        <v>17838.774425680698</v>
      </c>
      <c r="M34" s="166">
        <v>18105.524484863497</v>
      </c>
      <c r="N34" s="168">
        <v>200239.24035303004</v>
      </c>
    </row>
    <row r="35" spans="1:15">
      <c r="A35" s="165" t="s">
        <v>554</v>
      </c>
      <c r="B35" s="166">
        <v>5350.1468129626974</v>
      </c>
      <c r="C35" s="166">
        <v>5300.2416804626973</v>
      </c>
      <c r="D35" s="166">
        <v>5250.3365479626955</v>
      </c>
      <c r="E35" s="166">
        <v>5200.4314154626973</v>
      </c>
      <c r="F35" s="166">
        <v>5150.526282962699</v>
      </c>
      <c r="G35" s="166">
        <v>5100.6211504626972</v>
      </c>
      <c r="H35" s="166">
        <v>5050.7160179626972</v>
      </c>
      <c r="I35" s="166">
        <v>5000.8108854626971</v>
      </c>
      <c r="J35" s="166">
        <v>4950.9057529626971</v>
      </c>
      <c r="K35" s="166">
        <v>4901.0006204626952</v>
      </c>
      <c r="L35" s="166">
        <v>4851.095487962697</v>
      </c>
      <c r="M35" s="166">
        <v>4801.1903554626979</v>
      </c>
      <c r="N35" s="168">
        <v>60908.023010552381</v>
      </c>
    </row>
    <row r="36" spans="1:15">
      <c r="A36" s="165" t="s">
        <v>165</v>
      </c>
      <c r="B36" s="166">
        <v>145.85672620919649</v>
      </c>
      <c r="C36" s="166">
        <v>146.72229894308975</v>
      </c>
      <c r="D36" s="166">
        <v>147.60960924802248</v>
      </c>
      <c r="E36" s="166">
        <v>148.50629860246954</v>
      </c>
      <c r="F36" s="166">
        <v>149.40698972391874</v>
      </c>
      <c r="G36" s="166">
        <v>150.30858257673935</v>
      </c>
      <c r="H36" s="166">
        <v>151.21021517721147</v>
      </c>
      <c r="I36" s="166">
        <v>152.11628813972538</v>
      </c>
      <c r="J36" s="166">
        <v>153.03718621088274</v>
      </c>
      <c r="K36" s="166">
        <v>153.99084362860913</v>
      </c>
      <c r="L36" s="166">
        <v>154.97051314791133</v>
      </c>
      <c r="M36" s="166">
        <v>155.94597214022178</v>
      </c>
      <c r="N36" s="168">
        <v>1809.6815237480332</v>
      </c>
    </row>
    <row r="37" spans="1:15">
      <c r="A37" s="165" t="s">
        <v>555</v>
      </c>
      <c r="B37" s="166">
        <v>3196.3286291942104</v>
      </c>
      <c r="C37" s="166">
        <v>3173.1514523178203</v>
      </c>
      <c r="D37" s="166">
        <v>3149.9742754414319</v>
      </c>
      <c r="E37" s="166">
        <v>3126.7970985650427</v>
      </c>
      <c r="F37" s="166">
        <v>3103.619921688653</v>
      </c>
      <c r="G37" s="166">
        <v>3080.4427448122642</v>
      </c>
      <c r="H37" s="166">
        <v>3057.2655679358754</v>
      </c>
      <c r="I37" s="166">
        <v>3034.0883910594866</v>
      </c>
      <c r="J37" s="166">
        <v>3010.9112141830965</v>
      </c>
      <c r="K37" s="166">
        <v>2987.7340373067082</v>
      </c>
      <c r="L37" s="166">
        <v>2964.5568604303189</v>
      </c>
      <c r="M37" s="166">
        <v>2941.3796835539301</v>
      </c>
      <c r="N37" s="168">
        <v>36826.249876488837</v>
      </c>
    </row>
    <row r="38" spans="1:15">
      <c r="A38" s="165" t="s">
        <v>556</v>
      </c>
      <c r="B38" s="166">
        <v>-4618.7842732985955</v>
      </c>
      <c r="C38" s="166">
        <v>-4654.628995898518</v>
      </c>
      <c r="D38" s="166">
        <v>-4690.7547714931115</v>
      </c>
      <c r="E38" s="166">
        <v>-4726.762524600641</v>
      </c>
      <c r="F38" s="166">
        <v>-4762.525999414298</v>
      </c>
      <c r="G38" s="166">
        <v>-4797.9956269817594</v>
      </c>
      <c r="H38" s="166">
        <v>-4833.2010031994323</v>
      </c>
      <c r="I38" s="166">
        <v>-4868.3836614449574</v>
      </c>
      <c r="J38" s="166">
        <v>-4904.0306131988764</v>
      </c>
      <c r="K38" s="166">
        <v>-4940.9434718184039</v>
      </c>
      <c r="L38" s="166">
        <v>-4978.8606940028621</v>
      </c>
      <c r="M38" s="166">
        <v>-5016.5105615862067</v>
      </c>
      <c r="N38" s="168">
        <v>-57793.382196937717</v>
      </c>
    </row>
    <row r="39" spans="1:15">
      <c r="A39" s="165" t="s">
        <v>557</v>
      </c>
      <c r="B39" s="166">
        <v>408.59686875965326</v>
      </c>
      <c r="C39" s="166">
        <v>412.59288682485203</v>
      </c>
      <c r="D39" s="166">
        <v>416.61991050049346</v>
      </c>
      <c r="E39" s="166">
        <v>420.63391400083492</v>
      </c>
      <c r="F39" s="166">
        <v>424.62096885533174</v>
      </c>
      <c r="G39" s="166">
        <v>428.57560664466928</v>
      </c>
      <c r="H39" s="166">
        <v>432.50109237170818</v>
      </c>
      <c r="I39" s="166">
        <v>436.42407186466426</v>
      </c>
      <c r="J39" s="166">
        <v>440.3982719598589</v>
      </c>
      <c r="K39" s="166">
        <v>444.51212619811031</v>
      </c>
      <c r="L39" s="166">
        <v>448.73678126759933</v>
      </c>
      <c r="M39" s="166">
        <v>452.9319419258245</v>
      </c>
      <c r="N39" s="168">
        <v>5167.1444411736011</v>
      </c>
    </row>
    <row r="40" spans="1:15">
      <c r="A40" s="165" t="s">
        <v>558</v>
      </c>
      <c r="B40" s="166">
        <v>2582.6881826014887</v>
      </c>
      <c r="C40" s="166">
        <v>2595.4706029883882</v>
      </c>
      <c r="D40" s="166">
        <v>2608.3524224180819</v>
      </c>
      <c r="E40" s="166">
        <v>2621.1925012420252</v>
      </c>
      <c r="F40" s="166">
        <v>2633.9461870047244</v>
      </c>
      <c r="G40" s="166">
        <v>2646.5959488258504</v>
      </c>
      <c r="H40" s="166">
        <v>2659.1522537839619</v>
      </c>
      <c r="I40" s="166">
        <v>2671.7005241552542</v>
      </c>
      <c r="J40" s="166">
        <v>2684.4129996095044</v>
      </c>
      <c r="K40" s="166">
        <v>2697.5731839766004</v>
      </c>
      <c r="L40" s="166">
        <v>2711.0885781399056</v>
      </c>
      <c r="M40" s="166">
        <v>2724.5094179240068</v>
      </c>
      <c r="N40" s="168">
        <v>31836.682802669791</v>
      </c>
    </row>
    <row r="41" spans="1:15">
      <c r="A41" s="165" t="s">
        <v>559</v>
      </c>
      <c r="B41" s="166">
        <v>2314.8490583404582</v>
      </c>
      <c r="C41" s="166">
        <v>2337.210430096442</v>
      </c>
      <c r="D41" s="166">
        <v>2359.7713799168159</v>
      </c>
      <c r="E41" s="166">
        <v>2382.2485209894721</v>
      </c>
      <c r="F41" s="166">
        <v>2404.552198018042</v>
      </c>
      <c r="G41" s="166">
        <v>2426.6472116780296</v>
      </c>
      <c r="H41" s="166">
        <v>2448.5545782611271</v>
      </c>
      <c r="I41" s="166">
        <v>2470.4458126236377</v>
      </c>
      <c r="J41" s="166">
        <v>2492.6667456602918</v>
      </c>
      <c r="K41" s="166">
        <v>2515.7866096697935</v>
      </c>
      <c r="L41" s="166">
        <v>2539.6196805834034</v>
      </c>
      <c r="M41" s="166">
        <v>2563.2629007756059</v>
      </c>
      <c r="N41" s="168">
        <v>29255.615126613127</v>
      </c>
    </row>
    <row r="42" spans="1:15">
      <c r="A42" s="164" t="s">
        <v>560</v>
      </c>
      <c r="B42" s="166">
        <v>0</v>
      </c>
      <c r="C42" s="166">
        <v>0</v>
      </c>
      <c r="D42" s="166">
        <v>0</v>
      </c>
      <c r="E42" s="166">
        <v>0</v>
      </c>
      <c r="F42" s="166">
        <v>0</v>
      </c>
      <c r="G42" s="166">
        <v>0</v>
      </c>
      <c r="H42" s="166">
        <v>0</v>
      </c>
      <c r="I42" s="166">
        <v>0</v>
      </c>
      <c r="J42" s="166">
        <v>0</v>
      </c>
      <c r="K42" s="166">
        <v>0</v>
      </c>
      <c r="L42" s="166">
        <v>0</v>
      </c>
      <c r="M42" s="166">
        <v>0</v>
      </c>
      <c r="N42" s="168">
        <v>0</v>
      </c>
    </row>
    <row r="43" spans="1:15">
      <c r="A43" s="165" t="s">
        <v>561</v>
      </c>
      <c r="B43" s="166">
        <v>0</v>
      </c>
      <c r="C43" s="166">
        <v>0</v>
      </c>
      <c r="D43" s="166">
        <v>0</v>
      </c>
      <c r="E43" s="166">
        <v>0</v>
      </c>
      <c r="F43" s="166">
        <v>0</v>
      </c>
      <c r="G43" s="166">
        <v>0</v>
      </c>
      <c r="H43" s="166">
        <v>0</v>
      </c>
      <c r="I43" s="166">
        <v>0</v>
      </c>
      <c r="J43" s="166">
        <v>0</v>
      </c>
      <c r="K43" s="166">
        <v>0</v>
      </c>
      <c r="L43" s="166">
        <v>0</v>
      </c>
      <c r="M43" s="166">
        <v>0</v>
      </c>
      <c r="N43" s="168">
        <v>0</v>
      </c>
    </row>
    <row r="44" spans="1:15">
      <c r="A44" s="164" t="s">
        <v>166</v>
      </c>
      <c r="B44" s="166">
        <v>-178016.19699580502</v>
      </c>
      <c r="C44" s="166">
        <v>-179348.51788603148</v>
      </c>
      <c r="D44" s="166">
        <v>-180648.24239492728</v>
      </c>
      <c r="E44" s="166">
        <v>-181904.85963156787</v>
      </c>
      <c r="F44" s="166">
        <v>-183165.85884415419</v>
      </c>
      <c r="G44" s="166">
        <v>-184428.47106844003</v>
      </c>
      <c r="H44" s="166">
        <v>-185691.8127350391</v>
      </c>
      <c r="I44" s="166">
        <v>-186959.3660705213</v>
      </c>
      <c r="J44" s="166">
        <v>-188239.56593085034</v>
      </c>
      <c r="K44" s="166">
        <v>-189547.08247084578</v>
      </c>
      <c r="L44" s="166">
        <v>-190876.2915662794</v>
      </c>
      <c r="M44" s="166">
        <v>-192202.2638299971</v>
      </c>
      <c r="N44" s="168">
        <v>-2221028.5294244601</v>
      </c>
    </row>
    <row r="45" spans="1:15" s="156" customFormat="1">
      <c r="B45" s="157">
        <f>GETPIVOTDATA("Sum of Jan 2023 Change",$A$6)</f>
        <v>-178016.19699580502</v>
      </c>
      <c r="C45" s="157">
        <f>B45+GETPIVOTDATA("Sum of Feb 2023 Change",$A$6)</f>
        <v>-357364.71488183649</v>
      </c>
      <c r="D45" s="157">
        <f>C45+GETPIVOTDATA("Sum of Mar 2023 Change",$A$6)</f>
        <v>-538012.95727676374</v>
      </c>
      <c r="E45" s="157">
        <f>D45+GETPIVOTDATA("Sum of Apr 2023 Change",$A$6)</f>
        <v>-719917.81690833159</v>
      </c>
      <c r="F45" s="157">
        <f>E45+GETPIVOTDATA("Sum of May 2023 Change",$A$6)</f>
        <v>-903083.67575248575</v>
      </c>
      <c r="G45" s="157">
        <f>F45+GETPIVOTDATA("Sum of June 2023 Change",$A$6)</f>
        <v>-1087512.1468209259</v>
      </c>
      <c r="H45" s="157">
        <f>G45+GETPIVOTDATA("Sum of July 2023 Change",$A$6)</f>
        <v>-1273203.9595559649</v>
      </c>
      <c r="I45" s="157">
        <f>H45+GETPIVOTDATA("Sum of Aug 2023 Change",$A$6)</f>
        <v>-1460163.3256264862</v>
      </c>
      <c r="J45" s="157">
        <f>I45+GETPIVOTDATA("Sum of Sep 2023 Change",$A$6)</f>
        <v>-1648402.8915573366</v>
      </c>
      <c r="K45" s="157">
        <f>J45+GETPIVOTDATA("Sum of Oct 2023 Change",$A$6)</f>
        <v>-1837949.9740281822</v>
      </c>
      <c r="L45" s="157">
        <f>K45+GETPIVOTDATA("Sum of Nov 2023 Change",$A$6)</f>
        <v>-2028826.2655944617</v>
      </c>
      <c r="M45" s="157">
        <f>L45+GETPIVOTDATA("Sum of Dec 2023 Change",$A$6)</f>
        <v>-2221028.5294244587</v>
      </c>
      <c r="O45" s="157">
        <f>SUM(B45:N45)/13</f>
        <v>-1096421.7272633107</v>
      </c>
    </row>
    <row r="46" spans="1:15" s="151" customFormat="1"/>
    <row r="47" spans="1:15">
      <c r="A47" s="158" t="s">
        <v>580</v>
      </c>
    </row>
    <row r="48" spans="1:15">
      <c r="A48" s="158" t="s">
        <v>581</v>
      </c>
    </row>
    <row r="49" spans="1:15">
      <c r="A49" s="125" t="s">
        <v>160</v>
      </c>
      <c r="B49" s="159">
        <v>-395.43554348515636</v>
      </c>
      <c r="C49" s="159">
        <v>-402.28430369183843</v>
      </c>
      <c r="D49" s="159">
        <v>-407.76331185718436</v>
      </c>
      <c r="E49" s="159">
        <v>-412.14651838946065</v>
      </c>
      <c r="F49" s="159">
        <v>-415.65308361528196</v>
      </c>
      <c r="G49" s="159">
        <v>-418.45833579593886</v>
      </c>
      <c r="H49" s="159">
        <v>-420.70253754046439</v>
      </c>
      <c r="I49" s="159">
        <v>-422.49789893608477</v>
      </c>
      <c r="J49" s="159">
        <v>-423.93418805258148</v>
      </c>
      <c r="K49" s="159">
        <v>-425.08321934577839</v>
      </c>
      <c r="L49" s="159">
        <v>-426.00244438033587</v>
      </c>
      <c r="M49" s="159">
        <v>-426.73782440798186</v>
      </c>
      <c r="N49" s="154">
        <f>SUM(B49:M49)</f>
        <v>-4996.6992094980869</v>
      </c>
    </row>
    <row r="50" spans="1:15">
      <c r="A50" s="125" t="s">
        <v>161</v>
      </c>
      <c r="B50" s="159">
        <v>-24949.455306586889</v>
      </c>
      <c r="C50" s="159">
        <v>-25269.825672084982</v>
      </c>
      <c r="D50" s="159">
        <v>-25526.121964483478</v>
      </c>
      <c r="E50" s="159">
        <v>-25731.158998402258</v>
      </c>
      <c r="F50" s="159">
        <v>-25895.188625537288</v>
      </c>
      <c r="G50" s="159">
        <v>-26026.412327245307</v>
      </c>
      <c r="H50" s="159">
        <v>-26131.391288611725</v>
      </c>
      <c r="I50" s="159">
        <v>-26215.374457704856</v>
      </c>
      <c r="J50" s="159">
        <v>-26282.560992979365</v>
      </c>
      <c r="K50" s="159">
        <v>-26336.310221198968</v>
      </c>
      <c r="L50" s="159">
        <v>-26379.309603774644</v>
      </c>
      <c r="M50" s="159">
        <v>-26413.709109835203</v>
      </c>
      <c r="N50" s="154">
        <f t="shared" ref="N50:N56" si="0">SUM(B50:M50)</f>
        <v>-311156.81856844499</v>
      </c>
    </row>
    <row r="51" spans="1:15">
      <c r="A51" s="125" t="s">
        <v>162</v>
      </c>
      <c r="B51" s="159">
        <v>-0.11502031465524265</v>
      </c>
      <c r="C51" s="159">
        <v>-0.11502031465524265</v>
      </c>
      <c r="D51" s="159">
        <v>-0.11502031465524265</v>
      </c>
      <c r="E51" s="159">
        <v>-0.11502031465524265</v>
      </c>
      <c r="F51" s="159">
        <v>-0.11502031465524265</v>
      </c>
      <c r="G51" s="159">
        <v>-0.11502031465524265</v>
      </c>
      <c r="H51" s="159">
        <v>-0.11502031465524265</v>
      </c>
      <c r="I51" s="159">
        <v>-0.11502031465524265</v>
      </c>
      <c r="J51" s="159">
        <v>-0.11502031465524265</v>
      </c>
      <c r="K51" s="159">
        <v>-0.11502031465524265</v>
      </c>
      <c r="L51" s="159">
        <v>-0.11502031465524265</v>
      </c>
      <c r="M51" s="159">
        <v>-0.11502031465524265</v>
      </c>
      <c r="N51" s="154">
        <f t="shared" si="0"/>
        <v>-1.3802437758629118</v>
      </c>
    </row>
    <row r="52" spans="1:15">
      <c r="A52" s="125" t="s">
        <v>163</v>
      </c>
      <c r="B52" s="159">
        <v>4148.9840072546576</v>
      </c>
      <c r="C52" s="159">
        <v>4190.6958490359721</v>
      </c>
      <c r="D52" s="159">
        <v>4224.0653224610251</v>
      </c>
      <c r="E52" s="159">
        <v>4250.7609012010653</v>
      </c>
      <c r="F52" s="159">
        <v>4272.1173641930982</v>
      </c>
      <c r="G52" s="159">
        <v>4289.2025345867223</v>
      </c>
      <c r="H52" s="159">
        <v>4302.870670901626</v>
      </c>
      <c r="I52" s="159">
        <v>4313.8051799535497</v>
      </c>
      <c r="J52" s="159">
        <v>4322.5527871950871</v>
      </c>
      <c r="K52" s="159">
        <v>4329.5508729883113</v>
      </c>
      <c r="L52" s="159">
        <v>4335.1493416228986</v>
      </c>
      <c r="M52" s="159">
        <v>4339.6281165305663</v>
      </c>
      <c r="N52" s="154">
        <f t="shared" si="0"/>
        <v>51319.382947924576</v>
      </c>
    </row>
    <row r="53" spans="1:15">
      <c r="A53" s="125" t="s">
        <v>164</v>
      </c>
      <c r="B53" s="159">
        <v>375.07830525937834</v>
      </c>
      <c r="C53" s="159">
        <v>379.388989537405</v>
      </c>
      <c r="D53" s="159">
        <v>382.83753695982705</v>
      </c>
      <c r="E53" s="159">
        <v>385.59637489776469</v>
      </c>
      <c r="F53" s="159">
        <v>387.80344524811426</v>
      </c>
      <c r="G53" s="159">
        <v>389.56910152839419</v>
      </c>
      <c r="H53" s="159">
        <v>390.98162655261876</v>
      </c>
      <c r="I53" s="159">
        <v>392.11164657199743</v>
      </c>
      <c r="J53" s="159">
        <v>393.01566258750063</v>
      </c>
      <c r="K53" s="159">
        <v>393.73887539990346</v>
      </c>
      <c r="L53" s="159">
        <v>394.31744564982546</v>
      </c>
      <c r="M53" s="159">
        <v>394.78030184976433</v>
      </c>
      <c r="N53" s="154">
        <f t="shared" si="0"/>
        <v>4659.2193120424936</v>
      </c>
    </row>
    <row r="54" spans="1:15">
      <c r="A54" s="125" t="s">
        <v>165</v>
      </c>
      <c r="B54" s="159">
        <v>18.032568043257015</v>
      </c>
      <c r="C54" s="159">
        <v>18.336722681650826</v>
      </c>
      <c r="D54" s="159">
        <v>18.580046392365603</v>
      </c>
      <c r="E54" s="159">
        <v>18.774705360937787</v>
      </c>
      <c r="F54" s="159">
        <v>18.930432535795262</v>
      </c>
      <c r="G54" s="159">
        <v>19.05501427568106</v>
      </c>
      <c r="H54" s="159">
        <v>19.154679667590244</v>
      </c>
      <c r="I54" s="159">
        <v>19.234411981117319</v>
      </c>
      <c r="J54" s="159">
        <v>19.298197831938523</v>
      </c>
      <c r="K54" s="159">
        <v>19.349226512596033</v>
      </c>
      <c r="L54" s="159">
        <v>19.390049457122132</v>
      </c>
      <c r="M54" s="159">
        <v>19.422707812742829</v>
      </c>
      <c r="N54" s="154">
        <f t="shared" si="0"/>
        <v>227.55876255279463</v>
      </c>
    </row>
    <row r="55" spans="1:15">
      <c r="A55" s="125" t="s">
        <v>582</v>
      </c>
      <c r="B55" s="159">
        <v>0</v>
      </c>
      <c r="C55" s="159">
        <v>0</v>
      </c>
      <c r="D55" s="159">
        <v>0</v>
      </c>
      <c r="E55" s="159">
        <v>0</v>
      </c>
      <c r="F55" s="159">
        <v>0</v>
      </c>
      <c r="G55" s="159">
        <v>0</v>
      </c>
      <c r="H55" s="159">
        <v>0</v>
      </c>
      <c r="I55" s="159">
        <v>0</v>
      </c>
      <c r="J55" s="159">
        <v>0</v>
      </c>
      <c r="K55" s="159">
        <v>0</v>
      </c>
      <c r="L55" s="159">
        <v>0</v>
      </c>
      <c r="M55" s="159">
        <v>0</v>
      </c>
      <c r="N55" s="154">
        <f t="shared" si="0"/>
        <v>0</v>
      </c>
    </row>
    <row r="56" spans="1:15">
      <c r="B56" s="159">
        <v>-20802.910989829412</v>
      </c>
      <c r="C56" s="159">
        <v>-21083.80343483646</v>
      </c>
      <c r="D56" s="159">
        <v>-21308.517390842084</v>
      </c>
      <c r="E56" s="159">
        <v>-21488.288555646606</v>
      </c>
      <c r="F56" s="159">
        <v>-21632.105487490233</v>
      </c>
      <c r="G56" s="159">
        <v>-21747.159032965108</v>
      </c>
      <c r="H56" s="159">
        <v>-21839.201869345008</v>
      </c>
      <c r="I56" s="159">
        <v>-21912.83613844894</v>
      </c>
      <c r="J56" s="159">
        <v>-21971.743553732056</v>
      </c>
      <c r="K56" s="159">
        <v>-22018.869485958596</v>
      </c>
      <c r="L56" s="159">
        <v>-22056.570231739781</v>
      </c>
      <c r="M56" s="159">
        <v>-22086.730828364758</v>
      </c>
      <c r="N56" s="154">
        <f t="shared" si="0"/>
        <v>-259948.73699919903</v>
      </c>
    </row>
    <row r="57" spans="1:15" s="156" customFormat="1">
      <c r="B57" s="157">
        <f>B56</f>
        <v>-20802.910989829412</v>
      </c>
      <c r="C57" s="157">
        <f t="shared" ref="C57:M57" si="1">B57+C56</f>
        <v>-41886.714424665872</v>
      </c>
      <c r="D57" s="157">
        <f t="shared" si="1"/>
        <v>-63195.231815507956</v>
      </c>
      <c r="E57" s="157">
        <f t="shared" si="1"/>
        <v>-84683.520371154562</v>
      </c>
      <c r="F57" s="157">
        <f t="shared" si="1"/>
        <v>-106315.62585864479</v>
      </c>
      <c r="G57" s="157">
        <f t="shared" si="1"/>
        <v>-128062.7848916099</v>
      </c>
      <c r="H57" s="157">
        <f t="shared" si="1"/>
        <v>-149901.9867609549</v>
      </c>
      <c r="I57" s="157">
        <f t="shared" si="1"/>
        <v>-171814.82289940384</v>
      </c>
      <c r="J57" s="157">
        <f t="shared" si="1"/>
        <v>-193786.56645313589</v>
      </c>
      <c r="K57" s="157">
        <f t="shared" si="1"/>
        <v>-215805.43593909449</v>
      </c>
      <c r="L57" s="157">
        <f t="shared" si="1"/>
        <v>-237862.00617083427</v>
      </c>
      <c r="M57" s="157">
        <f t="shared" si="1"/>
        <v>-259948.73699919903</v>
      </c>
      <c r="O57" s="160">
        <f>SUM(B57:N57)/13</f>
        <v>-128774.33412107962</v>
      </c>
    </row>
    <row r="58" spans="1:15" s="151" customFormat="1"/>
    <row r="59" spans="1:15">
      <c r="A59" s="158" t="s">
        <v>583</v>
      </c>
    </row>
    <row r="60" spans="1:15">
      <c r="A60" s="161" t="s">
        <v>532</v>
      </c>
    </row>
    <row r="61" spans="1:15">
      <c r="A61" s="155" t="s">
        <v>533</v>
      </c>
      <c r="B61" s="153">
        <f t="shared" ref="B61:F62" si="2">B8</f>
        <v>0</v>
      </c>
      <c r="C61" s="153">
        <f t="shared" si="2"/>
        <v>0</v>
      </c>
      <c r="D61" s="153">
        <f t="shared" si="2"/>
        <v>0</v>
      </c>
      <c r="E61" s="153">
        <f t="shared" si="2"/>
        <v>0</v>
      </c>
      <c r="F61" s="153">
        <f t="shared" si="2"/>
        <v>0</v>
      </c>
      <c r="G61" s="153">
        <f>G8</f>
        <v>0</v>
      </c>
      <c r="H61" s="153">
        <f t="shared" ref="H61:M62" si="3">H8</f>
        <v>0</v>
      </c>
      <c r="I61" s="153">
        <f t="shared" si="3"/>
        <v>0</v>
      </c>
      <c r="J61" s="153">
        <f t="shared" si="3"/>
        <v>0</v>
      </c>
      <c r="K61" s="153">
        <f t="shared" si="3"/>
        <v>0</v>
      </c>
      <c r="L61" s="153">
        <f t="shared" si="3"/>
        <v>0</v>
      </c>
      <c r="M61" s="153">
        <f t="shared" si="3"/>
        <v>0</v>
      </c>
      <c r="N61" s="153">
        <f>SUM(B61:M61)</f>
        <v>0</v>
      </c>
    </row>
    <row r="62" spans="1:15">
      <c r="A62" s="155" t="s">
        <v>534</v>
      </c>
      <c r="B62" s="153">
        <f t="shared" si="2"/>
        <v>0</v>
      </c>
      <c r="C62" s="153">
        <f t="shared" si="2"/>
        <v>0</v>
      </c>
      <c r="D62" s="153">
        <f t="shared" si="2"/>
        <v>0</v>
      </c>
      <c r="E62" s="153">
        <f t="shared" si="2"/>
        <v>0</v>
      </c>
      <c r="F62" s="153">
        <f t="shared" si="2"/>
        <v>0</v>
      </c>
      <c r="G62" s="153">
        <f>G9</f>
        <v>0</v>
      </c>
      <c r="H62" s="153">
        <f t="shared" si="3"/>
        <v>0</v>
      </c>
      <c r="I62" s="153">
        <f t="shared" si="3"/>
        <v>0</v>
      </c>
      <c r="J62" s="153">
        <f t="shared" si="3"/>
        <v>0</v>
      </c>
      <c r="K62" s="153">
        <f t="shared" si="3"/>
        <v>0</v>
      </c>
      <c r="L62" s="153">
        <f t="shared" si="3"/>
        <v>0</v>
      </c>
      <c r="M62" s="153">
        <f t="shared" si="3"/>
        <v>0</v>
      </c>
      <c r="N62" s="153">
        <f t="shared" ref="N62:N96" si="4">SUM(B62:M62)</f>
        <v>0</v>
      </c>
    </row>
    <row r="63" spans="1:15">
      <c r="A63" s="161" t="s">
        <v>535</v>
      </c>
      <c r="N63" s="153">
        <f t="shared" si="4"/>
        <v>0</v>
      </c>
    </row>
    <row r="64" spans="1:15">
      <c r="A64" s="155" t="s">
        <v>536</v>
      </c>
      <c r="B64" s="153">
        <f t="shared" ref="B64:F64" si="5">B11</f>
        <v>11713.507523666667</v>
      </c>
      <c r="C64" s="153">
        <f t="shared" si="5"/>
        <v>11713.507523666667</v>
      </c>
      <c r="D64" s="153">
        <f t="shared" si="5"/>
        <v>11713.507523666667</v>
      </c>
      <c r="E64" s="153">
        <f t="shared" si="5"/>
        <v>11713.507523666667</v>
      </c>
      <c r="F64" s="153">
        <f t="shared" si="5"/>
        <v>11713.507523666667</v>
      </c>
      <c r="G64" s="153">
        <f>G11</f>
        <v>11713.507523666667</v>
      </c>
      <c r="H64" s="153">
        <f t="shared" ref="H64:M64" si="6">H11</f>
        <v>11713.507523666667</v>
      </c>
      <c r="I64" s="153">
        <f t="shared" si="6"/>
        <v>11713.507523666667</v>
      </c>
      <c r="J64" s="153">
        <f t="shared" si="6"/>
        <v>11713.507523666667</v>
      </c>
      <c r="K64" s="153">
        <f t="shared" si="6"/>
        <v>11713.507523666667</v>
      </c>
      <c r="L64" s="153">
        <f t="shared" si="6"/>
        <v>11713.507523666667</v>
      </c>
      <c r="M64" s="153">
        <f t="shared" si="6"/>
        <v>11713.507523666667</v>
      </c>
      <c r="N64" s="153">
        <f t="shared" si="4"/>
        <v>140562.09028399998</v>
      </c>
    </row>
    <row r="65" spans="1:14">
      <c r="A65" s="161" t="s">
        <v>537</v>
      </c>
      <c r="N65" s="153">
        <f t="shared" si="4"/>
        <v>0</v>
      </c>
    </row>
    <row r="66" spans="1:14">
      <c r="A66" s="155" t="s">
        <v>538</v>
      </c>
      <c r="B66" s="153">
        <f t="shared" ref="B66:M72" si="7">B13</f>
        <v>0</v>
      </c>
      <c r="C66" s="153">
        <f t="shared" si="7"/>
        <v>0</v>
      </c>
      <c r="D66" s="153">
        <f t="shared" si="7"/>
        <v>0</v>
      </c>
      <c r="E66" s="153">
        <f t="shared" si="7"/>
        <v>0</v>
      </c>
      <c r="F66" s="153">
        <f t="shared" si="7"/>
        <v>0</v>
      </c>
      <c r="G66" s="153">
        <f>G13</f>
        <v>0</v>
      </c>
      <c r="H66" s="153">
        <f t="shared" ref="H66:M66" si="8">H13</f>
        <v>0</v>
      </c>
      <c r="I66" s="153">
        <f t="shared" si="8"/>
        <v>0</v>
      </c>
      <c r="J66" s="153">
        <f t="shared" si="8"/>
        <v>0</v>
      </c>
      <c r="K66" s="153">
        <f t="shared" si="8"/>
        <v>0</v>
      </c>
      <c r="L66" s="153">
        <f t="shared" si="8"/>
        <v>0</v>
      </c>
      <c r="M66" s="153">
        <f t="shared" si="8"/>
        <v>0</v>
      </c>
      <c r="N66" s="153">
        <f t="shared" si="4"/>
        <v>0</v>
      </c>
    </row>
    <row r="67" spans="1:14">
      <c r="A67" s="155" t="s">
        <v>539</v>
      </c>
      <c r="B67" s="153">
        <f t="shared" si="7"/>
        <v>0</v>
      </c>
      <c r="C67" s="153">
        <f t="shared" si="7"/>
        <v>0</v>
      </c>
      <c r="D67" s="153">
        <f t="shared" si="7"/>
        <v>0</v>
      </c>
      <c r="E67" s="153">
        <f t="shared" si="7"/>
        <v>0</v>
      </c>
      <c r="F67" s="153">
        <f t="shared" si="7"/>
        <v>0</v>
      </c>
      <c r="G67" s="153">
        <f t="shared" si="7"/>
        <v>0</v>
      </c>
      <c r="H67" s="153">
        <f t="shared" si="7"/>
        <v>0</v>
      </c>
      <c r="I67" s="153">
        <f t="shared" si="7"/>
        <v>0</v>
      </c>
      <c r="J67" s="153">
        <f t="shared" si="7"/>
        <v>0</v>
      </c>
      <c r="K67" s="153">
        <f t="shared" si="7"/>
        <v>0</v>
      </c>
      <c r="L67" s="153">
        <f t="shared" si="7"/>
        <v>0</v>
      </c>
      <c r="M67" s="153">
        <f t="shared" si="7"/>
        <v>0</v>
      </c>
      <c r="N67" s="153">
        <f t="shared" si="4"/>
        <v>0</v>
      </c>
    </row>
    <row r="68" spans="1:14">
      <c r="A68" s="155" t="s">
        <v>540</v>
      </c>
      <c r="B68" s="153">
        <f t="shared" si="7"/>
        <v>0</v>
      </c>
      <c r="C68" s="153">
        <f t="shared" si="7"/>
        <v>0</v>
      </c>
      <c r="D68" s="153">
        <f t="shared" si="7"/>
        <v>0</v>
      </c>
      <c r="E68" s="153">
        <f t="shared" si="7"/>
        <v>0</v>
      </c>
      <c r="F68" s="153">
        <f t="shared" si="7"/>
        <v>0</v>
      </c>
      <c r="G68" s="153">
        <f t="shared" si="7"/>
        <v>0</v>
      </c>
      <c r="H68" s="153">
        <f t="shared" si="7"/>
        <v>0</v>
      </c>
      <c r="I68" s="153">
        <f t="shared" si="7"/>
        <v>0</v>
      </c>
      <c r="J68" s="153">
        <f t="shared" si="7"/>
        <v>0</v>
      </c>
      <c r="K68" s="153">
        <f t="shared" si="7"/>
        <v>0</v>
      </c>
      <c r="L68" s="153">
        <f t="shared" si="7"/>
        <v>0</v>
      </c>
      <c r="M68" s="153">
        <f t="shared" si="7"/>
        <v>0</v>
      </c>
      <c r="N68" s="153">
        <f t="shared" si="4"/>
        <v>0</v>
      </c>
    </row>
    <row r="69" spans="1:14">
      <c r="A69" s="155" t="s">
        <v>541</v>
      </c>
      <c r="B69" s="153">
        <f t="shared" si="7"/>
        <v>0</v>
      </c>
      <c r="C69" s="153">
        <f t="shared" si="7"/>
        <v>0</v>
      </c>
      <c r="D69" s="153">
        <f t="shared" si="7"/>
        <v>0</v>
      </c>
      <c r="E69" s="153">
        <f t="shared" si="7"/>
        <v>0</v>
      </c>
      <c r="F69" s="153">
        <f t="shared" si="7"/>
        <v>0</v>
      </c>
      <c r="G69" s="153">
        <f t="shared" si="7"/>
        <v>0</v>
      </c>
      <c r="H69" s="153">
        <f t="shared" si="7"/>
        <v>0</v>
      </c>
      <c r="I69" s="153">
        <f t="shared" si="7"/>
        <v>0</v>
      </c>
      <c r="J69" s="153">
        <f t="shared" si="7"/>
        <v>0</v>
      </c>
      <c r="K69" s="153">
        <f t="shared" si="7"/>
        <v>0</v>
      </c>
      <c r="L69" s="153">
        <f t="shared" si="7"/>
        <v>0</v>
      </c>
      <c r="M69" s="153">
        <f t="shared" si="7"/>
        <v>0</v>
      </c>
      <c r="N69" s="153">
        <f t="shared" si="4"/>
        <v>0</v>
      </c>
    </row>
    <row r="70" spans="1:14">
      <c r="A70" s="155" t="s">
        <v>542</v>
      </c>
      <c r="B70" s="153">
        <f t="shared" si="7"/>
        <v>-2281.1299145833332</v>
      </c>
      <c r="C70" s="153">
        <f t="shared" si="7"/>
        <v>-2281.1299145833332</v>
      </c>
      <c r="D70" s="153">
        <f t="shared" si="7"/>
        <v>-2281.1299145833332</v>
      </c>
      <c r="E70" s="153">
        <f t="shared" si="7"/>
        <v>-2281.1299145833332</v>
      </c>
      <c r="F70" s="153">
        <f t="shared" si="7"/>
        <v>-2281.1299145833332</v>
      </c>
      <c r="G70" s="153">
        <f t="shared" si="7"/>
        <v>-2281.1299145833332</v>
      </c>
      <c r="H70" s="153">
        <f t="shared" si="7"/>
        <v>-2281.1299145833332</v>
      </c>
      <c r="I70" s="153">
        <f t="shared" si="7"/>
        <v>-2281.1299145833332</v>
      </c>
      <c r="J70" s="153">
        <f t="shared" si="7"/>
        <v>-2281.1299145833332</v>
      </c>
      <c r="K70" s="153">
        <f t="shared" si="7"/>
        <v>-2281.1299145833332</v>
      </c>
      <c r="L70" s="153">
        <f t="shared" si="7"/>
        <v>-2281.1299145833332</v>
      </c>
      <c r="M70" s="153">
        <f t="shared" si="7"/>
        <v>-2281.1299145833332</v>
      </c>
      <c r="N70" s="153">
        <f t="shared" si="4"/>
        <v>-27373.558974999996</v>
      </c>
    </row>
    <row r="71" spans="1:14">
      <c r="A71" s="155" t="s">
        <v>543</v>
      </c>
      <c r="B71" s="153">
        <f t="shared" si="7"/>
        <v>0</v>
      </c>
      <c r="C71" s="153">
        <f t="shared" si="7"/>
        <v>0</v>
      </c>
      <c r="D71" s="153">
        <f t="shared" si="7"/>
        <v>0</v>
      </c>
      <c r="E71" s="153">
        <f t="shared" si="7"/>
        <v>0</v>
      </c>
      <c r="F71" s="153">
        <f t="shared" si="7"/>
        <v>0</v>
      </c>
      <c r="G71" s="153">
        <f t="shared" si="7"/>
        <v>0</v>
      </c>
      <c r="H71" s="153">
        <f t="shared" si="7"/>
        <v>0</v>
      </c>
      <c r="I71" s="153">
        <f t="shared" si="7"/>
        <v>0</v>
      </c>
      <c r="J71" s="153">
        <f t="shared" si="7"/>
        <v>0</v>
      </c>
      <c r="K71" s="153">
        <f t="shared" si="7"/>
        <v>0</v>
      </c>
      <c r="L71" s="153">
        <f t="shared" si="7"/>
        <v>0</v>
      </c>
      <c r="M71" s="153">
        <f t="shared" si="7"/>
        <v>0</v>
      </c>
      <c r="N71" s="153">
        <f t="shared" si="4"/>
        <v>0</v>
      </c>
    </row>
    <row r="72" spans="1:14">
      <c r="A72" s="155" t="s">
        <v>544</v>
      </c>
      <c r="B72" s="153">
        <f t="shared" si="7"/>
        <v>0</v>
      </c>
      <c r="C72" s="153">
        <f t="shared" si="7"/>
        <v>0</v>
      </c>
      <c r="D72" s="153">
        <f t="shared" si="7"/>
        <v>0</v>
      </c>
      <c r="E72" s="153">
        <f t="shared" si="7"/>
        <v>0</v>
      </c>
      <c r="F72" s="153">
        <f t="shared" si="7"/>
        <v>0</v>
      </c>
      <c r="G72" s="153">
        <f t="shared" si="7"/>
        <v>0</v>
      </c>
      <c r="H72" s="153">
        <f t="shared" si="7"/>
        <v>0</v>
      </c>
      <c r="I72" s="153">
        <f t="shared" si="7"/>
        <v>0</v>
      </c>
      <c r="J72" s="153">
        <f t="shared" si="7"/>
        <v>0</v>
      </c>
      <c r="K72" s="153">
        <f t="shared" si="7"/>
        <v>0</v>
      </c>
      <c r="L72" s="153">
        <f t="shared" si="7"/>
        <v>0</v>
      </c>
      <c r="M72" s="153">
        <f t="shared" si="7"/>
        <v>0</v>
      </c>
      <c r="N72" s="153">
        <f t="shared" si="4"/>
        <v>0</v>
      </c>
    </row>
    <row r="73" spans="1:14">
      <c r="A73" s="161" t="s">
        <v>545</v>
      </c>
      <c r="N73" s="153">
        <f t="shared" si="4"/>
        <v>0</v>
      </c>
    </row>
    <row r="74" spans="1:14">
      <c r="A74" s="155" t="s">
        <v>546</v>
      </c>
      <c r="B74" s="153">
        <f t="shared" ref="B74:M78" si="9">B21</f>
        <v>1256.2990807500005</v>
      </c>
      <c r="C74" s="153">
        <f t="shared" si="9"/>
        <v>1256.2990807500005</v>
      </c>
      <c r="D74" s="153">
        <f t="shared" si="9"/>
        <v>1256.2990807500005</v>
      </c>
      <c r="E74" s="153">
        <f t="shared" si="9"/>
        <v>1256.2990807500005</v>
      </c>
      <c r="F74" s="153">
        <f t="shared" si="9"/>
        <v>1256.2990807500005</v>
      </c>
      <c r="G74" s="153">
        <f>G21</f>
        <v>1256.2990807500005</v>
      </c>
      <c r="H74" s="153">
        <f t="shared" ref="H74:M74" si="10">H21</f>
        <v>1256.2990807500005</v>
      </c>
      <c r="I74" s="153">
        <f t="shared" si="10"/>
        <v>1256.2990807500005</v>
      </c>
      <c r="J74" s="153">
        <f t="shared" si="10"/>
        <v>1256.2990807500005</v>
      </c>
      <c r="K74" s="153">
        <f t="shared" si="10"/>
        <v>1256.2990807500005</v>
      </c>
      <c r="L74" s="153">
        <f t="shared" si="10"/>
        <v>1256.2990807500005</v>
      </c>
      <c r="M74" s="153">
        <f t="shared" si="10"/>
        <v>1256.2990807500005</v>
      </c>
      <c r="N74" s="153">
        <f t="shared" si="4"/>
        <v>15075.588969000009</v>
      </c>
    </row>
    <row r="75" spans="1:14">
      <c r="A75" s="155" t="s">
        <v>547</v>
      </c>
      <c r="B75" s="153">
        <f t="shared" si="9"/>
        <v>-7136.2469377500001</v>
      </c>
      <c r="C75" s="153">
        <f t="shared" si="9"/>
        <v>-7136.2469377500001</v>
      </c>
      <c r="D75" s="153">
        <f t="shared" si="9"/>
        <v>-7136.2469377500001</v>
      </c>
      <c r="E75" s="153">
        <f t="shared" si="9"/>
        <v>-7136.2469377500001</v>
      </c>
      <c r="F75" s="153">
        <f t="shared" si="9"/>
        <v>-7136.2469377500001</v>
      </c>
      <c r="G75" s="153">
        <f t="shared" si="9"/>
        <v>-7136.2469377500001</v>
      </c>
      <c r="H75" s="153">
        <f t="shared" si="9"/>
        <v>-7136.2469377500001</v>
      </c>
      <c r="I75" s="153">
        <f t="shared" si="9"/>
        <v>-7136.2469377500001</v>
      </c>
      <c r="J75" s="153">
        <f t="shared" si="9"/>
        <v>-7136.2469377500001</v>
      </c>
      <c r="K75" s="153">
        <f t="shared" si="9"/>
        <v>-7136.2469377500001</v>
      </c>
      <c r="L75" s="153">
        <f t="shared" si="9"/>
        <v>-7136.2469377500001</v>
      </c>
      <c r="M75" s="153">
        <f t="shared" si="9"/>
        <v>-7136.2469377500001</v>
      </c>
      <c r="N75" s="153">
        <f t="shared" si="4"/>
        <v>-85634.963252999994</v>
      </c>
    </row>
    <row r="76" spans="1:14">
      <c r="A76" s="155" t="s">
        <v>548</v>
      </c>
      <c r="B76" s="153">
        <f t="shared" si="9"/>
        <v>-21739.631585750001</v>
      </c>
      <c r="C76" s="153">
        <f t="shared" si="9"/>
        <v>-21892.164919083334</v>
      </c>
      <c r="D76" s="153">
        <f t="shared" si="9"/>
        <v>-22044.698252416667</v>
      </c>
      <c r="E76" s="153">
        <f t="shared" si="9"/>
        <v>-22197.23158575</v>
      </c>
      <c r="F76" s="153">
        <f t="shared" si="9"/>
        <v>-22349.764919083333</v>
      </c>
      <c r="G76" s="153">
        <f t="shared" si="9"/>
        <v>-22502.298252416665</v>
      </c>
      <c r="H76" s="153">
        <f t="shared" si="9"/>
        <v>-22654.831585749998</v>
      </c>
      <c r="I76" s="153">
        <f t="shared" si="9"/>
        <v>-22807.364919083331</v>
      </c>
      <c r="J76" s="153">
        <f t="shared" si="9"/>
        <v>-22959.898252416664</v>
      </c>
      <c r="K76" s="153">
        <f t="shared" si="9"/>
        <v>-23112.431585749997</v>
      </c>
      <c r="L76" s="153">
        <f t="shared" si="9"/>
        <v>-23264.96491908333</v>
      </c>
      <c r="M76" s="153">
        <f t="shared" si="9"/>
        <v>-23417.498252416663</v>
      </c>
      <c r="N76" s="153">
        <f t="shared" si="4"/>
        <v>-270942.77902899997</v>
      </c>
    </row>
    <row r="77" spans="1:14">
      <c r="A77" s="155" t="s">
        <v>549</v>
      </c>
      <c r="B77" s="153">
        <f t="shared" si="9"/>
        <v>1805.6972999999989</v>
      </c>
      <c r="C77" s="153">
        <f t="shared" si="9"/>
        <v>1805.6972999999989</v>
      </c>
      <c r="D77" s="153">
        <f t="shared" si="9"/>
        <v>1805.6972999999989</v>
      </c>
      <c r="E77" s="153">
        <f t="shared" si="9"/>
        <v>1805.6972999999989</v>
      </c>
      <c r="F77" s="153">
        <f t="shared" si="9"/>
        <v>1805.6972999999989</v>
      </c>
      <c r="G77" s="153">
        <f t="shared" si="9"/>
        <v>1805.6972999999989</v>
      </c>
      <c r="H77" s="153">
        <f t="shared" si="9"/>
        <v>1805.6972999999989</v>
      </c>
      <c r="I77" s="153">
        <f t="shared" si="9"/>
        <v>1805.6972999999989</v>
      </c>
      <c r="J77" s="153">
        <f t="shared" si="9"/>
        <v>1805.6972999999989</v>
      </c>
      <c r="K77" s="153">
        <f t="shared" si="9"/>
        <v>1805.6972999999989</v>
      </c>
      <c r="L77" s="153">
        <f t="shared" si="9"/>
        <v>1805.6972999999989</v>
      </c>
      <c r="M77" s="153">
        <f t="shared" si="9"/>
        <v>1805.6972999999989</v>
      </c>
      <c r="N77" s="153">
        <f t="shared" si="4"/>
        <v>21668.367599999994</v>
      </c>
    </row>
    <row r="78" spans="1:14">
      <c r="A78" s="155" t="s">
        <v>550</v>
      </c>
      <c r="B78" s="153">
        <f t="shared" si="9"/>
        <v>0</v>
      </c>
      <c r="C78" s="153">
        <f t="shared" si="9"/>
        <v>0</v>
      </c>
      <c r="D78" s="153">
        <f t="shared" si="9"/>
        <v>0</v>
      </c>
      <c r="E78" s="153">
        <f t="shared" si="9"/>
        <v>0</v>
      </c>
      <c r="F78" s="153">
        <f t="shared" si="9"/>
        <v>0</v>
      </c>
      <c r="G78" s="153">
        <f t="shared" si="9"/>
        <v>0</v>
      </c>
      <c r="H78" s="153">
        <f t="shared" si="9"/>
        <v>0</v>
      </c>
      <c r="I78" s="153">
        <f t="shared" si="9"/>
        <v>0</v>
      </c>
      <c r="J78" s="153">
        <f t="shared" si="9"/>
        <v>0</v>
      </c>
      <c r="K78" s="153">
        <f t="shared" si="9"/>
        <v>0</v>
      </c>
      <c r="L78" s="153">
        <f t="shared" si="9"/>
        <v>0</v>
      </c>
      <c r="M78" s="153">
        <f t="shared" si="9"/>
        <v>0</v>
      </c>
      <c r="N78" s="153">
        <f t="shared" si="4"/>
        <v>0</v>
      </c>
    </row>
    <row r="79" spans="1:14">
      <c r="A79" s="161" t="s">
        <v>159</v>
      </c>
      <c r="N79" s="153">
        <f t="shared" si="4"/>
        <v>0</v>
      </c>
    </row>
    <row r="80" spans="1:14">
      <c r="A80" s="155" t="s">
        <v>551</v>
      </c>
      <c r="B80" s="153">
        <f t="shared" ref="B80:F80" si="11">B27</f>
        <v>115.85248840761767</v>
      </c>
      <c r="C80" s="153">
        <f t="shared" si="11"/>
        <v>117.0735603863867</v>
      </c>
      <c r="D80" s="153">
        <f t="shared" si="11"/>
        <v>118.30410681734088</v>
      </c>
      <c r="E80" s="153">
        <f t="shared" si="11"/>
        <v>119.53067464485775</v>
      </c>
      <c r="F80" s="153">
        <f t="shared" si="11"/>
        <v>120.74900771573209</v>
      </c>
      <c r="G80" s="153">
        <f>G27</f>
        <v>121.95743503311235</v>
      </c>
      <c r="H80" s="153">
        <f t="shared" ref="H80:M80" si="12">H27</f>
        <v>123.15695429106745</v>
      </c>
      <c r="I80" s="153">
        <f t="shared" si="12"/>
        <v>124.35570771359278</v>
      </c>
      <c r="J80" s="153">
        <f t="shared" si="12"/>
        <v>125.57011272755608</v>
      </c>
      <c r="K80" s="153">
        <f t="shared" si="12"/>
        <v>126.82719216341104</v>
      </c>
      <c r="L80" s="153">
        <f t="shared" si="12"/>
        <v>128.11812925156823</v>
      </c>
      <c r="M80" s="153">
        <f t="shared" si="12"/>
        <v>129.400053667978</v>
      </c>
      <c r="N80" s="153">
        <f t="shared" si="4"/>
        <v>1470.895422820221</v>
      </c>
    </row>
    <row r="81" spans="1:14">
      <c r="A81" s="155" t="s">
        <v>160</v>
      </c>
      <c r="B81" s="153">
        <f t="shared" ref="B81:F82" si="13">B28+B49</f>
        <v>-67809.729462636358</v>
      </c>
      <c r="C81" s="153">
        <f t="shared" si="13"/>
        <v>-68235.547532762983</v>
      </c>
      <c r="D81" s="153">
        <f t="shared" si="13"/>
        <v>-68663.636226366667</v>
      </c>
      <c r="E81" s="153">
        <f t="shared" si="13"/>
        <v>-69089.517152287226</v>
      </c>
      <c r="F81" s="153">
        <f t="shared" si="13"/>
        <v>-69511.872926862925</v>
      </c>
      <c r="G81" s="153">
        <f>G28+G49</f>
        <v>-69930.253353094959</v>
      </c>
      <c r="H81" s="153">
        <f t="shared" ref="H81:M82" si="14">H28+H49</f>
        <v>-70345.11108544367</v>
      </c>
      <c r="I81" s="153">
        <f t="shared" si="14"/>
        <v>-70759.365270073526</v>
      </c>
      <c r="J81" s="153">
        <f t="shared" si="14"/>
        <v>-71178.799428416183</v>
      </c>
      <c r="K81" s="153">
        <f t="shared" si="14"/>
        <v>-71612.876144295209</v>
      </c>
      <c r="L81" s="153">
        <f t="shared" si="14"/>
        <v>-72058.568760763374</v>
      </c>
      <c r="M81" s="153">
        <f t="shared" si="14"/>
        <v>-72500.985393058538</v>
      </c>
      <c r="N81" s="153">
        <f t="shared" si="4"/>
        <v>-841696.26273606159</v>
      </c>
    </row>
    <row r="82" spans="1:14">
      <c r="A82" s="155" t="s">
        <v>161</v>
      </c>
      <c r="B82" s="153">
        <f t="shared" si="13"/>
        <v>-173102.01012564549</v>
      </c>
      <c r="C82" s="153">
        <f t="shared" si="13"/>
        <v>-174441.71135813283</v>
      </c>
      <c r="D82" s="153">
        <f t="shared" si="13"/>
        <v>-175737.80371115421</v>
      </c>
      <c r="E82" s="153">
        <f t="shared" si="13"/>
        <v>-176993.75108382263</v>
      </c>
      <c r="F82" s="153">
        <f t="shared" si="13"/>
        <v>-178215.2843453</v>
      </c>
      <c r="G82" s="153">
        <f>G29+G50</f>
        <v>-179407.77696383902</v>
      </c>
      <c r="H82" s="153">
        <f t="shared" si="14"/>
        <v>-180576.58968786817</v>
      </c>
      <c r="I82" s="153">
        <f t="shared" si="14"/>
        <v>-181729.35197584957</v>
      </c>
      <c r="J82" s="153">
        <f t="shared" si="14"/>
        <v>-182876.67262166188</v>
      </c>
      <c r="K82" s="153">
        <f t="shared" si="14"/>
        <v>-184033.35679703017</v>
      </c>
      <c r="L82" s="153">
        <f t="shared" si="14"/>
        <v>-185197.40356481593</v>
      </c>
      <c r="M82" s="153">
        <f t="shared" si="14"/>
        <v>-186350.91885471361</v>
      </c>
      <c r="N82" s="153">
        <f t="shared" si="4"/>
        <v>-2158662.6310898336</v>
      </c>
    </row>
    <row r="83" spans="1:14">
      <c r="A83" s="155" t="s">
        <v>552</v>
      </c>
      <c r="B83" s="153">
        <f t="shared" ref="B83:M84" si="15">B30</f>
        <v>-2001.561105935004</v>
      </c>
      <c r="C83" s="153">
        <f t="shared" si="15"/>
        <v>-2023.1643648814597</v>
      </c>
      <c r="D83" s="153">
        <f t="shared" si="15"/>
        <v>-2044.9352462510715</v>
      </c>
      <c r="E83" s="153">
        <f t="shared" si="15"/>
        <v>-2066.6357379943711</v>
      </c>
      <c r="F83" s="153">
        <f t="shared" si="15"/>
        <v>-2088.1905400623536</v>
      </c>
      <c r="G83" s="153">
        <f t="shared" si="15"/>
        <v>-2109.5700891055358</v>
      </c>
      <c r="H83" s="153">
        <f t="shared" si="15"/>
        <v>-2130.7920363710718</v>
      </c>
      <c r="I83" s="153">
        <f t="shared" si="15"/>
        <v>-2152.0004344426488</v>
      </c>
      <c r="J83" s="153">
        <f t="shared" si="15"/>
        <v>-2173.485741155665</v>
      </c>
      <c r="K83" s="153">
        <f t="shared" si="15"/>
        <v>-2195.726045610465</v>
      </c>
      <c r="L83" s="153">
        <f t="shared" si="15"/>
        <v>-2218.5653611331772</v>
      </c>
      <c r="M83" s="153">
        <f t="shared" si="15"/>
        <v>-2241.2452240724688</v>
      </c>
      <c r="N83" s="153">
        <f t="shared" si="4"/>
        <v>-25445.871927015294</v>
      </c>
    </row>
    <row r="84" spans="1:14">
      <c r="A84" s="155" t="s">
        <v>553</v>
      </c>
      <c r="B84" s="153">
        <f t="shared" si="15"/>
        <v>-11494.714826914445</v>
      </c>
      <c r="C84" s="153">
        <f t="shared" si="15"/>
        <v>-11620.929943544499</v>
      </c>
      <c r="D84" s="153">
        <f t="shared" si="15"/>
        <v>-11748.137704474786</v>
      </c>
      <c r="E84" s="153">
        <f t="shared" si="15"/>
        <v>-11874.92862462662</v>
      </c>
      <c r="F84" s="153">
        <f t="shared" si="15"/>
        <v>-12000.85678415803</v>
      </c>
      <c r="G84" s="153">
        <f t="shared" si="15"/>
        <v>-12125.747111680561</v>
      </c>
      <c r="H84" s="153">
        <f t="shared" si="15"/>
        <v>-12249.704136227643</v>
      </c>
      <c r="I84" s="153">
        <f t="shared" si="15"/>
        <v>-12373.580923716283</v>
      </c>
      <c r="J84" s="153">
        <f t="shared" si="15"/>
        <v>-12499.097538260488</v>
      </c>
      <c r="K84" s="153">
        <f t="shared" si="15"/>
        <v>-12629.085178762456</v>
      </c>
      <c r="L84" s="153">
        <f t="shared" si="15"/>
        <v>-12762.620106740222</v>
      </c>
      <c r="M84" s="153">
        <f t="shared" si="15"/>
        <v>-12895.210771443963</v>
      </c>
      <c r="N84" s="153">
        <f t="shared" si="4"/>
        <v>-146274.61365054999</v>
      </c>
    </row>
    <row r="85" spans="1:14">
      <c r="A85" s="155" t="s">
        <v>162</v>
      </c>
      <c r="B85" s="153">
        <f>B32+B51</f>
        <v>-2597.5978075278276</v>
      </c>
      <c r="C85" s="153">
        <f t="shared" ref="C85:M87" si="16">C32+C51</f>
        <v>-2600.3413544429736</v>
      </c>
      <c r="D85" s="153">
        <f t="shared" si="16"/>
        <v>-2603.1124161610737</v>
      </c>
      <c r="E85" s="153">
        <f t="shared" si="16"/>
        <v>-2605.8719235974918</v>
      </c>
      <c r="F85" s="153">
        <f t="shared" si="16"/>
        <v>-2608.607516436789</v>
      </c>
      <c r="G85" s="153">
        <f t="shared" si="16"/>
        <v>-2611.3143419289286</v>
      </c>
      <c r="H85" s="153">
        <f t="shared" si="16"/>
        <v>-2613.9952974820503</v>
      </c>
      <c r="I85" s="153">
        <f t="shared" si="16"/>
        <v>-2616.6740289687864</v>
      </c>
      <c r="J85" s="153">
        <f t="shared" si="16"/>
        <v>-2619.3982143188209</v>
      </c>
      <c r="K85" s="153">
        <f t="shared" si="16"/>
        <v>-2622.2463306663108</v>
      </c>
      <c r="L85" s="153">
        <f t="shared" si="16"/>
        <v>-2625.1927731875535</v>
      </c>
      <c r="M85" s="153">
        <f t="shared" si="16"/>
        <v>-2628.1130419646565</v>
      </c>
      <c r="N85" s="153">
        <f t="shared" si="4"/>
        <v>-31352.465046683268</v>
      </c>
    </row>
    <row r="86" spans="1:14">
      <c r="A86" s="155" t="s">
        <v>163</v>
      </c>
      <c r="B86" s="153">
        <f>B33+B52</f>
        <v>49274.565732164745</v>
      </c>
      <c r="C86" s="153">
        <f t="shared" si="16"/>
        <v>49639.695238278262</v>
      </c>
      <c r="D86" s="153">
        <f t="shared" si="16"/>
        <v>50000.635380101012</v>
      </c>
      <c r="E86" s="153">
        <f t="shared" si="16"/>
        <v>50355.695753370062</v>
      </c>
      <c r="F86" s="153">
        <f t="shared" si="16"/>
        <v>50704.947245639356</v>
      </c>
      <c r="G86" s="153">
        <f t="shared" si="16"/>
        <v>51048.825852473499</v>
      </c>
      <c r="H86" s="153">
        <f t="shared" si="16"/>
        <v>51388.19102590657</v>
      </c>
      <c r="I86" s="153">
        <f t="shared" si="16"/>
        <v>51725.336797163298</v>
      </c>
      <c r="J86" s="153">
        <f t="shared" si="16"/>
        <v>52064.264752874922</v>
      </c>
      <c r="K86" s="153">
        <f t="shared" si="16"/>
        <v>52411.214270872384</v>
      </c>
      <c r="L86" s="153">
        <f t="shared" si="16"/>
        <v>52764.519378052901</v>
      </c>
      <c r="M86" s="153">
        <f t="shared" si="16"/>
        <v>53115.012568834674</v>
      </c>
      <c r="N86" s="153">
        <f t="shared" si="4"/>
        <v>614492.90399573173</v>
      </c>
    </row>
    <row r="87" spans="1:14">
      <c r="A87" s="155" t="s">
        <v>164</v>
      </c>
      <c r="B87" s="153">
        <f>B34+B53</f>
        <v>15779.877083306605</v>
      </c>
      <c r="C87" s="153">
        <f t="shared" si="16"/>
        <v>15937.545222815761</v>
      </c>
      <c r="D87" s="153">
        <f t="shared" si="16"/>
        <v>16148.007811666606</v>
      </c>
      <c r="E87" s="153">
        <f t="shared" si="16"/>
        <v>16409.612511142768</v>
      </c>
      <c r="F87" s="153">
        <f t="shared" si="16"/>
        <v>16669.712413445719</v>
      </c>
      <c r="G87" s="153">
        <f t="shared" si="16"/>
        <v>16928.169038776414</v>
      </c>
      <c r="H87" s="153">
        <f t="shared" si="16"/>
        <v>17185.180790516773</v>
      </c>
      <c r="I87" s="153">
        <f t="shared" si="16"/>
        <v>17441.87906236207</v>
      </c>
      <c r="J87" s="153">
        <f t="shared" si="16"/>
        <v>17700.480638742076</v>
      </c>
      <c r="K87" s="153">
        <f t="shared" si="16"/>
        <v>17964.598434254385</v>
      </c>
      <c r="L87" s="153">
        <f t="shared" si="16"/>
        <v>18233.091871330522</v>
      </c>
      <c r="M87" s="153">
        <f t="shared" si="16"/>
        <v>18500.304786713263</v>
      </c>
      <c r="N87" s="153">
        <f t="shared" si="4"/>
        <v>204898.45966507294</v>
      </c>
    </row>
    <row r="88" spans="1:14">
      <c r="A88" s="155" t="s">
        <v>554</v>
      </c>
      <c r="B88" s="153">
        <f t="shared" ref="B88:M88" si="17">B35</f>
        <v>5350.1468129626974</v>
      </c>
      <c r="C88" s="153">
        <f t="shared" si="17"/>
        <v>5300.2416804626973</v>
      </c>
      <c r="D88" s="153">
        <f t="shared" si="17"/>
        <v>5250.3365479626955</v>
      </c>
      <c r="E88" s="153">
        <f t="shared" si="17"/>
        <v>5200.4314154626973</v>
      </c>
      <c r="F88" s="153">
        <f t="shared" si="17"/>
        <v>5150.526282962699</v>
      </c>
      <c r="G88" s="153">
        <f t="shared" si="17"/>
        <v>5100.6211504626972</v>
      </c>
      <c r="H88" s="153">
        <f t="shared" si="17"/>
        <v>5050.7160179626972</v>
      </c>
      <c r="I88" s="153">
        <f t="shared" si="17"/>
        <v>5000.8108854626971</v>
      </c>
      <c r="J88" s="153">
        <f t="shared" si="17"/>
        <v>4950.9057529626971</v>
      </c>
      <c r="K88" s="153">
        <f t="shared" si="17"/>
        <v>4901.0006204626952</v>
      </c>
      <c r="L88" s="153">
        <f t="shared" si="17"/>
        <v>4851.095487962697</v>
      </c>
      <c r="M88" s="153">
        <f t="shared" si="17"/>
        <v>4801.1903554626979</v>
      </c>
      <c r="N88" s="153">
        <f t="shared" si="4"/>
        <v>60908.023010552359</v>
      </c>
    </row>
    <row r="89" spans="1:14">
      <c r="A89" s="155" t="s">
        <v>165</v>
      </c>
      <c r="B89" s="153">
        <f>B36+B54</f>
        <v>163.88929425245351</v>
      </c>
      <c r="C89" s="153">
        <f t="shared" ref="C89:M89" si="18">C36+C54</f>
        <v>165.05902162474058</v>
      </c>
      <c r="D89" s="153">
        <f t="shared" si="18"/>
        <v>166.18965564038808</v>
      </c>
      <c r="E89" s="153">
        <f t="shared" si="18"/>
        <v>167.28100396340733</v>
      </c>
      <c r="F89" s="153">
        <f t="shared" si="18"/>
        <v>168.337422259714</v>
      </c>
      <c r="G89" s="153">
        <f t="shared" si="18"/>
        <v>169.36359685242041</v>
      </c>
      <c r="H89" s="153">
        <f t="shared" si="18"/>
        <v>170.36489484480171</v>
      </c>
      <c r="I89" s="153">
        <f t="shared" si="18"/>
        <v>171.3507001208427</v>
      </c>
      <c r="J89" s="153">
        <f t="shared" si="18"/>
        <v>172.33538404282126</v>
      </c>
      <c r="K89" s="153">
        <f t="shared" si="18"/>
        <v>173.34007014120516</v>
      </c>
      <c r="L89" s="153">
        <f t="shared" si="18"/>
        <v>174.36056260503346</v>
      </c>
      <c r="M89" s="153">
        <f t="shared" si="18"/>
        <v>175.36867995296461</v>
      </c>
      <c r="N89" s="153">
        <f t="shared" si="4"/>
        <v>2037.2402863007928</v>
      </c>
    </row>
    <row r="90" spans="1:14">
      <c r="A90" s="155" t="s">
        <v>555</v>
      </c>
      <c r="B90" s="153">
        <f t="shared" ref="B90:M94" si="19">B37</f>
        <v>3196.3286291942104</v>
      </c>
      <c r="C90" s="153">
        <f t="shared" si="19"/>
        <v>3173.1514523178203</v>
      </c>
      <c r="D90" s="153">
        <f t="shared" si="19"/>
        <v>3149.9742754414319</v>
      </c>
      <c r="E90" s="153">
        <f t="shared" si="19"/>
        <v>3126.7970985650427</v>
      </c>
      <c r="F90" s="153">
        <f t="shared" si="19"/>
        <v>3103.619921688653</v>
      </c>
      <c r="G90" s="153">
        <f t="shared" si="19"/>
        <v>3080.4427448122642</v>
      </c>
      <c r="H90" s="153">
        <f t="shared" si="19"/>
        <v>3057.2655679358754</v>
      </c>
      <c r="I90" s="153">
        <f t="shared" si="19"/>
        <v>3034.0883910594866</v>
      </c>
      <c r="J90" s="153">
        <f t="shared" si="19"/>
        <v>3010.9112141830965</v>
      </c>
      <c r="K90" s="153">
        <f t="shared" si="19"/>
        <v>2987.7340373067082</v>
      </c>
      <c r="L90" s="153">
        <f t="shared" si="19"/>
        <v>2964.5568604303189</v>
      </c>
      <c r="M90" s="153">
        <f t="shared" si="19"/>
        <v>2941.3796835539301</v>
      </c>
      <c r="N90" s="153">
        <f t="shared" si="4"/>
        <v>36826.249876488837</v>
      </c>
    </row>
    <row r="91" spans="1:14">
      <c r="A91" s="155" t="s">
        <v>556</v>
      </c>
      <c r="B91" s="153">
        <f t="shared" si="19"/>
        <v>-4618.7842732985955</v>
      </c>
      <c r="C91" s="153">
        <f t="shared" si="19"/>
        <v>-4654.628995898518</v>
      </c>
      <c r="D91" s="153">
        <f t="shared" si="19"/>
        <v>-4690.7547714931115</v>
      </c>
      <c r="E91" s="153">
        <f t="shared" si="19"/>
        <v>-4726.762524600641</v>
      </c>
      <c r="F91" s="153">
        <f t="shared" si="19"/>
        <v>-4762.525999414298</v>
      </c>
      <c r="G91" s="153">
        <f t="shared" si="19"/>
        <v>-4797.9956269817594</v>
      </c>
      <c r="H91" s="153">
        <f t="shared" si="19"/>
        <v>-4833.2010031994323</v>
      </c>
      <c r="I91" s="153">
        <f t="shared" si="19"/>
        <v>-4868.3836614449574</v>
      </c>
      <c r="J91" s="153">
        <f t="shared" si="19"/>
        <v>-4904.0306131988764</v>
      </c>
      <c r="K91" s="153">
        <f t="shared" si="19"/>
        <v>-4940.9434718184039</v>
      </c>
      <c r="L91" s="153">
        <f t="shared" si="19"/>
        <v>-4978.8606940028621</v>
      </c>
      <c r="M91" s="153">
        <f t="shared" si="19"/>
        <v>-5016.5105615862067</v>
      </c>
      <c r="N91" s="153">
        <f t="shared" si="4"/>
        <v>-57793.382196937659</v>
      </c>
    </row>
    <row r="92" spans="1:14">
      <c r="A92" s="155" t="s">
        <v>557</v>
      </c>
      <c r="B92" s="153">
        <f t="shared" si="19"/>
        <v>408.59686875965326</v>
      </c>
      <c r="C92" s="153">
        <f t="shared" si="19"/>
        <v>412.59288682485203</v>
      </c>
      <c r="D92" s="153">
        <f t="shared" si="19"/>
        <v>416.61991050049346</v>
      </c>
      <c r="E92" s="153">
        <f t="shared" si="19"/>
        <v>420.63391400083492</v>
      </c>
      <c r="F92" s="153">
        <f t="shared" si="19"/>
        <v>424.62096885533174</v>
      </c>
      <c r="G92" s="153">
        <f t="shared" si="19"/>
        <v>428.57560664466928</v>
      </c>
      <c r="H92" s="153">
        <f t="shared" si="19"/>
        <v>432.50109237170818</v>
      </c>
      <c r="I92" s="153">
        <f t="shared" si="19"/>
        <v>436.42407186466426</v>
      </c>
      <c r="J92" s="153">
        <f t="shared" si="19"/>
        <v>440.3982719598589</v>
      </c>
      <c r="K92" s="153">
        <f t="shared" si="19"/>
        <v>444.51212619811031</v>
      </c>
      <c r="L92" s="153">
        <f t="shared" si="19"/>
        <v>448.73678126759933</v>
      </c>
      <c r="M92" s="153">
        <f t="shared" si="19"/>
        <v>452.9319419258245</v>
      </c>
      <c r="N92" s="153">
        <f t="shared" si="4"/>
        <v>5167.1444411736002</v>
      </c>
    </row>
    <row r="93" spans="1:14">
      <c r="A93" s="155" t="s">
        <v>558</v>
      </c>
      <c r="B93" s="153">
        <f t="shared" si="19"/>
        <v>2582.6881826014887</v>
      </c>
      <c r="C93" s="153">
        <f t="shared" si="19"/>
        <v>2595.4706029883882</v>
      </c>
      <c r="D93" s="153">
        <f t="shared" si="19"/>
        <v>2608.3524224180819</v>
      </c>
      <c r="E93" s="153">
        <f t="shared" si="19"/>
        <v>2621.1925012420252</v>
      </c>
      <c r="F93" s="153">
        <f t="shared" si="19"/>
        <v>2633.9461870047244</v>
      </c>
      <c r="G93" s="153">
        <f t="shared" si="19"/>
        <v>2646.5959488258504</v>
      </c>
      <c r="H93" s="153">
        <f t="shared" si="19"/>
        <v>2659.1522537839619</v>
      </c>
      <c r="I93" s="153">
        <f t="shared" si="19"/>
        <v>2671.7005241552542</v>
      </c>
      <c r="J93" s="153">
        <f t="shared" si="19"/>
        <v>2684.4129996095044</v>
      </c>
      <c r="K93" s="153">
        <f t="shared" si="19"/>
        <v>2697.5731839766004</v>
      </c>
      <c r="L93" s="153">
        <f t="shared" si="19"/>
        <v>2711.0885781399056</v>
      </c>
      <c r="M93" s="153">
        <f t="shared" si="19"/>
        <v>2724.5094179240068</v>
      </c>
      <c r="N93" s="153">
        <f t="shared" si="4"/>
        <v>31836.682802669791</v>
      </c>
    </row>
    <row r="94" spans="1:14">
      <c r="A94" s="155" t="s">
        <v>559</v>
      </c>
      <c r="B94" s="153">
        <f t="shared" si="19"/>
        <v>2314.8490583404582</v>
      </c>
      <c r="C94" s="153">
        <f t="shared" si="19"/>
        <v>2337.210430096442</v>
      </c>
      <c r="D94" s="153">
        <f t="shared" si="19"/>
        <v>2359.7713799168159</v>
      </c>
      <c r="E94" s="153">
        <f t="shared" si="19"/>
        <v>2382.2485209894721</v>
      </c>
      <c r="F94" s="153">
        <f t="shared" si="19"/>
        <v>2404.552198018042</v>
      </c>
      <c r="G94" s="153">
        <f t="shared" si="19"/>
        <v>2426.6472116780296</v>
      </c>
      <c r="H94" s="153">
        <f t="shared" si="19"/>
        <v>2448.5545782611271</v>
      </c>
      <c r="I94" s="153">
        <f t="shared" si="19"/>
        <v>2470.4458126236377</v>
      </c>
      <c r="J94" s="153">
        <f t="shared" si="19"/>
        <v>2492.6667456602918</v>
      </c>
      <c r="K94" s="153">
        <f t="shared" si="19"/>
        <v>2515.7866096697935</v>
      </c>
      <c r="L94" s="153">
        <f t="shared" si="19"/>
        <v>2539.6196805834034</v>
      </c>
      <c r="M94" s="153">
        <f t="shared" si="19"/>
        <v>2563.2629007756059</v>
      </c>
      <c r="N94" s="153">
        <f t="shared" si="4"/>
        <v>29255.61512661312</v>
      </c>
    </row>
    <row r="95" spans="1:14">
      <c r="A95" s="161" t="s">
        <v>560</v>
      </c>
      <c r="N95" s="153">
        <f t="shared" si="4"/>
        <v>0</v>
      </c>
    </row>
    <row r="96" spans="1:14">
      <c r="A96" s="155" t="s">
        <v>561</v>
      </c>
      <c r="B96" s="153">
        <f t="shared" ref="B96:F96" si="20">B43</f>
        <v>0</v>
      </c>
      <c r="C96" s="153">
        <f t="shared" si="20"/>
        <v>0</v>
      </c>
      <c r="D96" s="153">
        <f t="shared" si="20"/>
        <v>0</v>
      </c>
      <c r="E96" s="153">
        <f t="shared" si="20"/>
        <v>0</v>
      </c>
      <c r="F96" s="153">
        <f t="shared" si="20"/>
        <v>0</v>
      </c>
      <c r="G96" s="153">
        <f>G43</f>
        <v>0</v>
      </c>
      <c r="H96" s="153">
        <f t="shared" ref="H96:M96" si="21">H43</f>
        <v>0</v>
      </c>
      <c r="I96" s="153">
        <f t="shared" si="21"/>
        <v>0</v>
      </c>
      <c r="J96" s="153">
        <f t="shared" si="21"/>
        <v>0</v>
      </c>
      <c r="K96" s="153">
        <f t="shared" si="21"/>
        <v>0</v>
      </c>
      <c r="L96" s="153">
        <f t="shared" si="21"/>
        <v>0</v>
      </c>
      <c r="M96" s="153">
        <f t="shared" si="21"/>
        <v>0</v>
      </c>
      <c r="N96" s="153">
        <f t="shared" si="4"/>
        <v>0</v>
      </c>
    </row>
    <row r="98" spans="1:14">
      <c r="A98" s="155" t="s">
        <v>584</v>
      </c>
      <c r="B98" s="153">
        <f>SUM(B61:B97)</f>
        <v>-198819.10798563447</v>
      </c>
      <c r="C98" s="153">
        <f t="shared" ref="C98:N98" si="22">SUM(C61:C97)</f>
        <v>-200432.32132086792</v>
      </c>
      <c r="D98" s="153">
        <f t="shared" si="22"/>
        <v>-201956.75978576939</v>
      </c>
      <c r="E98" s="153">
        <f t="shared" si="22"/>
        <v>-203393.14818721442</v>
      </c>
      <c r="F98" s="153">
        <f t="shared" si="22"/>
        <v>-204797.96433164444</v>
      </c>
      <c r="G98" s="153">
        <f t="shared" si="22"/>
        <v>-206175.63010140511</v>
      </c>
      <c r="H98" s="153">
        <f t="shared" si="22"/>
        <v>-207531.0146043842</v>
      </c>
      <c r="I98" s="153">
        <f t="shared" si="22"/>
        <v>-208872.2022089703</v>
      </c>
      <c r="J98" s="153">
        <f t="shared" si="22"/>
        <v>-210211.30948458251</v>
      </c>
      <c r="K98" s="153">
        <f t="shared" si="22"/>
        <v>-211565.95195680435</v>
      </c>
      <c r="L98" s="153">
        <f t="shared" si="22"/>
        <v>-212932.86179801921</v>
      </c>
      <c r="M98" s="153">
        <f t="shared" si="22"/>
        <v>-214288.99465836183</v>
      </c>
      <c r="N98" s="153">
        <f t="shared" si="22"/>
        <v>-2480977.2664236585</v>
      </c>
    </row>
    <row r="100" spans="1:14" s="151" customFormat="1"/>
    <row r="102" spans="1:14">
      <c r="A102" s="158" t="s">
        <v>585</v>
      </c>
    </row>
    <row r="103" spans="1:14">
      <c r="A103" s="161" t="s">
        <v>532</v>
      </c>
    </row>
    <row r="104" spans="1:14">
      <c r="A104" s="155" t="s">
        <v>533</v>
      </c>
      <c r="B104" s="153">
        <f>B61</f>
        <v>0</v>
      </c>
      <c r="C104" s="153">
        <f>B104+C61</f>
        <v>0</v>
      </c>
      <c r="D104" s="153">
        <f t="shared" ref="D104:M105" si="23">C104+D61</f>
        <v>0</v>
      </c>
      <c r="E104" s="153">
        <f t="shared" si="23"/>
        <v>0</v>
      </c>
      <c r="F104" s="153">
        <f t="shared" si="23"/>
        <v>0</v>
      </c>
      <c r="G104" s="153">
        <f t="shared" si="23"/>
        <v>0</v>
      </c>
      <c r="H104" s="153">
        <f t="shared" si="23"/>
        <v>0</v>
      </c>
      <c r="I104" s="153">
        <f t="shared" si="23"/>
        <v>0</v>
      </c>
      <c r="J104" s="153">
        <f t="shared" si="23"/>
        <v>0</v>
      </c>
      <c r="K104" s="153">
        <f t="shared" si="23"/>
        <v>0</v>
      </c>
      <c r="L104" s="153">
        <f t="shared" si="23"/>
        <v>0</v>
      </c>
      <c r="M104" s="153">
        <f t="shared" si="23"/>
        <v>0</v>
      </c>
      <c r="N104" s="153">
        <f>SUM(B104:M104)/13</f>
        <v>0</v>
      </c>
    </row>
    <row r="105" spans="1:14">
      <c r="A105" s="155" t="s">
        <v>534</v>
      </c>
      <c r="B105" s="153">
        <f>B62</f>
        <v>0</v>
      </c>
      <c r="C105" s="153">
        <f>B105+C62</f>
        <v>0</v>
      </c>
      <c r="D105" s="153">
        <f t="shared" si="23"/>
        <v>0</v>
      </c>
      <c r="E105" s="153">
        <f t="shared" si="23"/>
        <v>0</v>
      </c>
      <c r="F105" s="153">
        <f t="shared" si="23"/>
        <v>0</v>
      </c>
      <c r="G105" s="153">
        <f t="shared" si="23"/>
        <v>0</v>
      </c>
      <c r="H105" s="153">
        <f t="shared" si="23"/>
        <v>0</v>
      </c>
      <c r="I105" s="153">
        <f t="shared" si="23"/>
        <v>0</v>
      </c>
      <c r="J105" s="153">
        <f t="shared" si="23"/>
        <v>0</v>
      </c>
      <c r="K105" s="153">
        <f t="shared" si="23"/>
        <v>0</v>
      </c>
      <c r="L105" s="153">
        <f t="shared" si="23"/>
        <v>0</v>
      </c>
      <c r="M105" s="153">
        <f t="shared" si="23"/>
        <v>0</v>
      </c>
      <c r="N105" s="153">
        <f>SUM(B105:M105)/13</f>
        <v>0</v>
      </c>
    </row>
    <row r="106" spans="1:14">
      <c r="A106" s="161" t="s">
        <v>535</v>
      </c>
    </row>
    <row r="107" spans="1:14">
      <c r="A107" s="155" t="s">
        <v>536</v>
      </c>
      <c r="B107" s="153">
        <f>B64</f>
        <v>11713.507523666667</v>
      </c>
      <c r="C107" s="153">
        <f>B107+C64</f>
        <v>23427.015047333334</v>
      </c>
      <c r="D107" s="153">
        <f t="shared" ref="D107:M107" si="24">C107+D64</f>
        <v>35140.522571000001</v>
      </c>
      <c r="E107" s="153">
        <f t="shared" si="24"/>
        <v>46854.030094666668</v>
      </c>
      <c r="F107" s="153">
        <f t="shared" si="24"/>
        <v>58567.537618333336</v>
      </c>
      <c r="G107" s="153">
        <f t="shared" si="24"/>
        <v>70281.045142000003</v>
      </c>
      <c r="H107" s="153">
        <f t="shared" si="24"/>
        <v>81994.552665666677</v>
      </c>
      <c r="I107" s="153">
        <f t="shared" si="24"/>
        <v>93708.060189333337</v>
      </c>
      <c r="J107" s="153">
        <f t="shared" si="24"/>
        <v>105421.567713</v>
      </c>
      <c r="K107" s="153">
        <f t="shared" si="24"/>
        <v>117135.07523666666</v>
      </c>
      <c r="L107" s="153">
        <f t="shared" si="24"/>
        <v>128848.58276033332</v>
      </c>
      <c r="M107" s="153">
        <f t="shared" si="24"/>
        <v>140562.09028399998</v>
      </c>
      <c r="N107" s="153">
        <f>SUM(B107:M107)/13</f>
        <v>70281.045142000003</v>
      </c>
    </row>
    <row r="108" spans="1:14">
      <c r="A108" s="161" t="s">
        <v>537</v>
      </c>
    </row>
    <row r="109" spans="1:14">
      <c r="A109" s="155" t="s">
        <v>538</v>
      </c>
      <c r="B109" s="153">
        <f t="shared" ref="B109:B115" si="25">B66</f>
        <v>0</v>
      </c>
      <c r="C109" s="153">
        <f t="shared" ref="C109:M115" si="26">B109+C66</f>
        <v>0</v>
      </c>
      <c r="D109" s="153">
        <f t="shared" si="26"/>
        <v>0</v>
      </c>
      <c r="E109" s="153">
        <f t="shared" si="26"/>
        <v>0</v>
      </c>
      <c r="F109" s="153">
        <f t="shared" si="26"/>
        <v>0</v>
      </c>
      <c r="G109" s="153">
        <f t="shared" si="26"/>
        <v>0</v>
      </c>
      <c r="H109" s="153">
        <f t="shared" si="26"/>
        <v>0</v>
      </c>
      <c r="I109" s="153">
        <f t="shared" si="26"/>
        <v>0</v>
      </c>
      <c r="J109" s="153">
        <f t="shared" si="26"/>
        <v>0</v>
      </c>
      <c r="K109" s="153">
        <f t="shared" si="26"/>
        <v>0</v>
      </c>
      <c r="L109" s="153">
        <f t="shared" si="26"/>
        <v>0</v>
      </c>
      <c r="M109" s="153">
        <f t="shared" si="26"/>
        <v>0</v>
      </c>
      <c r="N109" s="153">
        <f t="shared" ref="N109:N115" si="27">SUM(B109:M109)/13</f>
        <v>0</v>
      </c>
    </row>
    <row r="110" spans="1:14">
      <c r="A110" s="155" t="s">
        <v>539</v>
      </c>
      <c r="B110" s="153">
        <f t="shared" si="25"/>
        <v>0</v>
      </c>
      <c r="C110" s="153">
        <f t="shared" si="26"/>
        <v>0</v>
      </c>
      <c r="D110" s="153">
        <f t="shared" si="26"/>
        <v>0</v>
      </c>
      <c r="E110" s="153">
        <f t="shared" si="26"/>
        <v>0</v>
      </c>
      <c r="F110" s="153">
        <f t="shared" si="26"/>
        <v>0</v>
      </c>
      <c r="G110" s="153">
        <f t="shared" si="26"/>
        <v>0</v>
      </c>
      <c r="H110" s="153">
        <f t="shared" si="26"/>
        <v>0</v>
      </c>
      <c r="I110" s="153">
        <f t="shared" si="26"/>
        <v>0</v>
      </c>
      <c r="J110" s="153">
        <f t="shared" si="26"/>
        <v>0</v>
      </c>
      <c r="K110" s="153">
        <f t="shared" si="26"/>
        <v>0</v>
      </c>
      <c r="L110" s="153">
        <f t="shared" si="26"/>
        <v>0</v>
      </c>
      <c r="M110" s="153">
        <f t="shared" si="26"/>
        <v>0</v>
      </c>
      <c r="N110" s="153">
        <f t="shared" si="27"/>
        <v>0</v>
      </c>
    </row>
    <row r="111" spans="1:14">
      <c r="A111" s="155" t="s">
        <v>540</v>
      </c>
      <c r="B111" s="153">
        <f t="shared" si="25"/>
        <v>0</v>
      </c>
      <c r="C111" s="153">
        <f t="shared" si="26"/>
        <v>0</v>
      </c>
      <c r="D111" s="153">
        <f t="shared" si="26"/>
        <v>0</v>
      </c>
      <c r="E111" s="153">
        <f t="shared" si="26"/>
        <v>0</v>
      </c>
      <c r="F111" s="153">
        <f t="shared" si="26"/>
        <v>0</v>
      </c>
      <c r="G111" s="153">
        <f t="shared" si="26"/>
        <v>0</v>
      </c>
      <c r="H111" s="153">
        <f t="shared" si="26"/>
        <v>0</v>
      </c>
      <c r="I111" s="153">
        <f t="shared" si="26"/>
        <v>0</v>
      </c>
      <c r="J111" s="153">
        <f t="shared" si="26"/>
        <v>0</v>
      </c>
      <c r="K111" s="153">
        <f t="shared" si="26"/>
        <v>0</v>
      </c>
      <c r="L111" s="153">
        <f t="shared" si="26"/>
        <v>0</v>
      </c>
      <c r="M111" s="153">
        <f t="shared" si="26"/>
        <v>0</v>
      </c>
      <c r="N111" s="153">
        <f t="shared" si="27"/>
        <v>0</v>
      </c>
    </row>
    <row r="112" spans="1:14">
      <c r="A112" s="155" t="s">
        <v>541</v>
      </c>
      <c r="B112" s="153">
        <f t="shared" si="25"/>
        <v>0</v>
      </c>
      <c r="C112" s="153">
        <f t="shared" si="26"/>
        <v>0</v>
      </c>
      <c r="D112" s="153">
        <f t="shared" si="26"/>
        <v>0</v>
      </c>
      <c r="E112" s="153">
        <f t="shared" si="26"/>
        <v>0</v>
      </c>
      <c r="F112" s="153">
        <f t="shared" si="26"/>
        <v>0</v>
      </c>
      <c r="G112" s="153">
        <f t="shared" si="26"/>
        <v>0</v>
      </c>
      <c r="H112" s="153">
        <f t="shared" si="26"/>
        <v>0</v>
      </c>
      <c r="I112" s="153">
        <f t="shared" si="26"/>
        <v>0</v>
      </c>
      <c r="J112" s="153">
        <f t="shared" si="26"/>
        <v>0</v>
      </c>
      <c r="K112" s="153">
        <f t="shared" si="26"/>
        <v>0</v>
      </c>
      <c r="L112" s="153">
        <f t="shared" si="26"/>
        <v>0</v>
      </c>
      <c r="M112" s="153">
        <f t="shared" si="26"/>
        <v>0</v>
      </c>
      <c r="N112" s="153">
        <f t="shared" si="27"/>
        <v>0</v>
      </c>
    </row>
    <row r="113" spans="1:14">
      <c r="A113" s="155" t="s">
        <v>542</v>
      </c>
      <c r="B113" s="153">
        <f t="shared" si="25"/>
        <v>-2281.1299145833332</v>
      </c>
      <c r="C113" s="153">
        <f t="shared" si="26"/>
        <v>-4562.2598291666663</v>
      </c>
      <c r="D113" s="153">
        <f t="shared" si="26"/>
        <v>-6843.38974375</v>
      </c>
      <c r="E113" s="153">
        <f t="shared" si="26"/>
        <v>-9124.5196583333327</v>
      </c>
      <c r="F113" s="153">
        <f t="shared" si="26"/>
        <v>-11405.649572916665</v>
      </c>
      <c r="G113" s="153">
        <f t="shared" si="26"/>
        <v>-13686.779487499998</v>
      </c>
      <c r="H113" s="153">
        <f t="shared" si="26"/>
        <v>-15967.909402083331</v>
      </c>
      <c r="I113" s="153">
        <f t="shared" si="26"/>
        <v>-18249.039316666665</v>
      </c>
      <c r="J113" s="153">
        <f t="shared" si="26"/>
        <v>-20530.169231249998</v>
      </c>
      <c r="K113" s="153">
        <f t="shared" si="26"/>
        <v>-22811.299145833331</v>
      </c>
      <c r="L113" s="153">
        <f t="shared" si="26"/>
        <v>-25092.429060416664</v>
      </c>
      <c r="M113" s="153">
        <f t="shared" si="26"/>
        <v>-27373.558974999996</v>
      </c>
      <c r="N113" s="153">
        <f t="shared" si="27"/>
        <v>-13686.779487499998</v>
      </c>
    </row>
    <row r="114" spans="1:14">
      <c r="A114" s="155" t="s">
        <v>543</v>
      </c>
      <c r="B114" s="153">
        <f t="shared" si="25"/>
        <v>0</v>
      </c>
      <c r="C114" s="153">
        <f t="shared" si="26"/>
        <v>0</v>
      </c>
      <c r="D114" s="153">
        <f t="shared" si="26"/>
        <v>0</v>
      </c>
      <c r="E114" s="153">
        <f t="shared" si="26"/>
        <v>0</v>
      </c>
      <c r="F114" s="153">
        <f t="shared" si="26"/>
        <v>0</v>
      </c>
      <c r="G114" s="153">
        <f t="shared" si="26"/>
        <v>0</v>
      </c>
      <c r="H114" s="153">
        <f t="shared" si="26"/>
        <v>0</v>
      </c>
      <c r="I114" s="153">
        <f t="shared" si="26"/>
        <v>0</v>
      </c>
      <c r="J114" s="153">
        <f t="shared" si="26"/>
        <v>0</v>
      </c>
      <c r="K114" s="153">
        <f t="shared" si="26"/>
        <v>0</v>
      </c>
      <c r="L114" s="153">
        <f t="shared" si="26"/>
        <v>0</v>
      </c>
      <c r="M114" s="153">
        <f t="shared" si="26"/>
        <v>0</v>
      </c>
      <c r="N114" s="153">
        <f t="shared" si="27"/>
        <v>0</v>
      </c>
    </row>
    <row r="115" spans="1:14">
      <c r="A115" s="155" t="s">
        <v>544</v>
      </c>
      <c r="B115" s="153">
        <f t="shared" si="25"/>
        <v>0</v>
      </c>
      <c r="C115" s="153">
        <f t="shared" si="26"/>
        <v>0</v>
      </c>
      <c r="D115" s="153">
        <f t="shared" si="26"/>
        <v>0</v>
      </c>
      <c r="E115" s="153">
        <f t="shared" si="26"/>
        <v>0</v>
      </c>
      <c r="F115" s="153">
        <f t="shared" si="26"/>
        <v>0</v>
      </c>
      <c r="G115" s="153">
        <f t="shared" si="26"/>
        <v>0</v>
      </c>
      <c r="H115" s="153">
        <f t="shared" si="26"/>
        <v>0</v>
      </c>
      <c r="I115" s="153">
        <f t="shared" si="26"/>
        <v>0</v>
      </c>
      <c r="J115" s="153">
        <f t="shared" si="26"/>
        <v>0</v>
      </c>
      <c r="K115" s="153">
        <f t="shared" si="26"/>
        <v>0</v>
      </c>
      <c r="L115" s="153">
        <f t="shared" si="26"/>
        <v>0</v>
      </c>
      <c r="M115" s="153">
        <f t="shared" si="26"/>
        <v>0</v>
      </c>
      <c r="N115" s="153">
        <f t="shared" si="27"/>
        <v>0</v>
      </c>
    </row>
    <row r="116" spans="1:14">
      <c r="A116" s="161" t="s">
        <v>545</v>
      </c>
    </row>
    <row r="117" spans="1:14">
      <c r="A117" s="155" t="s">
        <v>546</v>
      </c>
      <c r="B117" s="153">
        <f t="shared" ref="B117:B121" si="28">B74</f>
        <v>1256.2990807500005</v>
      </c>
      <c r="C117" s="153">
        <f t="shared" ref="C117:M121" si="29">B117+C74</f>
        <v>2512.598161500001</v>
      </c>
      <c r="D117" s="153">
        <f t="shared" si="29"/>
        <v>3768.8972422500015</v>
      </c>
      <c r="E117" s="153">
        <f t="shared" si="29"/>
        <v>5025.1963230000019</v>
      </c>
      <c r="F117" s="153">
        <f t="shared" si="29"/>
        <v>6281.4954037500029</v>
      </c>
      <c r="G117" s="153">
        <f t="shared" si="29"/>
        <v>7537.7944845000038</v>
      </c>
      <c r="H117" s="153">
        <f t="shared" si="29"/>
        <v>8794.0935652500048</v>
      </c>
      <c r="I117" s="153">
        <f t="shared" si="29"/>
        <v>10050.392646000006</v>
      </c>
      <c r="J117" s="153">
        <f t="shared" si="29"/>
        <v>11306.691726750007</v>
      </c>
      <c r="K117" s="153">
        <f t="shared" si="29"/>
        <v>12562.990807500008</v>
      </c>
      <c r="L117" s="153">
        <f t="shared" si="29"/>
        <v>13819.289888250009</v>
      </c>
      <c r="M117" s="153">
        <f t="shared" si="29"/>
        <v>15075.588969000009</v>
      </c>
      <c r="N117" s="153">
        <f t="shared" ref="N117:N121" si="30">SUM(B117:M117)/13</f>
        <v>7537.7944845000056</v>
      </c>
    </row>
    <row r="118" spans="1:14">
      <c r="A118" s="155" t="s">
        <v>547</v>
      </c>
      <c r="B118" s="153">
        <f t="shared" si="28"/>
        <v>-7136.2469377500001</v>
      </c>
      <c r="C118" s="153">
        <f t="shared" si="29"/>
        <v>-14272.4938755</v>
      </c>
      <c r="D118" s="153">
        <f t="shared" si="29"/>
        <v>-21408.740813249999</v>
      </c>
      <c r="E118" s="153">
        <f t="shared" si="29"/>
        <v>-28544.987751000001</v>
      </c>
      <c r="F118" s="153">
        <f t="shared" si="29"/>
        <v>-35681.234688750003</v>
      </c>
      <c r="G118" s="153">
        <f t="shared" si="29"/>
        <v>-42817.481626500004</v>
      </c>
      <c r="H118" s="153">
        <f t="shared" si="29"/>
        <v>-49953.728564250006</v>
      </c>
      <c r="I118" s="153">
        <f t="shared" si="29"/>
        <v>-57089.975502000008</v>
      </c>
      <c r="J118" s="153">
        <f t="shared" si="29"/>
        <v>-64226.22243975001</v>
      </c>
      <c r="K118" s="153">
        <f t="shared" si="29"/>
        <v>-71362.469377500005</v>
      </c>
      <c r="L118" s="153">
        <f t="shared" si="29"/>
        <v>-78498.71631525</v>
      </c>
      <c r="M118" s="153">
        <f t="shared" si="29"/>
        <v>-85634.963252999994</v>
      </c>
      <c r="N118" s="153">
        <f t="shared" si="30"/>
        <v>-42817.481626499997</v>
      </c>
    </row>
    <row r="119" spans="1:14">
      <c r="A119" s="155" t="s">
        <v>548</v>
      </c>
      <c r="B119" s="153">
        <f t="shared" si="28"/>
        <v>-21739.631585750001</v>
      </c>
      <c r="C119" s="153">
        <f t="shared" si="29"/>
        <v>-43631.796504833335</v>
      </c>
      <c r="D119" s="153">
        <f t="shared" si="29"/>
        <v>-65676.49475725001</v>
      </c>
      <c r="E119" s="153">
        <f t="shared" si="29"/>
        <v>-87873.726343000017</v>
      </c>
      <c r="F119" s="153">
        <f t="shared" si="29"/>
        <v>-110223.49126208335</v>
      </c>
      <c r="G119" s="153">
        <f t="shared" si="29"/>
        <v>-132725.78951450001</v>
      </c>
      <c r="H119" s="153">
        <f t="shared" si="29"/>
        <v>-155380.62110024999</v>
      </c>
      <c r="I119" s="153">
        <f t="shared" si="29"/>
        <v>-178187.98601933333</v>
      </c>
      <c r="J119" s="153">
        <f t="shared" si="29"/>
        <v>-201147.88427174999</v>
      </c>
      <c r="K119" s="153">
        <f t="shared" si="29"/>
        <v>-224260.31585749998</v>
      </c>
      <c r="L119" s="153">
        <f t="shared" si="29"/>
        <v>-247525.2807765833</v>
      </c>
      <c r="M119" s="153">
        <f t="shared" si="29"/>
        <v>-270942.77902899997</v>
      </c>
      <c r="N119" s="153">
        <f t="shared" si="30"/>
        <v>-133793.52284783332</v>
      </c>
    </row>
    <row r="120" spans="1:14">
      <c r="A120" s="155" t="s">
        <v>549</v>
      </c>
      <c r="B120" s="153">
        <f t="shared" si="28"/>
        <v>1805.6972999999989</v>
      </c>
      <c r="C120" s="153">
        <f t="shared" si="29"/>
        <v>3611.3945999999978</v>
      </c>
      <c r="D120" s="153">
        <f t="shared" si="29"/>
        <v>5417.0918999999967</v>
      </c>
      <c r="E120" s="153">
        <f t="shared" si="29"/>
        <v>7222.7891999999956</v>
      </c>
      <c r="F120" s="153">
        <f t="shared" si="29"/>
        <v>9028.4864999999954</v>
      </c>
      <c r="G120" s="153">
        <f t="shared" si="29"/>
        <v>10834.183799999995</v>
      </c>
      <c r="H120" s="153">
        <f t="shared" si="29"/>
        <v>12639.881099999995</v>
      </c>
      <c r="I120" s="153">
        <f t="shared" si="29"/>
        <v>14445.578399999995</v>
      </c>
      <c r="J120" s="153">
        <f t="shared" si="29"/>
        <v>16251.275699999995</v>
      </c>
      <c r="K120" s="153">
        <f t="shared" si="29"/>
        <v>18056.972999999994</v>
      </c>
      <c r="L120" s="153">
        <f t="shared" si="29"/>
        <v>19862.670299999994</v>
      </c>
      <c r="M120" s="153">
        <f t="shared" si="29"/>
        <v>21668.367599999994</v>
      </c>
      <c r="N120" s="153">
        <f t="shared" si="30"/>
        <v>10834.183799999997</v>
      </c>
    </row>
    <row r="121" spans="1:14">
      <c r="A121" s="155" t="s">
        <v>550</v>
      </c>
      <c r="B121" s="153">
        <f t="shared" si="28"/>
        <v>0</v>
      </c>
      <c r="C121" s="153">
        <f t="shared" si="29"/>
        <v>0</v>
      </c>
      <c r="D121" s="153">
        <f t="shared" si="29"/>
        <v>0</v>
      </c>
      <c r="E121" s="153">
        <f t="shared" si="29"/>
        <v>0</v>
      </c>
      <c r="F121" s="153">
        <f t="shared" si="29"/>
        <v>0</v>
      </c>
      <c r="G121" s="153">
        <f t="shared" si="29"/>
        <v>0</v>
      </c>
      <c r="H121" s="153">
        <f t="shared" si="29"/>
        <v>0</v>
      </c>
      <c r="I121" s="153">
        <f t="shared" si="29"/>
        <v>0</v>
      </c>
      <c r="J121" s="153">
        <f t="shared" si="29"/>
        <v>0</v>
      </c>
      <c r="K121" s="153">
        <f t="shared" si="29"/>
        <v>0</v>
      </c>
      <c r="L121" s="153">
        <f t="shared" si="29"/>
        <v>0</v>
      </c>
      <c r="M121" s="153">
        <f t="shared" si="29"/>
        <v>0</v>
      </c>
      <c r="N121" s="153">
        <f t="shared" si="30"/>
        <v>0</v>
      </c>
    </row>
    <row r="122" spans="1:14">
      <c r="A122" s="161" t="s">
        <v>159</v>
      </c>
    </row>
    <row r="123" spans="1:14">
      <c r="A123" s="155" t="s">
        <v>551</v>
      </c>
      <c r="B123" s="153">
        <f t="shared" ref="B123:B137" si="31">B80</f>
        <v>115.85248840761767</v>
      </c>
      <c r="C123" s="153">
        <f t="shared" ref="C123:M137" si="32">B123+C80</f>
        <v>232.92604879400437</v>
      </c>
      <c r="D123" s="153">
        <f t="shared" si="32"/>
        <v>351.23015561134525</v>
      </c>
      <c r="E123" s="153">
        <f t="shared" si="32"/>
        <v>470.76083025620301</v>
      </c>
      <c r="F123" s="153">
        <f t="shared" si="32"/>
        <v>591.5098379719351</v>
      </c>
      <c r="G123" s="153">
        <f t="shared" si="32"/>
        <v>713.46727300504745</v>
      </c>
      <c r="H123" s="153">
        <f t="shared" si="32"/>
        <v>836.6242272961149</v>
      </c>
      <c r="I123" s="153">
        <f t="shared" si="32"/>
        <v>960.97993500970767</v>
      </c>
      <c r="J123" s="153">
        <f t="shared" si="32"/>
        <v>1086.5500477372639</v>
      </c>
      <c r="K123" s="153">
        <f t="shared" si="32"/>
        <v>1213.3772399006748</v>
      </c>
      <c r="L123" s="153">
        <f t="shared" si="32"/>
        <v>1341.495369152243</v>
      </c>
      <c r="M123" s="153">
        <f t="shared" si="32"/>
        <v>1470.895422820221</v>
      </c>
      <c r="N123" s="153">
        <f t="shared" ref="N123:N137" si="33">SUM(B123:M123)/13</f>
        <v>721.97452892018305</v>
      </c>
    </row>
    <row r="124" spans="1:14">
      <c r="A124" s="155" t="s">
        <v>160</v>
      </c>
      <c r="B124" s="153">
        <f t="shared" si="31"/>
        <v>-67809.729462636358</v>
      </c>
      <c r="C124" s="153">
        <f t="shared" si="32"/>
        <v>-136045.27699539933</v>
      </c>
      <c r="D124" s="153">
        <f t="shared" si="32"/>
        <v>-204708.91322176601</v>
      </c>
      <c r="E124" s="153">
        <f t="shared" si="32"/>
        <v>-273798.43037405325</v>
      </c>
      <c r="F124" s="153">
        <f t="shared" si="32"/>
        <v>-343310.30330091616</v>
      </c>
      <c r="G124" s="153">
        <f t="shared" si="32"/>
        <v>-413240.55665401113</v>
      </c>
      <c r="H124" s="153">
        <f t="shared" si="32"/>
        <v>-483585.66773945477</v>
      </c>
      <c r="I124" s="153">
        <f t="shared" si="32"/>
        <v>-554345.0330095283</v>
      </c>
      <c r="J124" s="153">
        <f t="shared" si="32"/>
        <v>-625523.83243794448</v>
      </c>
      <c r="K124" s="153">
        <f t="shared" si="32"/>
        <v>-697136.70858223969</v>
      </c>
      <c r="L124" s="153">
        <f t="shared" si="32"/>
        <v>-769195.27734300308</v>
      </c>
      <c r="M124" s="153">
        <f t="shared" si="32"/>
        <v>-841696.26273606159</v>
      </c>
      <c r="N124" s="153">
        <f t="shared" si="33"/>
        <v>-416184.30706592422</v>
      </c>
    </row>
    <row r="125" spans="1:14">
      <c r="A125" s="155" t="s">
        <v>161</v>
      </c>
      <c r="B125" s="153">
        <f t="shared" si="31"/>
        <v>-173102.01012564549</v>
      </c>
      <c r="C125" s="153">
        <f t="shared" si="32"/>
        <v>-347543.72148377832</v>
      </c>
      <c r="D125" s="153">
        <f t="shared" si="32"/>
        <v>-523281.52519493253</v>
      </c>
      <c r="E125" s="153">
        <f t="shared" si="32"/>
        <v>-700275.27627875516</v>
      </c>
      <c r="F125" s="153">
        <f t="shared" si="32"/>
        <v>-878490.5606240551</v>
      </c>
      <c r="G125" s="153">
        <f t="shared" si="32"/>
        <v>-1057898.3375878942</v>
      </c>
      <c r="H125" s="153">
        <f t="shared" si="32"/>
        <v>-1238474.9272757624</v>
      </c>
      <c r="I125" s="153">
        <f t="shared" si="32"/>
        <v>-1420204.279251612</v>
      </c>
      <c r="J125" s="153">
        <f t="shared" si="32"/>
        <v>-1603080.9518732738</v>
      </c>
      <c r="K125" s="153">
        <f t="shared" si="32"/>
        <v>-1787114.308670304</v>
      </c>
      <c r="L125" s="153">
        <f t="shared" si="32"/>
        <v>-1972311.7122351199</v>
      </c>
      <c r="M125" s="153">
        <f t="shared" si="32"/>
        <v>-2158662.6310898336</v>
      </c>
      <c r="N125" s="153">
        <f t="shared" si="33"/>
        <v>-1066187.7108993051</v>
      </c>
    </row>
    <row r="126" spans="1:14">
      <c r="A126" s="155" t="s">
        <v>552</v>
      </c>
      <c r="B126" s="153">
        <f t="shared" si="31"/>
        <v>-2001.561105935004</v>
      </c>
      <c r="C126" s="153">
        <f t="shared" si="32"/>
        <v>-4024.7254708164637</v>
      </c>
      <c r="D126" s="153">
        <f t="shared" si="32"/>
        <v>-6069.6607170675352</v>
      </c>
      <c r="E126" s="153">
        <f t="shared" si="32"/>
        <v>-8136.2964550619063</v>
      </c>
      <c r="F126" s="153">
        <f t="shared" si="32"/>
        <v>-10224.48699512426</v>
      </c>
      <c r="G126" s="153">
        <f t="shared" si="32"/>
        <v>-12334.057084229797</v>
      </c>
      <c r="H126" s="153">
        <f t="shared" si="32"/>
        <v>-14464.849120600869</v>
      </c>
      <c r="I126" s="153">
        <f t="shared" si="32"/>
        <v>-16616.849555043518</v>
      </c>
      <c r="J126" s="153">
        <f t="shared" si="32"/>
        <v>-18790.335296199184</v>
      </c>
      <c r="K126" s="153">
        <f t="shared" si="32"/>
        <v>-20986.061341809647</v>
      </c>
      <c r="L126" s="153">
        <f t="shared" si="32"/>
        <v>-23204.626702942824</v>
      </c>
      <c r="M126" s="153">
        <f t="shared" si="32"/>
        <v>-25445.871927015294</v>
      </c>
      <c r="N126" s="153">
        <f t="shared" si="33"/>
        <v>-12484.567828603558</v>
      </c>
    </row>
    <row r="127" spans="1:14">
      <c r="A127" s="155" t="s">
        <v>553</v>
      </c>
      <c r="B127" s="153">
        <f t="shared" si="31"/>
        <v>-11494.714826914445</v>
      </c>
      <c r="C127" s="153">
        <f t="shared" si="32"/>
        <v>-23115.644770458945</v>
      </c>
      <c r="D127" s="153">
        <f t="shared" si="32"/>
        <v>-34863.782474933731</v>
      </c>
      <c r="E127" s="153">
        <f t="shared" si="32"/>
        <v>-46738.711099560351</v>
      </c>
      <c r="F127" s="153">
        <f t="shared" si="32"/>
        <v>-58739.56788371838</v>
      </c>
      <c r="G127" s="153">
        <f t="shared" si="32"/>
        <v>-70865.314995398949</v>
      </c>
      <c r="H127" s="153">
        <f t="shared" si="32"/>
        <v>-83115.019131626585</v>
      </c>
      <c r="I127" s="153">
        <f t="shared" si="32"/>
        <v>-95488.60005534286</v>
      </c>
      <c r="J127" s="153">
        <f t="shared" si="32"/>
        <v>-107987.69759360334</v>
      </c>
      <c r="K127" s="153">
        <f t="shared" si="32"/>
        <v>-120616.7827723658</v>
      </c>
      <c r="L127" s="153">
        <f t="shared" si="32"/>
        <v>-133379.40287910603</v>
      </c>
      <c r="M127" s="153">
        <f t="shared" si="32"/>
        <v>-146274.61365054999</v>
      </c>
      <c r="N127" s="153">
        <f t="shared" si="33"/>
        <v>-71744.604010275347</v>
      </c>
    </row>
    <row r="128" spans="1:14">
      <c r="A128" s="155" t="s">
        <v>162</v>
      </c>
      <c r="B128" s="153">
        <f t="shared" si="31"/>
        <v>-2597.5978075278276</v>
      </c>
      <c r="C128" s="153">
        <f t="shared" si="32"/>
        <v>-5197.9391619708013</v>
      </c>
      <c r="D128" s="153">
        <f t="shared" si="32"/>
        <v>-7801.0515781318754</v>
      </c>
      <c r="E128" s="153">
        <f t="shared" si="32"/>
        <v>-10406.923501729367</v>
      </c>
      <c r="F128" s="153">
        <f t="shared" si="32"/>
        <v>-13015.531018166155</v>
      </c>
      <c r="G128" s="153">
        <f t="shared" si="32"/>
        <v>-15626.845360095083</v>
      </c>
      <c r="H128" s="153">
        <f t="shared" si="32"/>
        <v>-18240.840657577133</v>
      </c>
      <c r="I128" s="153">
        <f t="shared" si="32"/>
        <v>-20857.514686545921</v>
      </c>
      <c r="J128" s="153">
        <f t="shared" si="32"/>
        <v>-23476.912900864743</v>
      </c>
      <c r="K128" s="153">
        <f t="shared" si="32"/>
        <v>-26099.159231531055</v>
      </c>
      <c r="L128" s="153">
        <f t="shared" si="32"/>
        <v>-28724.35200471861</v>
      </c>
      <c r="M128" s="153">
        <f t="shared" si="32"/>
        <v>-31352.465046683268</v>
      </c>
      <c r="N128" s="153">
        <f t="shared" si="33"/>
        <v>-15645.933304272448</v>
      </c>
    </row>
    <row r="129" spans="1:14">
      <c r="A129" s="155" t="s">
        <v>163</v>
      </c>
      <c r="B129" s="153">
        <f t="shared" si="31"/>
        <v>49274.565732164745</v>
      </c>
      <c r="C129" s="153">
        <f t="shared" si="32"/>
        <v>98914.260970443007</v>
      </c>
      <c r="D129" s="153">
        <f t="shared" si="32"/>
        <v>148914.896350544</v>
      </c>
      <c r="E129" s="153">
        <f t="shared" si="32"/>
        <v>199270.59210391407</v>
      </c>
      <c r="F129" s="153">
        <f t="shared" si="32"/>
        <v>249975.53934955341</v>
      </c>
      <c r="G129" s="153">
        <f t="shared" si="32"/>
        <v>301024.36520202691</v>
      </c>
      <c r="H129" s="153">
        <f t="shared" si="32"/>
        <v>352412.5562279335</v>
      </c>
      <c r="I129" s="153">
        <f t="shared" si="32"/>
        <v>404137.8930250968</v>
      </c>
      <c r="J129" s="153">
        <f t="shared" si="32"/>
        <v>456202.1577779717</v>
      </c>
      <c r="K129" s="153">
        <f t="shared" si="32"/>
        <v>508613.37204884412</v>
      </c>
      <c r="L129" s="153">
        <f t="shared" si="32"/>
        <v>561377.89142689703</v>
      </c>
      <c r="M129" s="153">
        <f t="shared" si="32"/>
        <v>614492.90399573173</v>
      </c>
      <c r="N129" s="153">
        <f t="shared" si="33"/>
        <v>303431.61493931705</v>
      </c>
    </row>
    <row r="130" spans="1:14">
      <c r="A130" s="155" t="s">
        <v>164</v>
      </c>
      <c r="B130" s="153">
        <f t="shared" si="31"/>
        <v>15779.877083306605</v>
      </c>
      <c r="C130" s="153">
        <f t="shared" si="32"/>
        <v>31717.422306122367</v>
      </c>
      <c r="D130" s="153">
        <f t="shared" si="32"/>
        <v>47865.430117788972</v>
      </c>
      <c r="E130" s="153">
        <f t="shared" si="32"/>
        <v>64275.04262893174</v>
      </c>
      <c r="F130" s="153">
        <f t="shared" si="32"/>
        <v>80944.755042377452</v>
      </c>
      <c r="G130" s="153">
        <f t="shared" si="32"/>
        <v>97872.924081153862</v>
      </c>
      <c r="H130" s="153">
        <f t="shared" si="32"/>
        <v>115058.10487167063</v>
      </c>
      <c r="I130" s="153">
        <f t="shared" si="32"/>
        <v>132499.9839340327</v>
      </c>
      <c r="J130" s="153">
        <f t="shared" si="32"/>
        <v>150200.46457277477</v>
      </c>
      <c r="K130" s="153">
        <f t="shared" si="32"/>
        <v>168165.06300702915</v>
      </c>
      <c r="L130" s="153">
        <f t="shared" si="32"/>
        <v>186398.15487835967</v>
      </c>
      <c r="M130" s="153">
        <f t="shared" si="32"/>
        <v>204898.45966507294</v>
      </c>
      <c r="N130" s="153">
        <f t="shared" si="33"/>
        <v>99667.360168355444</v>
      </c>
    </row>
    <row r="131" spans="1:14">
      <c r="A131" s="155" t="s">
        <v>554</v>
      </c>
      <c r="B131" s="153">
        <f t="shared" si="31"/>
        <v>5350.1468129626974</v>
      </c>
      <c r="C131" s="153">
        <f t="shared" si="32"/>
        <v>10650.388493425395</v>
      </c>
      <c r="D131" s="153">
        <f t="shared" si="32"/>
        <v>15900.72504138809</v>
      </c>
      <c r="E131" s="153">
        <f t="shared" si="32"/>
        <v>21101.156456850789</v>
      </c>
      <c r="F131" s="153">
        <f t="shared" si="32"/>
        <v>26251.682739813488</v>
      </c>
      <c r="G131" s="153">
        <f t="shared" si="32"/>
        <v>31352.303890276184</v>
      </c>
      <c r="H131" s="153">
        <f t="shared" si="32"/>
        <v>36403.019908238879</v>
      </c>
      <c r="I131" s="153">
        <f t="shared" si="32"/>
        <v>41403.830793701578</v>
      </c>
      <c r="J131" s="153">
        <f t="shared" si="32"/>
        <v>46354.736546664273</v>
      </c>
      <c r="K131" s="153">
        <f t="shared" si="32"/>
        <v>51255.737167126965</v>
      </c>
      <c r="L131" s="153">
        <f t="shared" si="32"/>
        <v>56106.83265508966</v>
      </c>
      <c r="M131" s="153">
        <f t="shared" si="32"/>
        <v>60908.023010552359</v>
      </c>
      <c r="N131" s="153">
        <f t="shared" si="33"/>
        <v>31002.96796277618</v>
      </c>
    </row>
    <row r="132" spans="1:14">
      <c r="A132" s="155" t="s">
        <v>165</v>
      </c>
      <c r="B132" s="153">
        <f t="shared" si="31"/>
        <v>163.88929425245351</v>
      </c>
      <c r="C132" s="153">
        <f t="shared" si="32"/>
        <v>328.94831587719409</v>
      </c>
      <c r="D132" s="153">
        <f t="shared" si="32"/>
        <v>495.13797151758217</v>
      </c>
      <c r="E132" s="153">
        <f t="shared" si="32"/>
        <v>662.4189754809895</v>
      </c>
      <c r="F132" s="153">
        <f t="shared" si="32"/>
        <v>830.75639774070351</v>
      </c>
      <c r="G132" s="153">
        <f t="shared" si="32"/>
        <v>1000.1199945931239</v>
      </c>
      <c r="H132" s="153">
        <f t="shared" si="32"/>
        <v>1170.4848894379256</v>
      </c>
      <c r="I132" s="153">
        <f t="shared" si="32"/>
        <v>1341.8355895587683</v>
      </c>
      <c r="J132" s="153">
        <f t="shared" si="32"/>
        <v>1514.1709736015896</v>
      </c>
      <c r="K132" s="153">
        <f t="shared" si="32"/>
        <v>1687.5110437427948</v>
      </c>
      <c r="L132" s="153">
        <f t="shared" si="32"/>
        <v>1861.8716063478282</v>
      </c>
      <c r="M132" s="153">
        <f t="shared" si="32"/>
        <v>2037.2402863007928</v>
      </c>
      <c r="N132" s="153">
        <f t="shared" si="33"/>
        <v>1007.2604106501343</v>
      </c>
    </row>
    <row r="133" spans="1:14">
      <c r="A133" s="155" t="s">
        <v>555</v>
      </c>
      <c r="B133" s="153">
        <f t="shared" si="31"/>
        <v>3196.3286291942104</v>
      </c>
      <c r="C133" s="153">
        <f t="shared" si="32"/>
        <v>6369.4800815120307</v>
      </c>
      <c r="D133" s="153">
        <f t="shared" si="32"/>
        <v>9519.4543569534617</v>
      </c>
      <c r="E133" s="153">
        <f t="shared" si="32"/>
        <v>12646.251455518504</v>
      </c>
      <c r="F133" s="153">
        <f t="shared" si="32"/>
        <v>15749.871377207157</v>
      </c>
      <c r="G133" s="153">
        <f t="shared" si="32"/>
        <v>18830.314122019423</v>
      </c>
      <c r="H133" s="153">
        <f t="shared" si="32"/>
        <v>21887.579689955299</v>
      </c>
      <c r="I133" s="153">
        <f t="shared" si="32"/>
        <v>24921.668081014785</v>
      </c>
      <c r="J133" s="153">
        <f t="shared" si="32"/>
        <v>27932.57929519788</v>
      </c>
      <c r="K133" s="153">
        <f t="shared" si="32"/>
        <v>30920.313332504589</v>
      </c>
      <c r="L133" s="153">
        <f t="shared" si="32"/>
        <v>33884.870192934904</v>
      </c>
      <c r="M133" s="153">
        <f t="shared" si="32"/>
        <v>36826.249876488837</v>
      </c>
      <c r="N133" s="153">
        <f t="shared" si="33"/>
        <v>18668.073883884699</v>
      </c>
    </row>
    <row r="134" spans="1:14">
      <c r="A134" s="155" t="s">
        <v>556</v>
      </c>
      <c r="B134" s="153">
        <f t="shared" si="31"/>
        <v>-4618.7842732985955</v>
      </c>
      <c r="C134" s="153">
        <f t="shared" si="32"/>
        <v>-9273.4132691971136</v>
      </c>
      <c r="D134" s="153">
        <f t="shared" si="32"/>
        <v>-13964.168040690225</v>
      </c>
      <c r="E134" s="153">
        <f t="shared" si="32"/>
        <v>-18690.930565290866</v>
      </c>
      <c r="F134" s="153">
        <f t="shared" si="32"/>
        <v>-23453.456564705164</v>
      </c>
      <c r="G134" s="153">
        <f t="shared" si="32"/>
        <v>-28251.452191686923</v>
      </c>
      <c r="H134" s="153">
        <f t="shared" si="32"/>
        <v>-33084.653194886356</v>
      </c>
      <c r="I134" s="153">
        <f t="shared" si="32"/>
        <v>-37953.03685633131</v>
      </c>
      <c r="J134" s="153">
        <f t="shared" si="32"/>
        <v>-42857.067469530186</v>
      </c>
      <c r="K134" s="153">
        <f t="shared" si="32"/>
        <v>-47798.010941348592</v>
      </c>
      <c r="L134" s="153">
        <f t="shared" si="32"/>
        <v>-52776.871635351454</v>
      </c>
      <c r="M134" s="153">
        <f t="shared" si="32"/>
        <v>-57793.382196937659</v>
      </c>
      <c r="N134" s="153">
        <f t="shared" si="33"/>
        <v>-28501.171323019571</v>
      </c>
    </row>
    <row r="135" spans="1:14">
      <c r="A135" s="155" t="s">
        <v>557</v>
      </c>
      <c r="B135" s="153">
        <f t="shared" si="31"/>
        <v>408.59686875965326</v>
      </c>
      <c r="C135" s="153">
        <f t="shared" si="32"/>
        <v>821.18975558450529</v>
      </c>
      <c r="D135" s="153">
        <f t="shared" si="32"/>
        <v>1237.8096660849988</v>
      </c>
      <c r="E135" s="153">
        <f t="shared" si="32"/>
        <v>1658.4435800858337</v>
      </c>
      <c r="F135" s="153">
        <f t="shared" si="32"/>
        <v>2083.0645489411654</v>
      </c>
      <c r="G135" s="153">
        <f t="shared" si="32"/>
        <v>2511.6401555858347</v>
      </c>
      <c r="H135" s="153">
        <f t="shared" si="32"/>
        <v>2944.1412479575429</v>
      </c>
      <c r="I135" s="153">
        <f t="shared" si="32"/>
        <v>3380.5653198222071</v>
      </c>
      <c r="J135" s="153">
        <f t="shared" si="32"/>
        <v>3820.963591782066</v>
      </c>
      <c r="K135" s="153">
        <f t="shared" si="32"/>
        <v>4265.4757179801763</v>
      </c>
      <c r="L135" s="153">
        <f t="shared" si="32"/>
        <v>4714.2124992477757</v>
      </c>
      <c r="M135" s="153">
        <f t="shared" si="32"/>
        <v>5167.1444411736002</v>
      </c>
      <c r="N135" s="153">
        <f t="shared" si="33"/>
        <v>2539.4805686927202</v>
      </c>
    </row>
    <row r="136" spans="1:14">
      <c r="A136" s="155" t="s">
        <v>558</v>
      </c>
      <c r="B136" s="153">
        <f t="shared" si="31"/>
        <v>2582.6881826014887</v>
      </c>
      <c r="C136" s="153">
        <f t="shared" si="32"/>
        <v>5178.158785589877</v>
      </c>
      <c r="D136" s="153">
        <f t="shared" si="32"/>
        <v>7786.5112080079589</v>
      </c>
      <c r="E136" s="153">
        <f t="shared" si="32"/>
        <v>10407.703709249985</v>
      </c>
      <c r="F136" s="153">
        <f t="shared" si="32"/>
        <v>13041.649896254708</v>
      </c>
      <c r="G136" s="153">
        <f t="shared" si="32"/>
        <v>15688.245845080559</v>
      </c>
      <c r="H136" s="153">
        <f t="shared" si="32"/>
        <v>18347.39809886452</v>
      </c>
      <c r="I136" s="153">
        <f t="shared" si="32"/>
        <v>21019.098623019774</v>
      </c>
      <c r="J136" s="153">
        <f t="shared" si="32"/>
        <v>23703.511622629278</v>
      </c>
      <c r="K136" s="153">
        <f t="shared" si="32"/>
        <v>26401.084806605879</v>
      </c>
      <c r="L136" s="153">
        <f t="shared" si="32"/>
        <v>29112.173384745784</v>
      </c>
      <c r="M136" s="153">
        <f t="shared" si="32"/>
        <v>31836.682802669791</v>
      </c>
      <c r="N136" s="153">
        <f t="shared" si="33"/>
        <v>15777.300535793815</v>
      </c>
    </row>
    <row r="137" spans="1:14">
      <c r="A137" s="155" t="s">
        <v>559</v>
      </c>
      <c r="B137" s="153">
        <f t="shared" si="31"/>
        <v>2314.8490583404582</v>
      </c>
      <c r="C137" s="153">
        <f t="shared" si="32"/>
        <v>4652.0594884369002</v>
      </c>
      <c r="D137" s="153">
        <f t="shared" si="32"/>
        <v>7011.8308683537161</v>
      </c>
      <c r="E137" s="153">
        <f t="shared" si="32"/>
        <v>9394.0793893431874</v>
      </c>
      <c r="F137" s="153">
        <f t="shared" si="32"/>
        <v>11798.631587361229</v>
      </c>
      <c r="G137" s="153">
        <f t="shared" si="32"/>
        <v>14225.278799039259</v>
      </c>
      <c r="H137" s="153">
        <f t="shared" si="32"/>
        <v>16673.833377300387</v>
      </c>
      <c r="I137" s="153">
        <f t="shared" si="32"/>
        <v>19144.279189924026</v>
      </c>
      <c r="J137" s="153">
        <f t="shared" si="32"/>
        <v>21636.945935584317</v>
      </c>
      <c r="K137" s="153">
        <f t="shared" si="32"/>
        <v>24152.732545254112</v>
      </c>
      <c r="L137" s="153">
        <f t="shared" si="32"/>
        <v>26692.352225837516</v>
      </c>
      <c r="M137" s="153">
        <f t="shared" si="32"/>
        <v>29255.61512661312</v>
      </c>
      <c r="N137" s="153">
        <f t="shared" si="33"/>
        <v>14380.960583952941</v>
      </c>
    </row>
    <row r="138" spans="1:14">
      <c r="A138" s="161" t="s">
        <v>560</v>
      </c>
    </row>
    <row r="139" spans="1:14">
      <c r="A139" s="155" t="s">
        <v>561</v>
      </c>
      <c r="B139" s="153">
        <f>B96</f>
        <v>0</v>
      </c>
      <c r="C139" s="153">
        <f>B139+C96</f>
        <v>0</v>
      </c>
      <c r="D139" s="153">
        <f t="shared" ref="D139:M139" si="34">C139+D96</f>
        <v>0</v>
      </c>
      <c r="E139" s="153">
        <f t="shared" si="34"/>
        <v>0</v>
      </c>
      <c r="F139" s="153">
        <f t="shared" si="34"/>
        <v>0</v>
      </c>
      <c r="G139" s="153">
        <f t="shared" si="34"/>
        <v>0</v>
      </c>
      <c r="H139" s="153">
        <f t="shared" si="34"/>
        <v>0</v>
      </c>
      <c r="I139" s="153">
        <f t="shared" si="34"/>
        <v>0</v>
      </c>
      <c r="J139" s="153">
        <f t="shared" si="34"/>
        <v>0</v>
      </c>
      <c r="K139" s="153">
        <f t="shared" si="34"/>
        <v>0</v>
      </c>
      <c r="L139" s="153">
        <f t="shared" si="34"/>
        <v>0</v>
      </c>
      <c r="M139" s="153">
        <f t="shared" si="34"/>
        <v>0</v>
      </c>
      <c r="N139" s="153">
        <f>SUM(B139:M139)/13</f>
        <v>0</v>
      </c>
    </row>
    <row r="141" spans="1:14">
      <c r="A141" s="155" t="s">
        <v>584</v>
      </c>
      <c r="B141" s="153">
        <f>SUM(B104:B139)</f>
        <v>-198819.10798563447</v>
      </c>
      <c r="C141" s="153">
        <f t="shared" ref="C141:M141" si="35">SUM(C104:C139)</f>
        <v>-399251.42930650228</v>
      </c>
      <c r="D141" s="153">
        <f t="shared" si="35"/>
        <v>-601208.18909227173</v>
      </c>
      <c r="E141" s="153">
        <f t="shared" si="35"/>
        <v>-804601.337279486</v>
      </c>
      <c r="F141" s="153">
        <f t="shared" si="35"/>
        <v>-1009399.3016111306</v>
      </c>
      <c r="G141" s="153">
        <f t="shared" si="35"/>
        <v>-1215574.9317125359</v>
      </c>
      <c r="H141" s="153">
        <f t="shared" si="35"/>
        <v>-1423105.9463169202</v>
      </c>
      <c r="I141" s="153">
        <f t="shared" si="35"/>
        <v>-1631978.1485258902</v>
      </c>
      <c r="J141" s="153">
        <f t="shared" si="35"/>
        <v>-1842189.4580104726</v>
      </c>
      <c r="K141" s="153">
        <f t="shared" si="35"/>
        <v>-2053755.4099672772</v>
      </c>
      <c r="L141" s="153">
        <f t="shared" si="35"/>
        <v>-2266688.2717652963</v>
      </c>
      <c r="M141" s="153">
        <f t="shared" si="35"/>
        <v>-2480977.2664236585</v>
      </c>
      <c r="N141" s="153">
        <f>SUM(B141:M141)/13</f>
        <v>-1225196.0613843906</v>
      </c>
    </row>
    <row r="146" spans="1:15">
      <c r="A146" s="162"/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</row>
  </sheetData>
  <pageMargins left="0.7" right="0.7" top="0.75" bottom="0.75" header="0.3" footer="0.3"/>
  <pageSetup orientation="portrait" horizontalDpi="1200" verticalDpi="1200" r:id="rId2"/>
  <customProperties>
    <customPr name="_pios_id" r:id="rId3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Q873"/>
  <sheetViews>
    <sheetView view="pageLayout" zoomScale="115" zoomScaleNormal="80" zoomScaleSheetLayoutView="40" zoomScalePageLayoutView="115" workbookViewId="0">
      <selection activeCell="C820" sqref="C820"/>
    </sheetView>
  </sheetViews>
  <sheetFormatPr defaultColWidth="9.140625" defaultRowHeight="12.75"/>
  <cols>
    <col min="1" max="1" width="4.140625" style="18" customWidth="1"/>
    <col min="2" max="2" width="7.7109375" style="18" customWidth="1"/>
    <col min="3" max="3" width="51" style="18" customWidth="1"/>
    <col min="4" max="4" width="1.5703125" style="18" customWidth="1"/>
    <col min="5" max="5" width="13" style="18" bestFit="1" customWidth="1"/>
    <col min="6" max="6" width="1.5703125" style="18" customWidth="1"/>
    <col min="7" max="7" width="13" style="18" bestFit="1" customWidth="1"/>
    <col min="8" max="8" width="1.5703125" style="18" customWidth="1"/>
    <col min="9" max="9" width="12.140625" style="18" bestFit="1" customWidth="1"/>
    <col min="10" max="10" width="1.5703125" style="18" customWidth="1"/>
    <col min="11" max="11" width="20.42578125" style="18" customWidth="1"/>
    <col min="12" max="12" width="1.5703125" style="18" customWidth="1"/>
    <col min="13" max="13" width="15.28515625" style="18" customWidth="1"/>
    <col min="14" max="14" width="1.5703125" style="18" customWidth="1"/>
    <col min="15" max="15" width="14.140625" style="17" customWidth="1"/>
    <col min="16" max="16" width="1.85546875" style="17" customWidth="1"/>
    <col min="17" max="17" width="13" style="17" customWidth="1"/>
    <col min="18" max="16384" width="9.140625" style="18"/>
  </cols>
  <sheetData>
    <row r="1" spans="1:17" ht="15.75">
      <c r="A1" s="14" t="s">
        <v>587</v>
      </c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7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7">
      <c r="A4" s="19" t="s">
        <v>588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7">
      <c r="A5" s="19" t="s">
        <v>589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7">
      <c r="A6" s="19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7">
      <c r="A7" s="20"/>
      <c r="B7" s="20"/>
      <c r="C7" s="20"/>
      <c r="D7" s="20"/>
      <c r="E7" s="21" t="s">
        <v>45</v>
      </c>
      <c r="F7" s="20"/>
      <c r="G7" s="305"/>
      <c r="H7" s="305"/>
      <c r="I7" s="305"/>
      <c r="J7" s="22"/>
      <c r="K7" s="23" t="s">
        <v>47</v>
      </c>
      <c r="L7" s="20"/>
      <c r="M7" s="24" t="s">
        <v>590</v>
      </c>
      <c r="N7" s="20"/>
      <c r="O7" s="24" t="s">
        <v>590</v>
      </c>
      <c r="P7" s="24"/>
      <c r="Q7" s="24" t="s">
        <v>591</v>
      </c>
    </row>
    <row r="8" spans="1:17">
      <c r="A8" s="20" t="s">
        <v>51</v>
      </c>
      <c r="B8" s="20"/>
      <c r="C8" s="20"/>
      <c r="D8" s="20"/>
      <c r="E8" s="21" t="s">
        <v>52</v>
      </c>
      <c r="F8" s="20"/>
      <c r="G8" s="19" t="s">
        <v>53</v>
      </c>
      <c r="H8" s="20"/>
      <c r="I8" s="21" t="s">
        <v>46</v>
      </c>
      <c r="J8" s="20"/>
      <c r="K8" s="23" t="s">
        <v>55</v>
      </c>
      <c r="L8" s="20"/>
      <c r="M8" s="25" t="s">
        <v>56</v>
      </c>
      <c r="O8" s="25" t="s">
        <v>56</v>
      </c>
      <c r="P8" s="25"/>
      <c r="Q8" s="25" t="s">
        <v>592</v>
      </c>
    </row>
    <row r="9" spans="1:17">
      <c r="A9" s="26" t="s">
        <v>593</v>
      </c>
      <c r="B9" s="26"/>
      <c r="C9" s="26"/>
      <c r="D9" s="20"/>
      <c r="E9" s="27" t="s">
        <v>61</v>
      </c>
      <c r="F9" s="22"/>
      <c r="G9" s="26" t="s">
        <v>62</v>
      </c>
      <c r="H9" s="22"/>
      <c r="I9" s="27" t="s">
        <v>54</v>
      </c>
      <c r="J9" s="28"/>
      <c r="K9" s="29" t="s">
        <v>594</v>
      </c>
      <c r="L9" s="20"/>
      <c r="M9" s="30" t="s">
        <v>66</v>
      </c>
      <c r="N9" s="22"/>
      <c r="O9" s="30" t="s">
        <v>68</v>
      </c>
      <c r="P9" s="30"/>
      <c r="Q9" s="30" t="s">
        <v>595</v>
      </c>
    </row>
    <row r="10" spans="1:17">
      <c r="A10" s="31"/>
      <c r="B10" s="31"/>
      <c r="C10" s="31"/>
      <c r="D10" s="32"/>
      <c r="E10" s="33">
        <v>1</v>
      </c>
      <c r="F10" s="34"/>
      <c r="G10" s="33">
        <v>2</v>
      </c>
      <c r="H10" s="34"/>
      <c r="I10" s="33">
        <v>3</v>
      </c>
      <c r="J10" s="35"/>
      <c r="K10" s="33">
        <v>4</v>
      </c>
      <c r="L10" s="32"/>
      <c r="M10" s="36">
        <v>5</v>
      </c>
      <c r="N10" s="34"/>
      <c r="O10" s="37">
        <v>-6</v>
      </c>
      <c r="P10" s="37"/>
      <c r="Q10" s="37">
        <v>-7</v>
      </c>
    </row>
    <row r="11" spans="1:17">
      <c r="A11" s="31"/>
      <c r="B11" s="31"/>
      <c r="C11" s="31"/>
      <c r="D11" s="32"/>
      <c r="E11" s="31"/>
      <c r="F11" s="34"/>
      <c r="G11" s="31"/>
      <c r="H11" s="34"/>
      <c r="I11" s="38"/>
      <c r="J11" s="35"/>
      <c r="K11" s="38"/>
      <c r="L11" s="32"/>
      <c r="M11" s="38"/>
      <c r="N11" s="34"/>
      <c r="O11" s="38"/>
      <c r="P11" s="38"/>
    </row>
    <row r="12" spans="1:17">
      <c r="A12" s="41" t="s">
        <v>596</v>
      </c>
      <c r="B12" s="31"/>
      <c r="C12" s="31"/>
      <c r="D12" s="32"/>
      <c r="E12" s="31"/>
      <c r="F12" s="34"/>
      <c r="G12" s="31"/>
      <c r="H12" s="34"/>
      <c r="I12" s="38"/>
      <c r="J12" s="35"/>
      <c r="K12" s="38"/>
      <c r="L12" s="32"/>
      <c r="M12" s="38"/>
      <c r="N12" s="34"/>
      <c r="O12" s="38"/>
      <c r="P12" s="38"/>
    </row>
    <row r="13" spans="1:17">
      <c r="A13" s="39"/>
      <c r="B13" s="40"/>
      <c r="C13" s="31"/>
      <c r="D13" s="32"/>
      <c r="E13" s="31"/>
      <c r="F13" s="34"/>
      <c r="G13" s="31"/>
      <c r="H13" s="34"/>
      <c r="I13" s="38"/>
      <c r="J13" s="35"/>
      <c r="K13" s="38"/>
      <c r="L13" s="32"/>
      <c r="M13" s="38"/>
      <c r="N13" s="34"/>
      <c r="O13" s="38"/>
      <c r="P13" s="38"/>
    </row>
    <row r="14" spans="1:17" s="46" customFormat="1">
      <c r="A14" s="41" t="s">
        <v>597</v>
      </c>
      <c r="B14" s="42"/>
      <c r="C14" s="43"/>
      <c r="D14" s="44"/>
      <c r="E14" s="45"/>
      <c r="G14" s="45"/>
      <c r="I14" s="47"/>
      <c r="K14" s="48"/>
      <c r="M14" s="49"/>
      <c r="O14" s="50"/>
      <c r="P14" s="50"/>
      <c r="Q14" s="45"/>
    </row>
    <row r="15" spans="1:17">
      <c r="A15" s="39"/>
      <c r="B15" s="40"/>
      <c r="C15" s="51"/>
      <c r="D15" s="32"/>
      <c r="E15" s="17"/>
      <c r="G15" s="17"/>
      <c r="I15" s="52"/>
      <c r="K15" s="53"/>
      <c r="M15" s="54"/>
      <c r="O15" s="55"/>
      <c r="P15" s="55"/>
    </row>
    <row r="16" spans="1:17">
      <c r="A16" s="39"/>
      <c r="B16" s="42" t="s">
        <v>598</v>
      </c>
      <c r="C16" s="51"/>
      <c r="D16" s="32"/>
      <c r="E16" s="17"/>
      <c r="G16" s="17"/>
      <c r="I16" s="52"/>
      <c r="K16" s="53"/>
      <c r="M16" s="54"/>
      <c r="O16" s="55"/>
      <c r="P16" s="55"/>
    </row>
    <row r="17" spans="1:17">
      <c r="A17" s="39"/>
      <c r="B17" s="40">
        <v>311</v>
      </c>
      <c r="C17" s="51" t="s">
        <v>75</v>
      </c>
      <c r="D17" s="32"/>
      <c r="E17" s="56">
        <v>50770</v>
      </c>
      <c r="G17" s="17" t="s">
        <v>599</v>
      </c>
      <c r="I17" s="52">
        <v>-2</v>
      </c>
      <c r="K17" s="54">
        <v>157804657.49000001</v>
      </c>
      <c r="L17" s="103"/>
      <c r="M17" s="57">
        <v>5367909</v>
      </c>
      <c r="O17" s="58">
        <v>3.4</v>
      </c>
      <c r="P17" s="58"/>
      <c r="Q17" s="17" t="s">
        <v>42</v>
      </c>
    </row>
    <row r="18" spans="1:17">
      <c r="A18" s="39"/>
      <c r="B18" s="40">
        <v>312</v>
      </c>
      <c r="C18" s="51" t="s">
        <v>600</v>
      </c>
      <c r="D18" s="32"/>
      <c r="E18" s="56">
        <v>50770</v>
      </c>
      <c r="G18" s="17" t="s">
        <v>601</v>
      </c>
      <c r="I18" s="52">
        <v>-2</v>
      </c>
      <c r="K18" s="54">
        <v>94244191.079999998</v>
      </c>
      <c r="L18" s="103"/>
      <c r="M18" s="54">
        <v>4679746</v>
      </c>
      <c r="O18" s="58">
        <v>4.97</v>
      </c>
      <c r="P18" s="58"/>
      <c r="Q18" s="17" t="s">
        <v>42</v>
      </c>
    </row>
    <row r="19" spans="1:17">
      <c r="A19" s="39"/>
      <c r="B19" s="40">
        <v>314</v>
      </c>
      <c r="C19" s="51" t="s">
        <v>602</v>
      </c>
      <c r="D19" s="32"/>
      <c r="E19" s="56">
        <v>50770</v>
      </c>
      <c r="G19" s="17" t="s">
        <v>603</v>
      </c>
      <c r="I19" s="52">
        <v>-1</v>
      </c>
      <c r="K19" s="54">
        <v>28056791.43</v>
      </c>
      <c r="L19" s="103"/>
      <c r="M19" s="54">
        <v>945116</v>
      </c>
      <c r="O19" s="58">
        <v>3.37</v>
      </c>
      <c r="P19" s="58"/>
      <c r="Q19" s="17" t="s">
        <v>42</v>
      </c>
    </row>
    <row r="20" spans="1:17">
      <c r="A20" s="39"/>
      <c r="B20" s="40">
        <v>315</v>
      </c>
      <c r="C20" s="51" t="s">
        <v>604</v>
      </c>
      <c r="D20" s="32"/>
      <c r="E20" s="56">
        <v>50770</v>
      </c>
      <c r="G20" s="17" t="s">
        <v>605</v>
      </c>
      <c r="I20" s="52">
        <v>-1</v>
      </c>
      <c r="K20" s="54">
        <v>103472548.84999999</v>
      </c>
      <c r="L20" s="103"/>
      <c r="M20" s="54">
        <v>3889281</v>
      </c>
      <c r="O20" s="58">
        <v>3.76</v>
      </c>
      <c r="P20" s="58"/>
      <c r="Q20" s="17" t="s">
        <v>42</v>
      </c>
    </row>
    <row r="21" spans="1:17">
      <c r="A21" s="39"/>
      <c r="B21" s="40">
        <v>316</v>
      </c>
      <c r="C21" s="51" t="s">
        <v>606</v>
      </c>
      <c r="D21" s="32"/>
      <c r="E21" s="56">
        <v>50770</v>
      </c>
      <c r="G21" s="17" t="s">
        <v>607</v>
      </c>
      <c r="I21" s="52">
        <v>-1</v>
      </c>
      <c r="K21" s="59">
        <v>5914170.0700000003</v>
      </c>
      <c r="L21" s="103"/>
      <c r="M21" s="59">
        <v>243746</v>
      </c>
      <c r="O21" s="58">
        <v>4.12</v>
      </c>
      <c r="P21" s="58"/>
      <c r="Q21" s="17" t="s">
        <v>42</v>
      </c>
    </row>
    <row r="22" spans="1:17" s="46" customFormat="1">
      <c r="A22" s="41"/>
      <c r="B22" s="42" t="s">
        <v>608</v>
      </c>
      <c r="C22" s="43"/>
      <c r="D22" s="44"/>
      <c r="E22" s="45"/>
      <c r="G22" s="45"/>
      <c r="I22" s="47"/>
      <c r="K22" s="49">
        <f>SUBTOTAL(9,K17:K21)</f>
        <v>389492358.92000002</v>
      </c>
      <c r="L22" s="102"/>
      <c r="M22" s="49">
        <f>SUBTOTAL(9,M17:M21)</f>
        <v>15125798</v>
      </c>
      <c r="O22" s="60">
        <f>M22/K22*100</f>
        <v>3.8834646312295877</v>
      </c>
      <c r="P22" s="60"/>
      <c r="Q22" s="45"/>
    </row>
    <row r="23" spans="1:17">
      <c r="A23" s="39"/>
      <c r="B23" s="40"/>
      <c r="C23" s="51"/>
      <c r="D23" s="32"/>
      <c r="E23" s="17"/>
      <c r="G23" s="17"/>
      <c r="I23" s="52"/>
      <c r="K23" s="54"/>
      <c r="L23" s="103"/>
      <c r="M23" s="54"/>
      <c r="O23" s="58"/>
      <c r="P23" s="58"/>
    </row>
    <row r="24" spans="1:17">
      <c r="A24" s="39"/>
      <c r="B24" s="42" t="s">
        <v>609</v>
      </c>
      <c r="C24" s="51"/>
      <c r="D24" s="32"/>
      <c r="E24" s="17"/>
      <c r="G24" s="17"/>
      <c r="I24" s="52"/>
      <c r="K24" s="54"/>
      <c r="L24" s="103"/>
      <c r="M24" s="54"/>
      <c r="O24" s="58"/>
      <c r="P24" s="58"/>
    </row>
    <row r="25" spans="1:17">
      <c r="A25" s="39"/>
      <c r="B25" s="40">
        <v>312</v>
      </c>
      <c r="C25" s="51" t="s">
        <v>600</v>
      </c>
      <c r="D25" s="32"/>
      <c r="E25" s="56">
        <v>45657</v>
      </c>
      <c r="G25" s="17" t="s">
        <v>601</v>
      </c>
      <c r="I25" s="52">
        <v>-2</v>
      </c>
      <c r="K25" s="54">
        <v>23900619.699999999</v>
      </c>
      <c r="L25" s="103"/>
      <c r="M25" s="57">
        <v>1839130</v>
      </c>
      <c r="O25" s="58">
        <v>7.69</v>
      </c>
      <c r="P25" s="58"/>
      <c r="Q25" s="17" t="s">
        <v>42</v>
      </c>
    </row>
    <row r="26" spans="1:17">
      <c r="A26" s="39"/>
      <c r="B26" s="40">
        <v>314</v>
      </c>
      <c r="C26" s="51" t="s">
        <v>602</v>
      </c>
      <c r="D26" s="32"/>
      <c r="E26" s="56">
        <v>45657</v>
      </c>
      <c r="G26" s="17" t="s">
        <v>603</v>
      </c>
      <c r="I26" s="52">
        <v>-1</v>
      </c>
      <c r="K26" s="54">
        <v>11280476.449999999</v>
      </c>
      <c r="L26" s="103"/>
      <c r="M26" s="57">
        <v>850528</v>
      </c>
      <c r="O26" s="58">
        <v>7.54</v>
      </c>
      <c r="P26" s="58"/>
      <c r="Q26" s="17" t="s">
        <v>42</v>
      </c>
    </row>
    <row r="27" spans="1:17">
      <c r="A27" s="39"/>
      <c r="B27" s="40">
        <v>315</v>
      </c>
      <c r="C27" s="51" t="s">
        <v>604</v>
      </c>
      <c r="D27" s="32"/>
      <c r="E27" s="56">
        <v>45657</v>
      </c>
      <c r="G27" s="17" t="s">
        <v>605</v>
      </c>
      <c r="I27" s="52">
        <v>-1</v>
      </c>
      <c r="K27" s="59">
        <v>3722386.87</v>
      </c>
      <c r="L27" s="103"/>
      <c r="M27" s="59">
        <v>197985</v>
      </c>
      <c r="O27" s="58">
        <v>5.32</v>
      </c>
      <c r="P27" s="58"/>
      <c r="Q27" s="17" t="s">
        <v>42</v>
      </c>
    </row>
    <row r="28" spans="1:17" s="46" customFormat="1">
      <c r="A28" s="41"/>
      <c r="B28" s="42" t="s">
        <v>610</v>
      </c>
      <c r="C28" s="43"/>
      <c r="D28" s="44"/>
      <c r="E28" s="45"/>
      <c r="G28" s="45"/>
      <c r="I28" s="47"/>
      <c r="K28" s="49">
        <f>SUBTOTAL(9,K24:K27)</f>
        <v>38903483.019999996</v>
      </c>
      <c r="L28" s="102"/>
      <c r="M28" s="49">
        <f>SUBTOTAL(9,M24:M27)</f>
        <v>2887643</v>
      </c>
      <c r="O28" s="60">
        <f>M28/K28*100</f>
        <v>7.4225821850333649</v>
      </c>
      <c r="P28" s="60"/>
      <c r="Q28" s="45"/>
    </row>
    <row r="29" spans="1:17">
      <c r="A29" s="39"/>
      <c r="B29" s="40"/>
      <c r="C29" s="51"/>
      <c r="D29" s="32"/>
      <c r="E29" s="17"/>
      <c r="G29" s="17"/>
      <c r="I29" s="52"/>
      <c r="K29" s="54"/>
      <c r="L29" s="103"/>
      <c r="M29" s="54"/>
      <c r="O29" s="58"/>
      <c r="P29" s="58"/>
    </row>
    <row r="30" spans="1:17">
      <c r="A30" s="39"/>
      <c r="B30" s="42" t="s">
        <v>611</v>
      </c>
      <c r="C30" s="51"/>
      <c r="D30" s="32"/>
      <c r="E30" s="17"/>
      <c r="G30" s="17"/>
      <c r="I30" s="52"/>
      <c r="K30" s="54"/>
      <c r="L30" s="103"/>
      <c r="M30" s="54"/>
      <c r="O30" s="58"/>
      <c r="P30" s="58"/>
    </row>
    <row r="31" spans="1:17">
      <c r="A31" s="39"/>
      <c r="B31" s="40">
        <v>312</v>
      </c>
      <c r="C31" s="51" t="s">
        <v>600</v>
      </c>
      <c r="D31" s="32"/>
      <c r="E31" s="56">
        <v>46387</v>
      </c>
      <c r="G31" s="17" t="s">
        <v>601</v>
      </c>
      <c r="I31" s="52">
        <v>-2</v>
      </c>
      <c r="K31" s="54">
        <v>25834053.02</v>
      </c>
      <c r="L31" s="103"/>
      <c r="M31" s="54">
        <v>1629837</v>
      </c>
      <c r="O31" s="58">
        <v>6.31</v>
      </c>
      <c r="P31" s="58"/>
      <c r="Q31" s="17" t="s">
        <v>42</v>
      </c>
    </row>
    <row r="32" spans="1:17">
      <c r="A32" s="39"/>
      <c r="B32" s="40">
        <v>314</v>
      </c>
      <c r="C32" s="51" t="s">
        <v>602</v>
      </c>
      <c r="D32" s="32"/>
      <c r="E32" s="56">
        <v>46387</v>
      </c>
      <c r="G32" s="17" t="s">
        <v>603</v>
      </c>
      <c r="I32" s="52">
        <v>-1</v>
      </c>
      <c r="K32" s="54">
        <v>14821431.380000001</v>
      </c>
      <c r="L32" s="103"/>
      <c r="M32" s="54">
        <v>1132566</v>
      </c>
      <c r="O32" s="58">
        <v>7.64</v>
      </c>
      <c r="P32" s="58"/>
      <c r="Q32" s="17" t="s">
        <v>42</v>
      </c>
    </row>
    <row r="33" spans="1:17">
      <c r="A33" s="39"/>
      <c r="B33" s="40">
        <v>315</v>
      </c>
      <c r="C33" s="51" t="s">
        <v>604</v>
      </c>
      <c r="D33" s="32"/>
      <c r="E33" s="56">
        <v>46387</v>
      </c>
      <c r="G33" s="17" t="s">
        <v>605</v>
      </c>
      <c r="I33" s="52">
        <v>-1</v>
      </c>
      <c r="K33" s="59">
        <v>4162196.55</v>
      </c>
      <c r="L33" s="103"/>
      <c r="M33" s="59">
        <v>229423</v>
      </c>
      <c r="O33" s="58">
        <v>5.51</v>
      </c>
      <c r="P33" s="58"/>
      <c r="Q33" s="17" t="s">
        <v>42</v>
      </c>
    </row>
    <row r="34" spans="1:17" s="46" customFormat="1">
      <c r="A34" s="41"/>
      <c r="B34" s="42" t="s">
        <v>612</v>
      </c>
      <c r="C34" s="43"/>
      <c r="D34" s="44"/>
      <c r="E34" s="45"/>
      <c r="G34" s="45"/>
      <c r="I34" s="47"/>
      <c r="K34" s="61">
        <f>SUBTOTAL(9,K31:K33)</f>
        <v>44817680.949999996</v>
      </c>
      <c r="L34" s="102"/>
      <c r="M34" s="61">
        <f>SUBTOTAL(9,M31:M33)</f>
        <v>2991826</v>
      </c>
      <c r="O34" s="60">
        <f>M34/K34*100</f>
        <v>6.6755484366488638</v>
      </c>
      <c r="P34" s="60"/>
      <c r="Q34" s="45"/>
    </row>
    <row r="35" spans="1:17">
      <c r="A35" s="39"/>
      <c r="B35" s="42"/>
      <c r="C35" s="51"/>
      <c r="D35" s="32"/>
      <c r="E35" s="17"/>
      <c r="G35" s="17"/>
      <c r="I35" s="52"/>
      <c r="K35" s="54"/>
      <c r="L35" s="103"/>
      <c r="M35" s="54"/>
      <c r="O35" s="58"/>
      <c r="P35" s="58"/>
    </row>
    <row r="36" spans="1:17">
      <c r="A36" s="39"/>
      <c r="B36" s="42" t="s">
        <v>613</v>
      </c>
      <c r="C36" s="51"/>
      <c r="D36" s="32"/>
      <c r="E36" s="17"/>
      <c r="G36" s="17"/>
      <c r="I36" s="52"/>
      <c r="K36" s="54"/>
      <c r="L36" s="103"/>
      <c r="M36" s="54"/>
      <c r="O36" s="58"/>
      <c r="P36" s="58"/>
    </row>
    <row r="37" spans="1:17">
      <c r="A37" s="39"/>
      <c r="B37" s="40">
        <v>312</v>
      </c>
      <c r="C37" s="51" t="s">
        <v>600</v>
      </c>
      <c r="D37" s="32"/>
      <c r="E37" s="56">
        <v>49674</v>
      </c>
      <c r="G37" s="17" t="s">
        <v>601</v>
      </c>
      <c r="I37" s="52">
        <v>-2</v>
      </c>
      <c r="K37" s="54">
        <v>144222332.69</v>
      </c>
      <c r="L37" s="103"/>
      <c r="M37" s="54">
        <v>7258659</v>
      </c>
      <c r="O37" s="58">
        <v>5.03</v>
      </c>
      <c r="P37" s="58"/>
      <c r="Q37" s="17" t="s">
        <v>42</v>
      </c>
    </row>
    <row r="38" spans="1:17">
      <c r="A38" s="39"/>
      <c r="B38" s="40">
        <v>314</v>
      </c>
      <c r="C38" s="51" t="s">
        <v>602</v>
      </c>
      <c r="D38" s="32"/>
      <c r="E38" s="56">
        <v>49674</v>
      </c>
      <c r="G38" s="17" t="s">
        <v>603</v>
      </c>
      <c r="I38" s="52">
        <v>-1</v>
      </c>
      <c r="K38" s="54">
        <v>57568930.520000003</v>
      </c>
      <c r="L38" s="103"/>
      <c r="M38" s="54">
        <v>2619216</v>
      </c>
      <c r="O38" s="58">
        <v>4.55</v>
      </c>
      <c r="P38" s="58"/>
      <c r="Q38" s="17" t="s">
        <v>42</v>
      </c>
    </row>
    <row r="39" spans="1:17">
      <c r="A39" s="39"/>
      <c r="B39" s="40">
        <v>315</v>
      </c>
      <c r="C39" s="51" t="s">
        <v>604</v>
      </c>
      <c r="D39" s="32"/>
      <c r="E39" s="56">
        <v>49674</v>
      </c>
      <c r="G39" s="17" t="s">
        <v>605</v>
      </c>
      <c r="I39" s="52">
        <v>-1</v>
      </c>
      <c r="K39" s="59">
        <v>33319870.149999999</v>
      </c>
      <c r="L39" s="103"/>
      <c r="M39" s="59">
        <v>1530486</v>
      </c>
      <c r="O39" s="58">
        <v>4.59</v>
      </c>
      <c r="P39" s="58"/>
      <c r="Q39" s="17" t="s">
        <v>42</v>
      </c>
    </row>
    <row r="40" spans="1:17" s="46" customFormat="1">
      <c r="A40" s="41"/>
      <c r="B40" s="42" t="s">
        <v>614</v>
      </c>
      <c r="C40" s="43"/>
      <c r="D40" s="44"/>
      <c r="E40" s="45"/>
      <c r="G40" s="45"/>
      <c r="I40" s="47"/>
      <c r="K40" s="61">
        <f>SUBTOTAL(9,K37:K39)</f>
        <v>235111133.36000001</v>
      </c>
      <c r="L40" s="102"/>
      <c r="M40" s="61">
        <f>SUBTOTAL(9,M37:M39)</f>
        <v>11408361</v>
      </c>
      <c r="O40" s="60">
        <f>M40/K40*100</f>
        <v>4.8523269982845187</v>
      </c>
      <c r="P40" s="60"/>
      <c r="Q40" s="45"/>
    </row>
    <row r="41" spans="1:17">
      <c r="A41" s="39"/>
      <c r="B41" s="42"/>
      <c r="C41" s="51"/>
      <c r="D41" s="32"/>
      <c r="E41" s="17"/>
      <c r="G41" s="17"/>
      <c r="I41" s="52"/>
      <c r="K41" s="62"/>
      <c r="L41" s="103"/>
      <c r="M41" s="62"/>
      <c r="O41" s="58"/>
      <c r="P41" s="58"/>
    </row>
    <row r="42" spans="1:17">
      <c r="A42" s="39"/>
      <c r="B42" s="42" t="s">
        <v>615</v>
      </c>
      <c r="C42" s="51"/>
      <c r="D42" s="32"/>
      <c r="E42" s="17"/>
      <c r="G42" s="17"/>
      <c r="I42" s="52"/>
      <c r="K42" s="54"/>
      <c r="L42" s="103"/>
      <c r="M42" s="54"/>
      <c r="O42" s="58"/>
      <c r="P42" s="58"/>
    </row>
    <row r="43" spans="1:17">
      <c r="A43" s="39"/>
      <c r="B43" s="40">
        <v>312</v>
      </c>
      <c r="C43" s="51" t="s">
        <v>600</v>
      </c>
      <c r="D43" s="32"/>
      <c r="E43" s="56">
        <v>50770</v>
      </c>
      <c r="G43" s="17" t="s">
        <v>601</v>
      </c>
      <c r="I43" s="52">
        <v>-2</v>
      </c>
      <c r="K43" s="54">
        <v>157175681.71000001</v>
      </c>
      <c r="L43" s="103"/>
      <c r="M43" s="54">
        <v>6738285</v>
      </c>
      <c r="O43" s="58">
        <v>4.29</v>
      </c>
      <c r="P43" s="58"/>
      <c r="Q43" s="17" t="s">
        <v>42</v>
      </c>
    </row>
    <row r="44" spans="1:17">
      <c r="A44" s="39"/>
      <c r="B44" s="40">
        <v>314</v>
      </c>
      <c r="C44" s="51" t="s">
        <v>602</v>
      </c>
      <c r="D44" s="32"/>
      <c r="E44" s="56">
        <v>50770</v>
      </c>
      <c r="G44" s="17" t="s">
        <v>603</v>
      </c>
      <c r="I44" s="52">
        <v>-1</v>
      </c>
      <c r="K44" s="54">
        <v>102954876.72</v>
      </c>
      <c r="L44" s="103"/>
      <c r="M44" s="54">
        <v>3975603</v>
      </c>
      <c r="O44" s="58">
        <v>3.86</v>
      </c>
      <c r="P44" s="58"/>
      <c r="Q44" s="17" t="s">
        <v>42</v>
      </c>
    </row>
    <row r="45" spans="1:17">
      <c r="A45" s="39"/>
      <c r="B45" s="40">
        <v>315</v>
      </c>
      <c r="C45" s="51" t="s">
        <v>604</v>
      </c>
      <c r="D45" s="32"/>
      <c r="E45" s="56">
        <v>50770</v>
      </c>
      <c r="G45" s="17" t="s">
        <v>605</v>
      </c>
      <c r="I45" s="52">
        <v>-1</v>
      </c>
      <c r="K45" s="59">
        <v>27606671.550000001</v>
      </c>
      <c r="L45" s="103"/>
      <c r="M45" s="59">
        <v>977626</v>
      </c>
      <c r="O45" s="58">
        <v>3.54</v>
      </c>
      <c r="P45" s="58"/>
      <c r="Q45" s="17" t="s">
        <v>42</v>
      </c>
    </row>
    <row r="46" spans="1:17" s="46" customFormat="1">
      <c r="A46" s="41"/>
      <c r="B46" s="42" t="s">
        <v>616</v>
      </c>
      <c r="C46" s="43"/>
      <c r="D46" s="44"/>
      <c r="E46" s="45"/>
      <c r="G46" s="45"/>
      <c r="I46" s="47"/>
      <c r="K46" s="63">
        <f>SUBTOTAL(9,K43:K45)</f>
        <v>287737229.98000002</v>
      </c>
      <c r="L46" s="102"/>
      <c r="M46" s="63">
        <f>SUBTOTAL(9,M43:M45)</f>
        <v>11691514</v>
      </c>
      <c r="O46" s="60">
        <f>M46/K46*100</f>
        <v>4.0632607747049807</v>
      </c>
      <c r="P46" s="60"/>
      <c r="Q46" s="45"/>
    </row>
    <row r="47" spans="1:17">
      <c r="A47" s="39"/>
      <c r="B47" s="42"/>
      <c r="C47" s="51"/>
      <c r="D47" s="32"/>
      <c r="E47" s="17"/>
      <c r="G47" s="17"/>
      <c r="I47" s="52"/>
      <c r="K47" s="54"/>
      <c r="L47" s="103"/>
      <c r="M47" s="54"/>
      <c r="O47" s="58"/>
      <c r="P47" s="58"/>
    </row>
    <row r="48" spans="1:17">
      <c r="A48" s="41" t="s">
        <v>617</v>
      </c>
      <c r="B48" s="42"/>
      <c r="C48" s="51"/>
      <c r="D48" s="32"/>
      <c r="E48" s="17"/>
      <c r="G48" s="17"/>
      <c r="I48" s="52"/>
      <c r="K48" s="65">
        <f>SUBTOTAL(9,K16:K47)</f>
        <v>996061886.2299999</v>
      </c>
      <c r="L48" s="104"/>
      <c r="M48" s="65">
        <f>SUBTOTAL(9,M16:M47)</f>
        <v>44105142</v>
      </c>
      <c r="N48" s="64"/>
      <c r="O48" s="66">
        <f>M48/K48*100</f>
        <v>4.4279519786600599</v>
      </c>
      <c r="P48" s="66"/>
    </row>
    <row r="49" spans="1:17">
      <c r="A49" s="41"/>
      <c r="B49" s="42"/>
      <c r="C49" s="51"/>
      <c r="D49" s="32"/>
      <c r="E49" s="17"/>
      <c r="G49" s="17"/>
      <c r="I49" s="52"/>
      <c r="K49" s="65"/>
      <c r="L49" s="104"/>
      <c r="M49" s="65"/>
      <c r="N49" s="64"/>
      <c r="O49" s="66"/>
      <c r="P49" s="66"/>
    </row>
    <row r="50" spans="1:17">
      <c r="A50" s="39"/>
      <c r="B50" s="42"/>
      <c r="C50" s="51"/>
      <c r="D50" s="32"/>
      <c r="E50" s="17"/>
      <c r="G50" s="17"/>
      <c r="I50" s="52"/>
      <c r="K50" s="54"/>
      <c r="L50" s="103"/>
      <c r="M50" s="54"/>
      <c r="O50" s="58"/>
      <c r="P50" s="58"/>
    </row>
    <row r="51" spans="1:17" s="46" customFormat="1">
      <c r="A51" s="41" t="s">
        <v>618</v>
      </c>
      <c r="B51" s="42"/>
      <c r="C51" s="43"/>
      <c r="D51" s="44"/>
      <c r="E51" s="45"/>
      <c r="G51" s="45"/>
      <c r="I51" s="47"/>
      <c r="K51" s="49"/>
      <c r="L51" s="102"/>
      <c r="M51" s="49"/>
      <c r="O51" s="50"/>
      <c r="P51" s="50"/>
      <c r="Q51" s="45"/>
    </row>
    <row r="52" spans="1:17">
      <c r="A52" s="39"/>
      <c r="B52" s="40"/>
      <c r="C52" s="51"/>
      <c r="D52" s="32"/>
      <c r="E52" s="17"/>
      <c r="G52" s="17"/>
      <c r="I52" s="52"/>
      <c r="K52" s="54"/>
      <c r="L52" s="103"/>
      <c r="M52" s="54"/>
      <c r="O52" s="55"/>
      <c r="P52" s="55"/>
    </row>
    <row r="53" spans="1:17">
      <c r="A53" s="39"/>
      <c r="B53" s="42" t="s">
        <v>619</v>
      </c>
      <c r="C53" s="51"/>
      <c r="D53" s="32"/>
      <c r="E53" s="17"/>
      <c r="G53" s="17"/>
      <c r="I53" s="52"/>
      <c r="K53" s="54"/>
      <c r="L53" s="103"/>
      <c r="M53" s="54"/>
      <c r="O53" s="55"/>
      <c r="P53" s="55"/>
    </row>
    <row r="54" spans="1:17">
      <c r="A54" s="39"/>
      <c r="B54" s="40">
        <v>311</v>
      </c>
      <c r="C54" s="51" t="s">
        <v>75</v>
      </c>
      <c r="D54" s="32"/>
      <c r="E54" s="56">
        <v>53873</v>
      </c>
      <c r="G54" s="17" t="s">
        <v>599</v>
      </c>
      <c r="I54" s="52">
        <v>-2</v>
      </c>
      <c r="K54" s="54">
        <v>30228391.420000002</v>
      </c>
      <c r="L54" s="103"/>
      <c r="M54" s="57">
        <v>934638</v>
      </c>
      <c r="O54" s="58">
        <v>3.09</v>
      </c>
      <c r="P54" s="58"/>
      <c r="Q54" s="17" t="s">
        <v>42</v>
      </c>
    </row>
    <row r="55" spans="1:17">
      <c r="A55" s="39"/>
      <c r="B55" s="40">
        <v>312</v>
      </c>
      <c r="C55" s="51" t="s">
        <v>600</v>
      </c>
      <c r="D55" s="32"/>
      <c r="E55" s="56">
        <v>53873</v>
      </c>
      <c r="G55" s="17" t="s">
        <v>601</v>
      </c>
      <c r="I55" s="52">
        <v>-2</v>
      </c>
      <c r="K55" s="54">
        <v>53962733.759999998</v>
      </c>
      <c r="L55" s="103"/>
      <c r="M55" s="54">
        <v>1790309</v>
      </c>
      <c r="O55" s="58">
        <v>3.32</v>
      </c>
      <c r="P55" s="58"/>
      <c r="Q55" s="17" t="s">
        <v>42</v>
      </c>
    </row>
    <row r="56" spans="1:17">
      <c r="A56" s="39"/>
      <c r="B56" s="40">
        <v>314</v>
      </c>
      <c r="C56" s="51" t="s">
        <v>602</v>
      </c>
      <c r="D56" s="32"/>
      <c r="E56" s="56">
        <v>53873</v>
      </c>
      <c r="G56" s="17" t="s">
        <v>603</v>
      </c>
      <c r="I56" s="52">
        <v>-1</v>
      </c>
      <c r="K56" s="54">
        <v>1506946.39</v>
      </c>
      <c r="L56" s="103"/>
      <c r="M56" s="54">
        <v>45682</v>
      </c>
      <c r="O56" s="58">
        <v>3.03</v>
      </c>
      <c r="P56" s="58"/>
      <c r="Q56" s="17" t="s">
        <v>42</v>
      </c>
    </row>
    <row r="57" spans="1:17">
      <c r="A57" s="39"/>
      <c r="B57" s="40">
        <v>315</v>
      </c>
      <c r="C57" s="51" t="s">
        <v>604</v>
      </c>
      <c r="D57" s="32"/>
      <c r="E57" s="56">
        <v>53873</v>
      </c>
      <c r="G57" s="17" t="s">
        <v>605</v>
      </c>
      <c r="I57" s="52">
        <v>-1</v>
      </c>
      <c r="K57" s="54">
        <v>2455938.16</v>
      </c>
      <c r="L57" s="103"/>
      <c r="M57" s="54">
        <v>77041</v>
      </c>
      <c r="O57" s="58">
        <v>3.14</v>
      </c>
      <c r="P57" s="58"/>
      <c r="Q57" s="17" t="s">
        <v>42</v>
      </c>
    </row>
    <row r="58" spans="1:17">
      <c r="A58" s="39"/>
      <c r="B58" s="40">
        <v>316</v>
      </c>
      <c r="C58" s="51" t="s">
        <v>606</v>
      </c>
      <c r="D58" s="32"/>
      <c r="E58" s="56">
        <v>53873</v>
      </c>
      <c r="G58" s="17" t="s">
        <v>607</v>
      </c>
      <c r="I58" s="52">
        <v>-1</v>
      </c>
      <c r="K58" s="59">
        <v>6302833.46</v>
      </c>
      <c r="L58" s="103"/>
      <c r="M58" s="59">
        <v>153170</v>
      </c>
      <c r="O58" s="58">
        <v>2.4300000000000002</v>
      </c>
      <c r="P58" s="58"/>
      <c r="Q58" s="17" t="s">
        <v>42</v>
      </c>
    </row>
    <row r="59" spans="1:17" s="46" customFormat="1">
      <c r="A59" s="41"/>
      <c r="B59" s="42" t="s">
        <v>620</v>
      </c>
      <c r="C59" s="43"/>
      <c r="D59" s="44"/>
      <c r="E59" s="45"/>
      <c r="G59" s="45"/>
      <c r="I59" s="47"/>
      <c r="K59" s="49">
        <f>SUBTOTAL(9,K54:K58)</f>
        <v>94456843.189999998</v>
      </c>
      <c r="L59" s="102"/>
      <c r="M59" s="49">
        <f>SUBTOTAL(9,M54:M58)</f>
        <v>3000840</v>
      </c>
      <c r="O59" s="60">
        <f>M59/K59*100</f>
        <v>3.1769429282786943</v>
      </c>
      <c r="P59" s="60"/>
      <c r="Q59" s="45"/>
    </row>
    <row r="60" spans="1:17">
      <c r="A60" s="39"/>
      <c r="B60" s="40"/>
      <c r="C60" s="51"/>
      <c r="D60" s="32"/>
      <c r="E60" s="17"/>
      <c r="G60" s="17"/>
      <c r="I60" s="52"/>
      <c r="K60" s="54"/>
      <c r="L60" s="103"/>
      <c r="M60" s="54"/>
      <c r="O60" s="58"/>
      <c r="P60" s="58"/>
    </row>
    <row r="61" spans="1:17">
      <c r="A61" s="39"/>
      <c r="B61" s="42" t="s">
        <v>621</v>
      </c>
      <c r="C61" s="51"/>
      <c r="D61" s="32"/>
      <c r="E61" s="17"/>
      <c r="G61" s="17"/>
      <c r="I61" s="52"/>
      <c r="K61" s="54"/>
      <c r="L61" s="103"/>
      <c r="M61" s="54"/>
      <c r="O61" s="55"/>
      <c r="P61" s="55"/>
    </row>
    <row r="62" spans="1:17">
      <c r="A62" s="39"/>
      <c r="B62" s="40">
        <v>311</v>
      </c>
      <c r="C62" s="51" t="s">
        <v>75</v>
      </c>
      <c r="D62" s="32"/>
      <c r="E62" s="56">
        <v>53873</v>
      </c>
      <c r="G62" s="17" t="s">
        <v>599</v>
      </c>
      <c r="I62" s="52">
        <v>-2</v>
      </c>
      <c r="K62" s="54">
        <v>25329160.690000001</v>
      </c>
      <c r="L62" s="103"/>
      <c r="M62" s="57">
        <v>545042</v>
      </c>
      <c r="O62" s="58">
        <v>2.15</v>
      </c>
      <c r="P62" s="58"/>
      <c r="Q62" s="17" t="s">
        <v>42</v>
      </c>
    </row>
    <row r="63" spans="1:17">
      <c r="A63" s="39"/>
      <c r="B63" s="40">
        <v>312</v>
      </c>
      <c r="C63" s="51" t="s">
        <v>600</v>
      </c>
      <c r="D63" s="32"/>
      <c r="E63" s="56">
        <v>53873</v>
      </c>
      <c r="G63" s="17" t="s">
        <v>601</v>
      </c>
      <c r="I63" s="52">
        <v>-2</v>
      </c>
      <c r="K63" s="54">
        <v>220121711.13999999</v>
      </c>
      <c r="L63" s="103"/>
      <c r="M63" s="54">
        <v>6524451</v>
      </c>
      <c r="O63" s="58">
        <v>2.96</v>
      </c>
      <c r="P63" s="58"/>
      <c r="Q63" s="17" t="s">
        <v>42</v>
      </c>
    </row>
    <row r="64" spans="1:17">
      <c r="A64" s="39"/>
      <c r="B64" s="40">
        <v>314</v>
      </c>
      <c r="C64" s="51" t="s">
        <v>602</v>
      </c>
      <c r="D64" s="32"/>
      <c r="E64" s="56">
        <v>53873</v>
      </c>
      <c r="G64" s="17" t="s">
        <v>603</v>
      </c>
      <c r="I64" s="52">
        <v>-1</v>
      </c>
      <c r="K64" s="54">
        <v>45067377.369999997</v>
      </c>
      <c r="L64" s="103"/>
      <c r="M64" s="54">
        <v>1125332</v>
      </c>
      <c r="O64" s="58">
        <v>2.5</v>
      </c>
      <c r="P64" s="58"/>
      <c r="Q64" s="17" t="s">
        <v>42</v>
      </c>
    </row>
    <row r="65" spans="1:17">
      <c r="A65" s="39"/>
      <c r="B65" s="40">
        <v>315</v>
      </c>
      <c r="C65" s="51" t="s">
        <v>604</v>
      </c>
      <c r="D65" s="32"/>
      <c r="E65" s="56">
        <v>53873</v>
      </c>
      <c r="G65" s="17" t="s">
        <v>605</v>
      </c>
      <c r="I65" s="52">
        <v>-1</v>
      </c>
      <c r="K65" s="54">
        <v>14137497.310000001</v>
      </c>
      <c r="L65" s="103"/>
      <c r="M65" s="54">
        <v>352063</v>
      </c>
      <c r="O65" s="58">
        <v>2.4900000000000002</v>
      </c>
      <c r="P65" s="58"/>
      <c r="Q65" s="17" t="s">
        <v>42</v>
      </c>
    </row>
    <row r="66" spans="1:17">
      <c r="A66" s="39"/>
      <c r="B66" s="40">
        <v>316</v>
      </c>
      <c r="C66" s="51" t="s">
        <v>606</v>
      </c>
      <c r="D66" s="32"/>
      <c r="E66" s="56">
        <v>53873</v>
      </c>
      <c r="G66" s="17" t="s">
        <v>607</v>
      </c>
      <c r="I66" s="52">
        <v>-1</v>
      </c>
      <c r="K66" s="59">
        <v>824261.11</v>
      </c>
      <c r="L66" s="103"/>
      <c r="M66" s="59">
        <v>20012</v>
      </c>
      <c r="O66" s="58">
        <v>2.4300000000000002</v>
      </c>
      <c r="P66" s="58"/>
      <c r="Q66" s="17" t="s">
        <v>42</v>
      </c>
    </row>
    <row r="67" spans="1:17" s="46" customFormat="1">
      <c r="A67" s="41"/>
      <c r="B67" s="42" t="s">
        <v>622</v>
      </c>
      <c r="C67" s="43"/>
      <c r="D67" s="44"/>
      <c r="E67" s="45"/>
      <c r="G67" s="45"/>
      <c r="I67" s="47"/>
      <c r="K67" s="67">
        <f>SUBTOTAL(9,K62:K66)</f>
        <v>305480007.62</v>
      </c>
      <c r="L67" s="102"/>
      <c r="M67" s="67">
        <f>SUBTOTAL(9,M62:M66)</f>
        <v>8566900</v>
      </c>
      <c r="O67" s="60">
        <f>M67/K67*100</f>
        <v>2.8044061104832574</v>
      </c>
      <c r="P67" s="60"/>
      <c r="Q67" s="45"/>
    </row>
    <row r="68" spans="1:17">
      <c r="A68" s="39"/>
      <c r="B68" s="42"/>
      <c r="C68" s="51"/>
      <c r="D68" s="32"/>
      <c r="E68" s="17"/>
      <c r="G68" s="17"/>
      <c r="I68" s="52"/>
      <c r="K68" s="54"/>
      <c r="L68" s="103"/>
      <c r="M68" s="54"/>
      <c r="O68" s="58"/>
      <c r="P68" s="58"/>
    </row>
    <row r="69" spans="1:17">
      <c r="A69" s="41" t="s">
        <v>623</v>
      </c>
      <c r="B69" s="42"/>
      <c r="C69" s="51"/>
      <c r="D69" s="32"/>
      <c r="E69" s="17"/>
      <c r="G69" s="17"/>
      <c r="I69" s="52"/>
      <c r="K69" s="68">
        <f>SUBTOTAL(9,K54:K68)</f>
        <v>399936850.81</v>
      </c>
      <c r="L69" s="104"/>
      <c r="M69" s="68">
        <f>SUBTOTAL(9,M54:M68)</f>
        <v>11567740</v>
      </c>
      <c r="N69" s="64"/>
      <c r="O69" s="66">
        <f>M69/K69*100</f>
        <v>2.8923916304715678</v>
      </c>
      <c r="P69" s="66"/>
    </row>
    <row r="70" spans="1:17">
      <c r="A70" s="39"/>
      <c r="B70" s="42"/>
      <c r="C70" s="51"/>
      <c r="D70" s="32"/>
      <c r="E70" s="17"/>
      <c r="G70" s="17"/>
      <c r="I70" s="52"/>
      <c r="K70" s="54"/>
      <c r="L70" s="103"/>
      <c r="M70" s="54"/>
      <c r="O70" s="58"/>
      <c r="P70" s="58"/>
    </row>
    <row r="71" spans="1:17">
      <c r="A71" s="39" t="s">
        <v>624</v>
      </c>
      <c r="B71" s="42"/>
      <c r="C71" s="51"/>
      <c r="D71" s="32"/>
      <c r="E71" s="17"/>
      <c r="G71" s="17"/>
      <c r="I71" s="52"/>
      <c r="K71" s="69">
        <f>SUBTOTAL(9,K14:K70)</f>
        <v>1395998737.0399997</v>
      </c>
      <c r="L71" s="105"/>
      <c r="M71" s="69">
        <f>SUBTOTAL(9,M14:M70)</f>
        <v>55672882</v>
      </c>
      <c r="O71" s="70">
        <f>M71/K71*100</f>
        <v>3.9880324045310935</v>
      </c>
      <c r="P71" s="70"/>
    </row>
    <row r="72" spans="1:17">
      <c r="A72" s="39"/>
      <c r="B72" s="42"/>
      <c r="C72" s="51"/>
      <c r="D72" s="32"/>
      <c r="E72" s="17"/>
      <c r="G72" s="17"/>
      <c r="I72" s="52"/>
      <c r="K72" s="69"/>
      <c r="L72" s="105"/>
      <c r="M72" s="69"/>
      <c r="O72" s="70"/>
      <c r="P72" s="70"/>
    </row>
    <row r="73" spans="1:17">
      <c r="A73" s="39"/>
      <c r="B73" s="40"/>
      <c r="C73" s="51"/>
      <c r="D73" s="32"/>
      <c r="E73" s="17"/>
      <c r="G73" s="17"/>
      <c r="I73" s="52"/>
      <c r="K73" s="54"/>
      <c r="L73" s="103"/>
      <c r="M73" s="54"/>
      <c r="O73" s="58"/>
      <c r="P73" s="58"/>
    </row>
    <row r="74" spans="1:17">
      <c r="A74" s="39" t="s">
        <v>625</v>
      </c>
      <c r="B74" s="40"/>
      <c r="C74" s="51"/>
      <c r="D74" s="32"/>
      <c r="E74" s="17"/>
      <c r="G74" s="17"/>
      <c r="I74" s="52"/>
      <c r="K74" s="54"/>
      <c r="L74" s="103"/>
      <c r="M74" s="54"/>
      <c r="O74" s="58"/>
      <c r="P74" s="58"/>
    </row>
    <row r="75" spans="1:17">
      <c r="A75" s="39"/>
      <c r="B75" s="40"/>
      <c r="C75" s="51"/>
      <c r="D75" s="32"/>
      <c r="E75" s="17"/>
      <c r="G75" s="17"/>
      <c r="I75" s="52"/>
      <c r="K75" s="54"/>
      <c r="L75" s="103"/>
      <c r="M75" s="54"/>
      <c r="O75" s="58"/>
      <c r="P75" s="58"/>
    </row>
    <row r="76" spans="1:17">
      <c r="A76" s="41" t="s">
        <v>626</v>
      </c>
      <c r="B76" s="40"/>
      <c r="C76" s="51"/>
      <c r="D76" s="32"/>
      <c r="E76" s="17"/>
      <c r="G76" s="17"/>
      <c r="I76" s="52"/>
      <c r="K76" s="54"/>
      <c r="L76" s="103"/>
      <c r="M76" s="54"/>
      <c r="O76" s="58"/>
      <c r="P76" s="58"/>
    </row>
    <row r="77" spans="1:17">
      <c r="A77" s="39"/>
      <c r="B77" s="40"/>
      <c r="C77" s="51"/>
      <c r="D77" s="32"/>
      <c r="E77" s="17"/>
      <c r="G77" s="17"/>
      <c r="I77" s="52"/>
      <c r="K77" s="54"/>
      <c r="L77" s="103"/>
      <c r="M77" s="54"/>
      <c r="O77" s="58"/>
      <c r="P77" s="58"/>
    </row>
    <row r="78" spans="1:17">
      <c r="A78" s="39"/>
      <c r="B78" s="42" t="s">
        <v>627</v>
      </c>
      <c r="C78" s="51"/>
      <c r="D78" s="32"/>
      <c r="E78" s="17"/>
      <c r="G78" s="17"/>
      <c r="I78" s="52"/>
      <c r="K78" s="54"/>
      <c r="L78" s="103"/>
      <c r="M78" s="54"/>
      <c r="O78" s="58"/>
      <c r="P78" s="58"/>
    </row>
    <row r="79" spans="1:17">
      <c r="A79" s="39"/>
      <c r="B79" s="40">
        <v>321</v>
      </c>
      <c r="C79" s="51" t="s">
        <v>75</v>
      </c>
      <c r="D79" s="32"/>
      <c r="E79" s="56">
        <v>59656</v>
      </c>
      <c r="G79" s="17" t="s">
        <v>628</v>
      </c>
      <c r="I79" s="52">
        <v>-1</v>
      </c>
      <c r="K79" s="54">
        <v>428283839.42000002</v>
      </c>
      <c r="L79" s="103"/>
      <c r="M79" s="54">
        <v>7269438</v>
      </c>
      <c r="O79" s="58">
        <v>1.7</v>
      </c>
      <c r="P79" s="58"/>
      <c r="Q79" s="52" t="s">
        <v>31</v>
      </c>
    </row>
    <row r="80" spans="1:17">
      <c r="A80" s="39"/>
      <c r="B80" s="40">
        <v>322</v>
      </c>
      <c r="C80" s="51" t="s">
        <v>629</v>
      </c>
      <c r="D80" s="32"/>
      <c r="E80" s="56">
        <v>59656</v>
      </c>
      <c r="G80" s="17" t="s">
        <v>607</v>
      </c>
      <c r="I80" s="52">
        <v>-1</v>
      </c>
      <c r="K80" s="54">
        <v>53525448.170000002</v>
      </c>
      <c r="L80" s="103"/>
      <c r="M80" s="54">
        <v>1121466</v>
      </c>
      <c r="O80" s="58">
        <v>2.1</v>
      </c>
      <c r="P80" s="58"/>
      <c r="Q80" s="52" t="s">
        <v>31</v>
      </c>
    </row>
    <row r="81" spans="1:17">
      <c r="A81" s="39"/>
      <c r="B81" s="40">
        <v>323</v>
      </c>
      <c r="C81" s="51" t="s">
        <v>602</v>
      </c>
      <c r="D81" s="32"/>
      <c r="E81" s="56">
        <v>59656</v>
      </c>
      <c r="G81" s="17" t="s">
        <v>630</v>
      </c>
      <c r="I81" s="52">
        <v>2</v>
      </c>
      <c r="K81" s="54">
        <v>15549873.99</v>
      </c>
      <c r="L81" s="103"/>
      <c r="M81" s="54">
        <v>392319</v>
      </c>
      <c r="O81" s="58">
        <v>2.52</v>
      </c>
      <c r="P81" s="58"/>
      <c r="Q81" s="52" t="s">
        <v>31</v>
      </c>
    </row>
    <row r="82" spans="1:17">
      <c r="A82" s="39"/>
      <c r="B82" s="40">
        <v>324</v>
      </c>
      <c r="C82" s="51" t="s">
        <v>604</v>
      </c>
      <c r="D82" s="32"/>
      <c r="E82" s="56">
        <v>59656</v>
      </c>
      <c r="G82" s="17" t="s">
        <v>631</v>
      </c>
      <c r="I82" s="52">
        <v>-3</v>
      </c>
      <c r="K82" s="54">
        <v>36864433.159999996</v>
      </c>
      <c r="L82" s="103"/>
      <c r="M82" s="54">
        <v>613888</v>
      </c>
      <c r="O82" s="58">
        <v>1.67</v>
      </c>
      <c r="P82" s="58"/>
      <c r="Q82" s="52" t="s">
        <v>31</v>
      </c>
    </row>
    <row r="83" spans="1:17">
      <c r="A83" s="39"/>
      <c r="B83" s="40">
        <v>325</v>
      </c>
      <c r="C83" s="51" t="s">
        <v>606</v>
      </c>
      <c r="D83" s="32"/>
      <c r="E83" s="56">
        <v>59656</v>
      </c>
      <c r="G83" s="17" t="s">
        <v>632</v>
      </c>
      <c r="I83" s="52">
        <v>-5</v>
      </c>
      <c r="K83" s="59">
        <v>23195582.399999999</v>
      </c>
      <c r="L83" s="103"/>
      <c r="M83" s="59">
        <v>585531</v>
      </c>
      <c r="O83" s="58">
        <v>2.52</v>
      </c>
      <c r="P83" s="58"/>
      <c r="Q83" s="52" t="s">
        <v>31</v>
      </c>
    </row>
    <row r="84" spans="1:17" s="46" customFormat="1">
      <c r="A84" s="41"/>
      <c r="B84" s="42" t="s">
        <v>633</v>
      </c>
      <c r="C84" s="43"/>
      <c r="D84" s="44"/>
      <c r="E84" s="45"/>
      <c r="G84" s="45"/>
      <c r="I84" s="47"/>
      <c r="K84" s="49">
        <f>SUBTOTAL(9,K79:K83)</f>
        <v>557419177.13999999</v>
      </c>
      <c r="L84" s="102"/>
      <c r="M84" s="49">
        <f>SUBTOTAL(9,M79:M83)</f>
        <v>9982642</v>
      </c>
      <c r="O84" s="60">
        <f>M84/K84*100</f>
        <v>1.7908680593335211</v>
      </c>
      <c r="P84" s="60"/>
      <c r="Q84" s="52"/>
    </row>
    <row r="85" spans="1:17">
      <c r="A85" s="39"/>
      <c r="B85" s="40"/>
      <c r="C85" s="51"/>
      <c r="D85" s="32"/>
      <c r="E85" s="56"/>
      <c r="G85" s="17"/>
      <c r="I85" s="52"/>
      <c r="K85" s="54"/>
      <c r="L85" s="103"/>
      <c r="M85" s="54"/>
      <c r="O85" s="58"/>
      <c r="P85" s="58"/>
      <c r="Q85" s="52"/>
    </row>
    <row r="86" spans="1:17">
      <c r="A86" s="39"/>
      <c r="B86" s="42" t="s">
        <v>634</v>
      </c>
      <c r="C86" s="51"/>
      <c r="D86" s="32"/>
      <c r="E86" s="56"/>
      <c r="G86" s="17"/>
      <c r="I86" s="52"/>
      <c r="K86" s="54"/>
      <c r="L86" s="103"/>
      <c r="M86" s="54"/>
      <c r="O86" s="58"/>
      <c r="P86" s="58"/>
      <c r="Q86" s="52"/>
    </row>
    <row r="87" spans="1:17">
      <c r="A87" s="39"/>
      <c r="B87" s="40">
        <v>321</v>
      </c>
      <c r="C87" s="51" t="s">
        <v>75</v>
      </c>
      <c r="D87" s="32"/>
      <c r="E87" s="56">
        <v>57070</v>
      </c>
      <c r="G87" s="17" t="s">
        <v>628</v>
      </c>
      <c r="I87" s="52">
        <v>-1</v>
      </c>
      <c r="K87" s="54">
        <v>219004819.38</v>
      </c>
      <c r="L87" s="103"/>
      <c r="M87" s="54">
        <v>4270160</v>
      </c>
      <c r="O87" s="58">
        <v>1.95</v>
      </c>
      <c r="P87" s="58"/>
      <c r="Q87" s="52" t="s">
        <v>31</v>
      </c>
    </row>
    <row r="88" spans="1:17">
      <c r="A88" s="39"/>
      <c r="B88" s="40">
        <v>322</v>
      </c>
      <c r="C88" s="51" t="s">
        <v>629</v>
      </c>
      <c r="D88" s="32"/>
      <c r="E88" s="56">
        <v>57070</v>
      </c>
      <c r="G88" s="17" t="s">
        <v>607</v>
      </c>
      <c r="I88" s="52">
        <v>-1</v>
      </c>
      <c r="K88" s="54">
        <v>924507798.23000002</v>
      </c>
      <c r="L88" s="103"/>
      <c r="M88" s="54">
        <v>22394722</v>
      </c>
      <c r="O88" s="58">
        <v>2.42</v>
      </c>
      <c r="P88" s="58"/>
      <c r="Q88" s="52" t="s">
        <v>31</v>
      </c>
    </row>
    <row r="89" spans="1:17">
      <c r="A89" s="39"/>
      <c r="B89" s="40">
        <v>323</v>
      </c>
      <c r="C89" s="51" t="s">
        <v>602</v>
      </c>
      <c r="D89" s="32"/>
      <c r="E89" s="56">
        <v>57070</v>
      </c>
      <c r="G89" s="17" t="s">
        <v>630</v>
      </c>
      <c r="I89" s="52">
        <v>2</v>
      </c>
      <c r="K89" s="54">
        <v>447173618.31999999</v>
      </c>
      <c r="L89" s="103"/>
      <c r="M89" s="54">
        <v>12406949</v>
      </c>
      <c r="O89" s="58">
        <v>2.77</v>
      </c>
      <c r="P89" s="58"/>
      <c r="Q89" s="52" t="s">
        <v>31</v>
      </c>
    </row>
    <row r="90" spans="1:17">
      <c r="A90" s="39"/>
      <c r="B90" s="40">
        <v>324</v>
      </c>
      <c r="C90" s="51" t="s">
        <v>604</v>
      </c>
      <c r="D90" s="32"/>
      <c r="E90" s="56">
        <v>57070</v>
      </c>
      <c r="G90" s="17" t="s">
        <v>631</v>
      </c>
      <c r="I90" s="52">
        <v>-3</v>
      </c>
      <c r="K90" s="54">
        <v>130121601.62</v>
      </c>
      <c r="L90" s="103"/>
      <c r="M90" s="54">
        <v>2675347</v>
      </c>
      <c r="O90" s="58">
        <v>2.06</v>
      </c>
      <c r="P90" s="58"/>
      <c r="Q90" s="52" t="s">
        <v>31</v>
      </c>
    </row>
    <row r="91" spans="1:17">
      <c r="A91" s="39"/>
      <c r="B91" s="40">
        <v>325</v>
      </c>
      <c r="C91" s="51" t="s">
        <v>606</v>
      </c>
      <c r="D91" s="32"/>
      <c r="E91" s="56">
        <v>57070</v>
      </c>
      <c r="G91" s="17" t="s">
        <v>632</v>
      </c>
      <c r="I91" s="52">
        <v>-5</v>
      </c>
      <c r="K91" s="59">
        <v>17674265.98</v>
      </c>
      <c r="L91" s="103"/>
      <c r="M91" s="59">
        <v>468754</v>
      </c>
      <c r="O91" s="58">
        <v>2.65</v>
      </c>
      <c r="P91" s="58"/>
      <c r="Q91" s="52" t="s">
        <v>31</v>
      </c>
    </row>
    <row r="92" spans="1:17" s="46" customFormat="1">
      <c r="A92" s="41"/>
      <c r="B92" s="42" t="s">
        <v>635</v>
      </c>
      <c r="C92" s="43"/>
      <c r="D92" s="44"/>
      <c r="E92" s="45"/>
      <c r="G92" s="45"/>
      <c r="I92" s="47"/>
      <c r="K92" s="49">
        <f>SUBTOTAL(9,K87:K91)</f>
        <v>1738482103.5300002</v>
      </c>
      <c r="L92" s="102"/>
      <c r="M92" s="49">
        <f>SUBTOTAL(9,M87:M91)</f>
        <v>42215932</v>
      </c>
      <c r="O92" s="60">
        <f>M92/K92*100</f>
        <v>2.4283213450561414</v>
      </c>
      <c r="P92" s="60"/>
      <c r="Q92" s="52"/>
    </row>
    <row r="93" spans="1:17">
      <c r="A93" s="39"/>
      <c r="B93" s="40"/>
      <c r="C93" s="51"/>
      <c r="D93" s="32"/>
      <c r="E93" s="56"/>
      <c r="G93" s="17"/>
      <c r="I93" s="52"/>
      <c r="K93" s="54"/>
      <c r="L93" s="103"/>
      <c r="M93" s="54"/>
      <c r="O93" s="58"/>
      <c r="P93" s="58"/>
      <c r="Q93" s="52"/>
    </row>
    <row r="94" spans="1:17">
      <c r="A94" s="39"/>
      <c r="B94" s="42" t="s">
        <v>636</v>
      </c>
      <c r="C94" s="51"/>
      <c r="D94" s="32"/>
      <c r="E94" s="56"/>
      <c r="G94" s="17"/>
      <c r="I94" s="52"/>
      <c r="K94" s="54"/>
      <c r="L94" s="103"/>
      <c r="M94" s="54"/>
      <c r="O94" s="58"/>
      <c r="P94" s="58"/>
      <c r="Q94" s="52"/>
    </row>
    <row r="95" spans="1:17">
      <c r="A95" s="39"/>
      <c r="B95" s="40">
        <v>321</v>
      </c>
      <c r="C95" s="51" t="s">
        <v>75</v>
      </c>
      <c r="D95" s="32"/>
      <c r="E95" s="56">
        <v>59656</v>
      </c>
      <c r="G95" s="17" t="s">
        <v>628</v>
      </c>
      <c r="I95" s="52">
        <v>-1</v>
      </c>
      <c r="K95" s="54">
        <v>299078948.47000003</v>
      </c>
      <c r="L95" s="103"/>
      <c r="M95" s="54">
        <v>4904415</v>
      </c>
      <c r="O95" s="58">
        <v>1.64</v>
      </c>
      <c r="P95" s="58"/>
      <c r="Q95" s="52" t="s">
        <v>31</v>
      </c>
    </row>
    <row r="96" spans="1:17">
      <c r="A96" s="39"/>
      <c r="B96" s="40">
        <v>322</v>
      </c>
      <c r="C96" s="51" t="s">
        <v>629</v>
      </c>
      <c r="D96" s="32"/>
      <c r="E96" s="56">
        <v>59656</v>
      </c>
      <c r="G96" s="17" t="s">
        <v>607</v>
      </c>
      <c r="I96" s="52">
        <v>-1</v>
      </c>
      <c r="K96" s="54">
        <v>1106308675.98</v>
      </c>
      <c r="L96" s="103"/>
      <c r="M96" s="54">
        <v>23338033</v>
      </c>
      <c r="O96" s="58">
        <v>2.11</v>
      </c>
      <c r="P96" s="58"/>
      <c r="Q96" s="52" t="s">
        <v>31</v>
      </c>
    </row>
    <row r="97" spans="1:17">
      <c r="A97" s="39"/>
      <c r="B97" s="40">
        <v>323</v>
      </c>
      <c r="C97" s="51" t="s">
        <v>602</v>
      </c>
      <c r="D97" s="32"/>
      <c r="E97" s="56">
        <v>59656</v>
      </c>
      <c r="G97" s="17" t="s">
        <v>630</v>
      </c>
      <c r="I97" s="52">
        <v>2</v>
      </c>
      <c r="K97" s="54">
        <v>368375230.50999999</v>
      </c>
      <c r="L97" s="103"/>
      <c r="M97" s="54">
        <v>8921387</v>
      </c>
      <c r="O97" s="58">
        <v>2.42</v>
      </c>
      <c r="P97" s="58"/>
      <c r="Q97" s="52" t="s">
        <v>31</v>
      </c>
    </row>
    <row r="98" spans="1:17">
      <c r="A98" s="39"/>
      <c r="B98" s="40">
        <v>324</v>
      </c>
      <c r="C98" s="51" t="s">
        <v>604</v>
      </c>
      <c r="D98" s="32"/>
      <c r="E98" s="56">
        <v>59656</v>
      </c>
      <c r="G98" s="17" t="s">
        <v>631</v>
      </c>
      <c r="I98" s="52">
        <v>-3</v>
      </c>
      <c r="K98" s="54">
        <v>210886957.94</v>
      </c>
      <c r="L98" s="103"/>
      <c r="M98" s="54">
        <v>3624390</v>
      </c>
      <c r="O98" s="58">
        <v>1.72</v>
      </c>
      <c r="P98" s="58"/>
      <c r="Q98" s="52" t="s">
        <v>31</v>
      </c>
    </row>
    <row r="99" spans="1:17">
      <c r="A99" s="39"/>
      <c r="B99" s="40">
        <v>325</v>
      </c>
      <c r="C99" s="51" t="s">
        <v>606</v>
      </c>
      <c r="D99" s="32"/>
      <c r="E99" s="56">
        <v>59656</v>
      </c>
      <c r="G99" s="17" t="s">
        <v>632</v>
      </c>
      <c r="I99" s="52">
        <v>-5</v>
      </c>
      <c r="K99" s="59">
        <v>26430446.280000001</v>
      </c>
      <c r="L99" s="103"/>
      <c r="M99" s="59">
        <v>614201</v>
      </c>
      <c r="O99" s="58">
        <v>2.3199999999999998</v>
      </c>
      <c r="P99" s="58"/>
      <c r="Q99" s="52" t="s">
        <v>31</v>
      </c>
    </row>
    <row r="100" spans="1:17" s="46" customFormat="1">
      <c r="A100" s="41"/>
      <c r="B100" s="42" t="s">
        <v>637</v>
      </c>
      <c r="C100" s="43"/>
      <c r="D100" s="44"/>
      <c r="E100" s="45"/>
      <c r="G100" s="45"/>
      <c r="I100" s="47"/>
      <c r="K100" s="67">
        <f>SUBTOTAL(9,K95:K99)</f>
        <v>2011080259.1800001</v>
      </c>
      <c r="L100" s="102"/>
      <c r="M100" s="67">
        <f>SUBTOTAL(9,M95:M99)</f>
        <v>41402426</v>
      </c>
      <c r="O100" s="60">
        <f>M100/K100*100</f>
        <v>2.0587157479672871</v>
      </c>
      <c r="P100" s="60"/>
      <c r="Q100" s="52"/>
    </row>
    <row r="101" spans="1:17" s="46" customFormat="1">
      <c r="A101" s="41"/>
      <c r="B101" s="42"/>
      <c r="C101" s="43"/>
      <c r="D101" s="44"/>
      <c r="E101" s="45"/>
      <c r="G101" s="45"/>
      <c r="I101" s="47"/>
      <c r="K101" s="49"/>
      <c r="L101" s="102"/>
      <c r="M101" s="49"/>
      <c r="O101" s="60"/>
      <c r="P101" s="60"/>
      <c r="Q101" s="52"/>
    </row>
    <row r="102" spans="1:17" s="46" customFormat="1">
      <c r="A102" s="41" t="s">
        <v>638</v>
      </c>
      <c r="B102" s="42"/>
      <c r="C102" s="43"/>
      <c r="D102" s="44"/>
      <c r="E102" s="45"/>
      <c r="G102" s="45"/>
      <c r="I102" s="47"/>
      <c r="K102" s="65">
        <f>SUBTOTAL(9,K79:K101)</f>
        <v>4306981539.8500004</v>
      </c>
      <c r="L102" s="104"/>
      <c r="M102" s="65">
        <f>SUBTOTAL(9,M79:M101)</f>
        <v>93601000</v>
      </c>
      <c r="N102" s="64"/>
      <c r="O102" s="66">
        <f>M102/K102*100</f>
        <v>2.1732389408676189</v>
      </c>
      <c r="P102" s="66"/>
      <c r="Q102" s="52"/>
    </row>
    <row r="103" spans="1:17" s="46" customFormat="1">
      <c r="A103" s="41"/>
      <c r="B103" s="42"/>
      <c r="C103" s="43"/>
      <c r="D103" s="44"/>
      <c r="E103" s="45"/>
      <c r="G103" s="45"/>
      <c r="I103" s="47"/>
      <c r="K103" s="49"/>
      <c r="L103" s="102"/>
      <c r="M103" s="49"/>
      <c r="O103" s="60"/>
      <c r="P103" s="60"/>
      <c r="Q103" s="52"/>
    </row>
    <row r="104" spans="1:17" s="46" customFormat="1">
      <c r="A104" s="41"/>
      <c r="B104" s="42"/>
      <c r="C104" s="43"/>
      <c r="D104" s="44"/>
      <c r="E104" s="45"/>
      <c r="G104" s="45"/>
      <c r="I104" s="47"/>
      <c r="K104" s="49"/>
      <c r="L104" s="102"/>
      <c r="M104" s="49"/>
      <c r="O104" s="60"/>
      <c r="P104" s="60"/>
      <c r="Q104" s="52"/>
    </row>
    <row r="105" spans="1:17" s="46" customFormat="1">
      <c r="A105" s="41" t="s">
        <v>639</v>
      </c>
      <c r="B105" s="42"/>
      <c r="C105" s="43"/>
      <c r="D105" s="44"/>
      <c r="E105" s="45"/>
      <c r="G105" s="45"/>
      <c r="I105" s="47"/>
      <c r="K105" s="49"/>
      <c r="L105" s="102"/>
      <c r="M105" s="49"/>
      <c r="O105" s="60"/>
      <c r="P105" s="60"/>
      <c r="Q105" s="52"/>
    </row>
    <row r="106" spans="1:17">
      <c r="A106" s="39"/>
      <c r="B106" s="40"/>
      <c r="C106" s="51"/>
      <c r="D106" s="32"/>
      <c r="E106" s="56"/>
      <c r="G106" s="17"/>
      <c r="I106" s="52"/>
      <c r="K106" s="54"/>
      <c r="L106" s="103"/>
      <c r="M106" s="54"/>
      <c r="O106" s="58"/>
      <c r="P106" s="58"/>
      <c r="Q106" s="52"/>
    </row>
    <row r="107" spans="1:17">
      <c r="A107" s="39"/>
      <c r="B107" s="42" t="s">
        <v>640</v>
      </c>
      <c r="C107" s="51"/>
      <c r="D107" s="32"/>
      <c r="E107" s="56"/>
      <c r="G107" s="17"/>
      <c r="I107" s="52"/>
      <c r="K107" s="54"/>
      <c r="L107" s="103"/>
      <c r="M107" s="54"/>
      <c r="O107" s="58"/>
      <c r="P107" s="58"/>
      <c r="Q107" s="52"/>
    </row>
    <row r="108" spans="1:17">
      <c r="A108" s="39"/>
      <c r="B108" s="40">
        <v>321</v>
      </c>
      <c r="C108" s="51" t="s">
        <v>75</v>
      </c>
      <c r="D108" s="32"/>
      <c r="E108" s="56">
        <v>56004</v>
      </c>
      <c r="G108" s="17" t="s">
        <v>628</v>
      </c>
      <c r="I108" s="52">
        <v>-1</v>
      </c>
      <c r="K108" s="54">
        <v>445026798.56</v>
      </c>
      <c r="L108" s="103"/>
      <c r="M108" s="54">
        <v>10474376</v>
      </c>
      <c r="O108" s="58">
        <v>2.35</v>
      </c>
      <c r="P108" s="58"/>
      <c r="Q108" s="52" t="s">
        <v>31</v>
      </c>
    </row>
    <row r="109" spans="1:17">
      <c r="A109" s="39"/>
      <c r="B109" s="40">
        <v>322</v>
      </c>
      <c r="C109" s="51" t="s">
        <v>629</v>
      </c>
      <c r="D109" s="32"/>
      <c r="E109" s="56">
        <v>56004</v>
      </c>
      <c r="G109" s="17" t="s">
        <v>607</v>
      </c>
      <c r="I109" s="52">
        <v>-1</v>
      </c>
      <c r="K109" s="54">
        <v>134184480.45</v>
      </c>
      <c r="L109" s="103"/>
      <c r="M109" s="54">
        <v>3740716</v>
      </c>
      <c r="O109" s="58">
        <v>2.79</v>
      </c>
      <c r="P109" s="58"/>
      <c r="Q109" s="52" t="s">
        <v>31</v>
      </c>
    </row>
    <row r="110" spans="1:17">
      <c r="A110" s="39"/>
      <c r="B110" s="40">
        <v>323</v>
      </c>
      <c r="C110" s="51" t="s">
        <v>602</v>
      </c>
      <c r="D110" s="32"/>
      <c r="E110" s="56">
        <v>56004</v>
      </c>
      <c r="G110" s="17" t="s">
        <v>630</v>
      </c>
      <c r="I110" s="52">
        <v>2</v>
      </c>
      <c r="K110" s="54">
        <v>33394423.449999999</v>
      </c>
      <c r="L110" s="103"/>
      <c r="M110" s="54">
        <v>1070053</v>
      </c>
      <c r="O110" s="58">
        <v>3.2</v>
      </c>
      <c r="P110" s="58"/>
      <c r="Q110" s="52" t="s">
        <v>31</v>
      </c>
    </row>
    <row r="111" spans="1:17">
      <c r="A111" s="39"/>
      <c r="B111" s="40">
        <v>324</v>
      </c>
      <c r="C111" s="51" t="s">
        <v>604</v>
      </c>
      <c r="D111" s="32"/>
      <c r="E111" s="56">
        <v>56004</v>
      </c>
      <c r="G111" s="17" t="s">
        <v>631</v>
      </c>
      <c r="I111" s="52">
        <v>-3</v>
      </c>
      <c r="K111" s="54">
        <v>54832778.829999998</v>
      </c>
      <c r="L111" s="103"/>
      <c r="M111" s="54">
        <v>1138528</v>
      </c>
      <c r="O111" s="58">
        <v>2.08</v>
      </c>
      <c r="P111" s="58"/>
      <c r="Q111" s="52" t="s">
        <v>31</v>
      </c>
    </row>
    <row r="112" spans="1:17">
      <c r="A112" s="39"/>
      <c r="B112" s="40">
        <v>325</v>
      </c>
      <c r="C112" s="51" t="s">
        <v>606</v>
      </c>
      <c r="D112" s="32"/>
      <c r="E112" s="56">
        <v>56004</v>
      </c>
      <c r="G112" s="17" t="s">
        <v>632</v>
      </c>
      <c r="I112" s="52">
        <v>-5</v>
      </c>
      <c r="K112" s="59">
        <v>43836325.780000001</v>
      </c>
      <c r="L112" s="103"/>
      <c r="M112" s="59">
        <v>1306930</v>
      </c>
      <c r="O112" s="58">
        <v>2.98</v>
      </c>
      <c r="P112" s="58"/>
      <c r="Q112" s="52" t="s">
        <v>31</v>
      </c>
    </row>
    <row r="113" spans="1:17" s="46" customFormat="1">
      <c r="A113" s="41"/>
      <c r="B113" s="42" t="s">
        <v>641</v>
      </c>
      <c r="C113" s="43"/>
      <c r="D113" s="44"/>
      <c r="E113" s="45"/>
      <c r="G113" s="45"/>
      <c r="I113" s="47"/>
      <c r="K113" s="49">
        <f>SUBTOTAL(9,K108:K112)</f>
        <v>711274807.07000005</v>
      </c>
      <c r="L113" s="102"/>
      <c r="M113" s="49">
        <f>SUBTOTAL(9,M108:M112)</f>
        <v>17730603</v>
      </c>
      <c r="O113" s="60">
        <f>M113/K113*100</f>
        <v>2.4927922124837814</v>
      </c>
      <c r="P113" s="60"/>
      <c r="Q113" s="52"/>
    </row>
    <row r="114" spans="1:17">
      <c r="A114" s="39"/>
      <c r="B114" s="40"/>
      <c r="C114" s="51"/>
      <c r="D114" s="32"/>
      <c r="E114" s="56"/>
      <c r="G114" s="17"/>
      <c r="I114" s="52"/>
      <c r="K114" s="54"/>
      <c r="L114" s="103"/>
      <c r="M114" s="54"/>
      <c r="O114" s="58"/>
      <c r="P114" s="58"/>
      <c r="Q114" s="52"/>
    </row>
    <row r="115" spans="1:17">
      <c r="A115" s="39"/>
      <c r="B115" s="42" t="s">
        <v>642</v>
      </c>
      <c r="C115" s="51"/>
      <c r="D115" s="32"/>
      <c r="E115" s="56"/>
      <c r="G115" s="17"/>
      <c r="I115" s="52"/>
      <c r="K115" s="54"/>
      <c r="L115" s="103"/>
      <c r="M115" s="54"/>
      <c r="O115" s="58"/>
      <c r="P115" s="58"/>
      <c r="Q115" s="52"/>
    </row>
    <row r="116" spans="1:17">
      <c r="A116" s="39"/>
      <c r="B116" s="40">
        <v>321</v>
      </c>
      <c r="C116" s="51" t="s">
        <v>75</v>
      </c>
      <c r="D116" s="32"/>
      <c r="E116" s="56">
        <v>55731</v>
      </c>
      <c r="G116" s="17" t="s">
        <v>628</v>
      </c>
      <c r="I116" s="52">
        <v>-1</v>
      </c>
      <c r="K116" s="54">
        <v>186076891.33000001</v>
      </c>
      <c r="L116" s="103"/>
      <c r="M116" s="54">
        <v>4649246</v>
      </c>
      <c r="O116" s="58">
        <v>2.5</v>
      </c>
      <c r="P116" s="58"/>
      <c r="Q116" s="52" t="s">
        <v>31</v>
      </c>
    </row>
    <row r="117" spans="1:17">
      <c r="A117" s="39"/>
      <c r="B117" s="40">
        <v>322</v>
      </c>
      <c r="C117" s="51" t="s">
        <v>629</v>
      </c>
      <c r="D117" s="32"/>
      <c r="E117" s="56">
        <v>55731</v>
      </c>
      <c r="G117" s="17" t="s">
        <v>607</v>
      </c>
      <c r="I117" s="52">
        <v>-1</v>
      </c>
      <c r="K117" s="54">
        <v>648686316.63</v>
      </c>
      <c r="L117" s="103"/>
      <c r="M117" s="54">
        <v>17246601</v>
      </c>
      <c r="O117" s="58">
        <v>2.66</v>
      </c>
      <c r="P117" s="58"/>
      <c r="Q117" s="52" t="s">
        <v>31</v>
      </c>
    </row>
    <row r="118" spans="1:17">
      <c r="A118" s="39"/>
      <c r="B118" s="40">
        <v>323</v>
      </c>
      <c r="C118" s="51" t="s">
        <v>602</v>
      </c>
      <c r="D118" s="32"/>
      <c r="E118" s="56">
        <v>55731</v>
      </c>
      <c r="G118" s="17" t="s">
        <v>630</v>
      </c>
      <c r="I118" s="52">
        <v>2</v>
      </c>
      <c r="K118" s="54">
        <v>797201772.64999998</v>
      </c>
      <c r="L118" s="103"/>
      <c r="M118" s="54">
        <v>24269288</v>
      </c>
      <c r="O118" s="58">
        <v>3.04</v>
      </c>
      <c r="P118" s="58"/>
      <c r="Q118" s="52" t="s">
        <v>31</v>
      </c>
    </row>
    <row r="119" spans="1:17">
      <c r="A119" s="39"/>
      <c r="B119" s="40">
        <v>324</v>
      </c>
      <c r="C119" s="51" t="s">
        <v>604</v>
      </c>
      <c r="D119" s="32"/>
      <c r="E119" s="56">
        <v>55731</v>
      </c>
      <c r="G119" s="17" t="s">
        <v>631</v>
      </c>
      <c r="I119" s="52">
        <v>-3</v>
      </c>
      <c r="K119" s="54">
        <v>165852716.84</v>
      </c>
      <c r="L119" s="103"/>
      <c r="M119" s="54">
        <v>3701412</v>
      </c>
      <c r="O119" s="58">
        <v>2.23</v>
      </c>
      <c r="P119" s="58"/>
      <c r="Q119" s="52" t="s">
        <v>31</v>
      </c>
    </row>
    <row r="120" spans="1:17">
      <c r="A120" s="39"/>
      <c r="B120" s="40">
        <v>325</v>
      </c>
      <c r="C120" s="51" t="s">
        <v>606</v>
      </c>
      <c r="D120" s="32"/>
      <c r="E120" s="56">
        <v>55731</v>
      </c>
      <c r="G120" s="17" t="s">
        <v>632</v>
      </c>
      <c r="I120" s="52">
        <v>-5</v>
      </c>
      <c r="K120" s="59">
        <v>16047826.08</v>
      </c>
      <c r="L120" s="103"/>
      <c r="M120" s="59">
        <v>513939</v>
      </c>
      <c r="O120" s="58">
        <v>3.2</v>
      </c>
      <c r="P120" s="58"/>
      <c r="Q120" s="52" t="s">
        <v>31</v>
      </c>
    </row>
    <row r="121" spans="1:17" s="46" customFormat="1">
      <c r="A121" s="41"/>
      <c r="B121" s="42" t="s">
        <v>643</v>
      </c>
      <c r="C121" s="43"/>
      <c r="D121" s="44"/>
      <c r="E121" s="45"/>
      <c r="G121" s="45"/>
      <c r="I121" s="47"/>
      <c r="K121" s="49">
        <f>SUBTOTAL(9,K116:K120)</f>
        <v>1813865523.53</v>
      </c>
      <c r="L121" s="102"/>
      <c r="M121" s="49">
        <f>SUBTOTAL(9,M116:M120)</f>
        <v>50380486</v>
      </c>
      <c r="O121" s="60">
        <f>M121/K121*100</f>
        <v>2.7775204581844375</v>
      </c>
      <c r="P121" s="60"/>
      <c r="Q121" s="52"/>
    </row>
    <row r="122" spans="1:17">
      <c r="A122" s="39"/>
      <c r="B122" s="40"/>
      <c r="C122" s="51"/>
      <c r="D122" s="32"/>
      <c r="E122" s="56"/>
      <c r="G122" s="17"/>
      <c r="I122" s="52"/>
      <c r="K122" s="54"/>
      <c r="L122" s="103"/>
      <c r="M122" s="54"/>
      <c r="O122" s="58"/>
      <c r="P122" s="58"/>
      <c r="Q122" s="52"/>
    </row>
    <row r="123" spans="1:17">
      <c r="A123" s="39"/>
      <c r="B123" s="42" t="s">
        <v>644</v>
      </c>
      <c r="C123" s="51"/>
      <c r="D123" s="32"/>
      <c r="E123" s="56"/>
      <c r="G123" s="17"/>
      <c r="I123" s="52"/>
      <c r="K123" s="54"/>
      <c r="L123" s="103"/>
      <c r="M123" s="54"/>
      <c r="O123" s="58"/>
      <c r="P123" s="58"/>
      <c r="Q123" s="52"/>
    </row>
    <row r="124" spans="1:17">
      <c r="A124" s="39"/>
      <c r="B124" s="40">
        <v>321</v>
      </c>
      <c r="C124" s="51" t="s">
        <v>75</v>
      </c>
      <c r="D124" s="32"/>
      <c r="E124" s="56">
        <v>56004</v>
      </c>
      <c r="G124" s="17" t="s">
        <v>628</v>
      </c>
      <c r="I124" s="52">
        <v>-1</v>
      </c>
      <c r="K124" s="54">
        <v>157040616.38</v>
      </c>
      <c r="L124" s="103"/>
      <c r="M124" s="54">
        <v>3809231</v>
      </c>
      <c r="O124" s="58">
        <v>2.4300000000000002</v>
      </c>
      <c r="P124" s="58"/>
      <c r="Q124" s="52" t="s">
        <v>31</v>
      </c>
    </row>
    <row r="125" spans="1:17">
      <c r="A125" s="39"/>
      <c r="B125" s="40">
        <v>322</v>
      </c>
      <c r="C125" s="51" t="s">
        <v>629</v>
      </c>
      <c r="D125" s="32"/>
      <c r="E125" s="56">
        <v>56004</v>
      </c>
      <c r="G125" s="17" t="s">
        <v>607</v>
      </c>
      <c r="I125" s="52">
        <v>-1</v>
      </c>
      <c r="K125" s="54">
        <v>609829495.60000002</v>
      </c>
      <c r="L125" s="103"/>
      <c r="M125" s="54">
        <v>16075518</v>
      </c>
      <c r="O125" s="58">
        <v>2.64</v>
      </c>
      <c r="P125" s="58"/>
      <c r="Q125" s="52" t="s">
        <v>31</v>
      </c>
    </row>
    <row r="126" spans="1:17">
      <c r="A126" s="39"/>
      <c r="B126" s="40">
        <v>323</v>
      </c>
      <c r="C126" s="51" t="s">
        <v>602</v>
      </c>
      <c r="D126" s="32"/>
      <c r="E126" s="56">
        <v>56004</v>
      </c>
      <c r="G126" s="17" t="s">
        <v>630</v>
      </c>
      <c r="I126" s="52">
        <v>2</v>
      </c>
      <c r="K126" s="54">
        <v>662167666.13999999</v>
      </c>
      <c r="L126" s="103"/>
      <c r="M126" s="54">
        <v>19754766</v>
      </c>
      <c r="O126" s="58">
        <v>2.98</v>
      </c>
      <c r="P126" s="58"/>
      <c r="Q126" s="52" t="s">
        <v>31</v>
      </c>
    </row>
    <row r="127" spans="1:17">
      <c r="A127" s="39"/>
      <c r="B127" s="40">
        <v>324</v>
      </c>
      <c r="C127" s="51" t="s">
        <v>604</v>
      </c>
      <c r="D127" s="32"/>
      <c r="E127" s="56">
        <v>56004</v>
      </c>
      <c r="G127" s="17" t="s">
        <v>631</v>
      </c>
      <c r="I127" s="52">
        <v>-3</v>
      </c>
      <c r="K127" s="54">
        <v>201940401.22999999</v>
      </c>
      <c r="L127" s="103"/>
      <c r="M127" s="54">
        <v>4254000</v>
      </c>
      <c r="O127" s="58">
        <v>2.11</v>
      </c>
      <c r="P127" s="58"/>
      <c r="Q127" s="52" t="s">
        <v>31</v>
      </c>
    </row>
    <row r="128" spans="1:17">
      <c r="A128" s="39"/>
      <c r="B128" s="40">
        <v>325</v>
      </c>
      <c r="C128" s="51" t="s">
        <v>606</v>
      </c>
      <c r="D128" s="32"/>
      <c r="E128" s="56">
        <v>56004</v>
      </c>
      <c r="G128" s="17" t="s">
        <v>632</v>
      </c>
      <c r="I128" s="52">
        <v>-5</v>
      </c>
      <c r="K128" s="59">
        <v>15689389.369999999</v>
      </c>
      <c r="L128" s="103"/>
      <c r="M128" s="59">
        <v>485058</v>
      </c>
      <c r="O128" s="58">
        <v>3.09</v>
      </c>
      <c r="P128" s="58"/>
      <c r="Q128" s="52" t="s">
        <v>31</v>
      </c>
    </row>
    <row r="129" spans="1:17" s="46" customFormat="1">
      <c r="A129" s="41"/>
      <c r="B129" s="42" t="s">
        <v>645</v>
      </c>
      <c r="C129" s="43"/>
      <c r="D129" s="44"/>
      <c r="E129" s="45"/>
      <c r="G129" s="45"/>
      <c r="I129" s="47"/>
      <c r="K129" s="63">
        <f>SUBTOTAL(9,K124:K128)</f>
        <v>1646667568.7199998</v>
      </c>
      <c r="L129" s="102"/>
      <c r="M129" s="63">
        <f>SUBTOTAL(9,M124:M128)</f>
        <v>44378573</v>
      </c>
      <c r="O129" s="60">
        <f>M129/K129*100</f>
        <v>2.6950535641202125</v>
      </c>
      <c r="P129" s="60"/>
      <c r="Q129" s="52"/>
    </row>
    <row r="130" spans="1:17" s="46" customFormat="1">
      <c r="A130" s="41"/>
      <c r="B130" s="42"/>
      <c r="C130" s="43"/>
      <c r="D130" s="44"/>
      <c r="E130" s="45"/>
      <c r="G130" s="45"/>
      <c r="I130" s="47"/>
      <c r="K130" s="61"/>
      <c r="L130" s="102"/>
      <c r="M130" s="61"/>
      <c r="O130" s="60"/>
      <c r="P130" s="60"/>
      <c r="Q130" s="52"/>
    </row>
    <row r="131" spans="1:17">
      <c r="A131" s="41" t="s">
        <v>646</v>
      </c>
      <c r="B131" s="42"/>
      <c r="C131" s="51"/>
      <c r="D131" s="32"/>
      <c r="E131" s="17"/>
      <c r="G131" s="17"/>
      <c r="I131" s="52"/>
      <c r="K131" s="68">
        <f>SUBTOTAL(9,K108:K130)</f>
        <v>4171807899.3200002</v>
      </c>
      <c r="L131" s="104"/>
      <c r="M131" s="68">
        <f>SUBTOTAL(9,M108:M130)</f>
        <v>112489662</v>
      </c>
      <c r="N131" s="64"/>
      <c r="O131" s="66">
        <f>M131/K131*100</f>
        <v>2.6964247806888637</v>
      </c>
      <c r="P131" s="66"/>
      <c r="Q131" s="52"/>
    </row>
    <row r="132" spans="1:17">
      <c r="A132" s="39"/>
      <c r="B132" s="40"/>
      <c r="C132" s="51"/>
      <c r="D132" s="32"/>
      <c r="E132" s="56"/>
      <c r="G132" s="17"/>
      <c r="I132" s="52"/>
      <c r="K132" s="54"/>
      <c r="L132" s="103"/>
      <c r="M132" s="54"/>
      <c r="O132" s="58"/>
      <c r="P132" s="58"/>
      <c r="Q132" s="52"/>
    </row>
    <row r="133" spans="1:17">
      <c r="A133" s="71" t="s">
        <v>647</v>
      </c>
      <c r="C133" s="51"/>
      <c r="D133" s="32"/>
      <c r="E133" s="56"/>
      <c r="G133" s="17"/>
      <c r="I133" s="52"/>
      <c r="K133" s="72">
        <f>SUBTOTAL(9,K79:K129)</f>
        <v>8478789439.1700001</v>
      </c>
      <c r="L133" s="103"/>
      <c r="M133" s="72">
        <f>SUBTOTAL(9,M79:M129)</f>
        <v>206090662</v>
      </c>
      <c r="O133" s="70">
        <f>M133/K133*100</f>
        <v>2.4306613989953556</v>
      </c>
      <c r="P133" s="70"/>
      <c r="Q133" s="52"/>
    </row>
    <row r="134" spans="1:17">
      <c r="A134" s="71"/>
      <c r="C134" s="51"/>
      <c r="D134" s="32"/>
      <c r="E134" s="56"/>
      <c r="G134" s="17"/>
      <c r="I134" s="52"/>
      <c r="K134" s="72"/>
      <c r="L134" s="103"/>
      <c r="M134" s="72"/>
      <c r="O134" s="58"/>
      <c r="P134" s="58"/>
      <c r="Q134" s="52"/>
    </row>
    <row r="135" spans="1:17">
      <c r="A135" s="40"/>
      <c r="C135" s="51"/>
      <c r="D135" s="32"/>
      <c r="E135" s="56"/>
      <c r="G135" s="17"/>
      <c r="I135" s="52"/>
      <c r="K135" s="54"/>
      <c r="L135" s="103"/>
      <c r="M135" s="54"/>
      <c r="O135" s="58"/>
      <c r="P135" s="58"/>
      <c r="Q135" s="52"/>
    </row>
    <row r="136" spans="1:17">
      <c r="A136" s="71" t="s">
        <v>648</v>
      </c>
      <c r="C136" s="51"/>
      <c r="D136" s="32"/>
      <c r="E136" s="56"/>
      <c r="G136" s="17"/>
      <c r="I136" s="52"/>
      <c r="K136" s="54"/>
      <c r="L136" s="103"/>
      <c r="M136" s="54"/>
      <c r="O136" s="58"/>
      <c r="P136" s="58"/>
      <c r="Q136" s="52"/>
    </row>
    <row r="137" spans="1:17">
      <c r="A137" s="39"/>
      <c r="B137" s="40"/>
      <c r="C137" s="51"/>
      <c r="D137" s="32"/>
      <c r="E137" s="56"/>
      <c r="G137" s="17"/>
      <c r="I137" s="52"/>
      <c r="K137" s="54"/>
      <c r="L137" s="103"/>
      <c r="M137" s="54"/>
      <c r="O137" s="58"/>
      <c r="P137" s="58"/>
      <c r="Q137" s="52"/>
    </row>
    <row r="138" spans="1:17" s="46" customFormat="1">
      <c r="A138" s="73" t="s">
        <v>649</v>
      </c>
      <c r="B138" s="41"/>
      <c r="C138" s="41"/>
      <c r="D138" s="41"/>
      <c r="E138" s="41"/>
      <c r="F138" s="41"/>
      <c r="G138" s="41"/>
      <c r="H138" s="41"/>
      <c r="I138" s="41"/>
      <c r="J138" s="41"/>
      <c r="K138" s="110"/>
      <c r="L138" s="110"/>
      <c r="M138" s="110"/>
      <c r="N138" s="41"/>
      <c r="O138" s="74"/>
      <c r="P138" s="74"/>
      <c r="Q138" s="52"/>
    </row>
    <row r="139" spans="1:17">
      <c r="B139" s="40"/>
      <c r="C139" s="51"/>
      <c r="D139" s="32"/>
      <c r="E139" s="56"/>
      <c r="G139" s="17"/>
      <c r="I139" s="52"/>
      <c r="K139" s="54"/>
      <c r="L139" s="103"/>
      <c r="M139" s="54"/>
      <c r="O139" s="58"/>
      <c r="P139" s="58"/>
      <c r="Q139" s="52"/>
    </row>
    <row r="140" spans="1:17">
      <c r="B140" s="42" t="s">
        <v>650</v>
      </c>
      <c r="C140" s="51"/>
      <c r="D140" s="32"/>
      <c r="E140" s="56"/>
      <c r="G140" s="17"/>
      <c r="I140" s="52"/>
      <c r="K140" s="54"/>
      <c r="L140" s="103"/>
      <c r="M140" s="54"/>
      <c r="O140" s="58"/>
      <c r="P140" s="58"/>
      <c r="Q140" s="52"/>
    </row>
    <row r="141" spans="1:17">
      <c r="B141" s="40">
        <v>341</v>
      </c>
      <c r="C141" s="51" t="s">
        <v>75</v>
      </c>
      <c r="D141" s="32"/>
      <c r="E141" s="56">
        <v>56065</v>
      </c>
      <c r="G141" s="17" t="s">
        <v>651</v>
      </c>
      <c r="I141" s="52">
        <v>-6</v>
      </c>
      <c r="K141" s="54">
        <v>12586217.279999999</v>
      </c>
      <c r="L141" s="103"/>
      <c r="M141" s="54">
        <v>323094</v>
      </c>
      <c r="O141" s="58">
        <v>2.57</v>
      </c>
      <c r="P141" s="58"/>
      <c r="Q141" s="52" t="s">
        <v>31</v>
      </c>
    </row>
    <row r="142" spans="1:17">
      <c r="B142" s="40">
        <v>342</v>
      </c>
      <c r="C142" s="51" t="s">
        <v>652</v>
      </c>
      <c r="D142" s="32"/>
      <c r="E142" s="56">
        <v>56065</v>
      </c>
      <c r="G142" s="17" t="s">
        <v>653</v>
      </c>
      <c r="I142" s="52">
        <v>-2</v>
      </c>
      <c r="K142" s="54">
        <v>740848.49</v>
      </c>
      <c r="L142" s="103"/>
      <c r="M142" s="54">
        <v>13370</v>
      </c>
      <c r="O142" s="58">
        <v>1.8</v>
      </c>
      <c r="P142" s="58"/>
      <c r="Q142" s="52" t="s">
        <v>31</v>
      </c>
    </row>
    <row r="143" spans="1:17">
      <c r="B143" s="40">
        <v>343</v>
      </c>
      <c r="C143" s="51" t="s">
        <v>654</v>
      </c>
      <c r="D143" s="32"/>
      <c r="E143" s="56">
        <v>56065</v>
      </c>
      <c r="G143" s="17" t="s">
        <v>655</v>
      </c>
      <c r="I143" s="52">
        <v>0</v>
      </c>
      <c r="K143" s="54">
        <v>2800163.94</v>
      </c>
      <c r="L143" s="103"/>
      <c r="M143" s="54">
        <v>92882</v>
      </c>
      <c r="O143" s="58">
        <v>3.32</v>
      </c>
      <c r="P143" s="58"/>
      <c r="Q143" s="52" t="s">
        <v>31</v>
      </c>
    </row>
    <row r="144" spans="1:17">
      <c r="B144" s="40">
        <v>343.2</v>
      </c>
      <c r="C144" s="51" t="s">
        <v>656</v>
      </c>
      <c r="D144" s="32"/>
      <c r="E144" s="56">
        <v>56065</v>
      </c>
      <c r="G144" s="17" t="s">
        <v>657</v>
      </c>
      <c r="I144" s="52">
        <v>40</v>
      </c>
      <c r="K144" s="54">
        <v>31059638.170000002</v>
      </c>
      <c r="L144" s="103"/>
      <c r="M144" s="54">
        <v>2070435</v>
      </c>
      <c r="O144" s="58">
        <v>6.67</v>
      </c>
      <c r="P144" s="58"/>
      <c r="Q144" s="52" t="s">
        <v>31</v>
      </c>
    </row>
    <row r="145" spans="1:17">
      <c r="B145" s="40">
        <v>344</v>
      </c>
      <c r="C145" s="51" t="s">
        <v>658</v>
      </c>
      <c r="D145" s="32"/>
      <c r="E145" s="56">
        <v>56065</v>
      </c>
      <c r="G145" s="17" t="s">
        <v>659</v>
      </c>
      <c r="I145" s="52">
        <v>-6</v>
      </c>
      <c r="K145" s="54">
        <v>215270.32</v>
      </c>
      <c r="L145" s="103"/>
      <c r="M145" s="54">
        <v>6401</v>
      </c>
      <c r="O145" s="58">
        <v>2.97</v>
      </c>
      <c r="P145" s="58"/>
      <c r="Q145" s="52" t="s">
        <v>31</v>
      </c>
    </row>
    <row r="146" spans="1:17">
      <c r="B146" s="40">
        <v>345</v>
      </c>
      <c r="C146" s="51" t="s">
        <v>604</v>
      </c>
      <c r="D146" s="32"/>
      <c r="E146" s="56">
        <v>56065</v>
      </c>
      <c r="G146" s="17" t="s">
        <v>660</v>
      </c>
      <c r="I146" s="52">
        <v>-3</v>
      </c>
      <c r="K146" s="54">
        <v>1356651.99</v>
      </c>
      <c r="L146" s="103"/>
      <c r="M146" s="54">
        <v>38833</v>
      </c>
      <c r="O146" s="58">
        <v>2.86</v>
      </c>
      <c r="P146" s="58"/>
      <c r="Q146" s="52" t="s">
        <v>31</v>
      </c>
    </row>
    <row r="147" spans="1:17">
      <c r="A147" s="39"/>
      <c r="B147" s="40">
        <v>346</v>
      </c>
      <c r="C147" s="51" t="s">
        <v>606</v>
      </c>
      <c r="D147" s="32"/>
      <c r="E147" s="56">
        <v>56065</v>
      </c>
      <c r="G147" s="17" t="s">
        <v>661</v>
      </c>
      <c r="I147" s="52">
        <v>-1</v>
      </c>
      <c r="K147" s="59">
        <v>1242398.81</v>
      </c>
      <c r="L147" s="103"/>
      <c r="M147" s="59">
        <v>33883</v>
      </c>
      <c r="O147" s="58">
        <v>2.73</v>
      </c>
      <c r="P147" s="58"/>
      <c r="Q147" s="52" t="s">
        <v>31</v>
      </c>
    </row>
    <row r="148" spans="1:17" s="46" customFormat="1">
      <c r="A148" s="41"/>
      <c r="B148" s="42" t="s">
        <v>662</v>
      </c>
      <c r="C148" s="43"/>
      <c r="D148" s="44"/>
      <c r="E148" s="45"/>
      <c r="G148" s="45"/>
      <c r="I148" s="47"/>
      <c r="K148" s="61">
        <f>SUBTOTAL(9,K141:K147)</f>
        <v>50001189.000000007</v>
      </c>
      <c r="L148" s="102"/>
      <c r="M148" s="61">
        <f>SUBTOTAL(9,M141:M147)</f>
        <v>2578898</v>
      </c>
      <c r="O148" s="60">
        <f>M148/K148*100</f>
        <v>5.1576733505277232</v>
      </c>
      <c r="P148" s="60"/>
      <c r="Q148" s="52"/>
    </row>
    <row r="149" spans="1:17">
      <c r="B149" s="40"/>
      <c r="C149" s="51"/>
      <c r="D149" s="32"/>
      <c r="E149" s="56"/>
      <c r="G149" s="17"/>
      <c r="I149" s="52"/>
      <c r="K149" s="54"/>
      <c r="L149" s="103"/>
      <c r="M149" s="54"/>
      <c r="O149" s="58"/>
      <c r="P149" s="58"/>
      <c r="Q149" s="52"/>
    </row>
    <row r="150" spans="1:17">
      <c r="B150" s="42" t="s">
        <v>663</v>
      </c>
      <c r="C150" s="51"/>
      <c r="D150" s="32"/>
      <c r="E150" s="56"/>
      <c r="G150" s="17"/>
      <c r="I150" s="52"/>
      <c r="K150" s="54"/>
      <c r="L150" s="103"/>
      <c r="M150" s="54"/>
      <c r="O150" s="58"/>
      <c r="P150" s="58"/>
      <c r="Q150" s="52"/>
    </row>
    <row r="151" spans="1:17">
      <c r="B151" s="40">
        <v>341</v>
      </c>
      <c r="C151" s="51" t="s">
        <v>75</v>
      </c>
      <c r="D151" s="32"/>
      <c r="E151" s="56">
        <v>56065</v>
      </c>
      <c r="G151" s="17" t="s">
        <v>651</v>
      </c>
      <c r="I151" s="52">
        <v>-6</v>
      </c>
      <c r="K151" s="54">
        <v>50997534.009999998</v>
      </c>
      <c r="L151" s="103"/>
      <c r="M151" s="54">
        <v>1389566</v>
      </c>
      <c r="O151" s="58">
        <v>2.72</v>
      </c>
      <c r="P151" s="58"/>
      <c r="Q151" s="52" t="s">
        <v>31</v>
      </c>
    </row>
    <row r="152" spans="1:17">
      <c r="B152" s="40">
        <v>342</v>
      </c>
      <c r="C152" s="51" t="s">
        <v>652</v>
      </c>
      <c r="D152" s="32"/>
      <c r="E152" s="56">
        <v>56065</v>
      </c>
      <c r="G152" s="17" t="s">
        <v>653</v>
      </c>
      <c r="I152" s="52">
        <v>-2</v>
      </c>
      <c r="K152" s="54">
        <v>5092052.04</v>
      </c>
      <c r="L152" s="103"/>
      <c r="M152" s="54">
        <v>149685</v>
      </c>
      <c r="O152" s="58">
        <v>2.94</v>
      </c>
      <c r="P152" s="58"/>
      <c r="Q152" s="52" t="s">
        <v>31</v>
      </c>
    </row>
    <row r="153" spans="1:17">
      <c r="B153" s="40">
        <v>343</v>
      </c>
      <c r="C153" s="51" t="s">
        <v>654</v>
      </c>
      <c r="D153" s="32"/>
      <c r="E153" s="56">
        <v>56065</v>
      </c>
      <c r="G153" s="17" t="s">
        <v>655</v>
      </c>
      <c r="I153" s="52">
        <v>0</v>
      </c>
      <c r="K153" s="54">
        <v>491969193.80000001</v>
      </c>
      <c r="L153" s="103"/>
      <c r="M153" s="54">
        <v>15520436</v>
      </c>
      <c r="O153" s="58">
        <v>3.15</v>
      </c>
      <c r="P153" s="58"/>
      <c r="Q153" s="52" t="s">
        <v>31</v>
      </c>
    </row>
    <row r="154" spans="1:17">
      <c r="B154" s="40">
        <v>343.2</v>
      </c>
      <c r="C154" s="51" t="s">
        <v>656</v>
      </c>
      <c r="D154" s="32"/>
      <c r="E154" s="56">
        <v>56065</v>
      </c>
      <c r="G154" s="17" t="s">
        <v>657</v>
      </c>
      <c r="I154" s="52">
        <v>40</v>
      </c>
      <c r="K154" s="54">
        <v>399595444.16000003</v>
      </c>
      <c r="L154" s="103"/>
      <c r="M154" s="54">
        <v>26637032</v>
      </c>
      <c r="O154" s="58">
        <v>6.67</v>
      </c>
      <c r="P154" s="58"/>
      <c r="Q154" s="52" t="s">
        <v>31</v>
      </c>
    </row>
    <row r="155" spans="1:17">
      <c r="B155" s="40">
        <v>344</v>
      </c>
      <c r="C155" s="51" t="s">
        <v>658</v>
      </c>
      <c r="D155" s="32"/>
      <c r="E155" s="56">
        <v>56065</v>
      </c>
      <c r="G155" s="17" t="s">
        <v>659</v>
      </c>
      <c r="I155" s="52">
        <v>-6</v>
      </c>
      <c r="K155" s="54">
        <v>58019932.880000003</v>
      </c>
      <c r="L155" s="103"/>
      <c r="M155" s="54">
        <v>1517656</v>
      </c>
      <c r="O155" s="58">
        <v>2.62</v>
      </c>
      <c r="P155" s="58"/>
      <c r="Q155" s="52" t="s">
        <v>31</v>
      </c>
    </row>
    <row r="156" spans="1:17">
      <c r="B156" s="40">
        <v>345</v>
      </c>
      <c r="C156" s="51" t="s">
        <v>604</v>
      </c>
      <c r="D156" s="32"/>
      <c r="E156" s="56">
        <v>56065</v>
      </c>
      <c r="G156" s="17" t="s">
        <v>660</v>
      </c>
      <c r="I156" s="52">
        <v>-3</v>
      </c>
      <c r="K156" s="54">
        <v>56583231.020000003</v>
      </c>
      <c r="L156" s="103"/>
      <c r="M156" s="54">
        <v>1387799</v>
      </c>
      <c r="O156" s="58">
        <v>2.4500000000000002</v>
      </c>
      <c r="P156" s="58"/>
      <c r="Q156" s="52" t="s">
        <v>31</v>
      </c>
    </row>
    <row r="157" spans="1:17">
      <c r="A157" s="39"/>
      <c r="B157" s="40">
        <v>346</v>
      </c>
      <c r="C157" s="51" t="s">
        <v>606</v>
      </c>
      <c r="D157" s="32"/>
      <c r="E157" s="56">
        <v>56065</v>
      </c>
      <c r="G157" s="17" t="s">
        <v>661</v>
      </c>
      <c r="I157" s="52">
        <v>-1</v>
      </c>
      <c r="K157" s="59">
        <v>4154211.4</v>
      </c>
      <c r="L157" s="103"/>
      <c r="M157" s="59">
        <v>108242</v>
      </c>
      <c r="O157" s="58">
        <v>2.61</v>
      </c>
      <c r="P157" s="58"/>
      <c r="Q157" s="52" t="s">
        <v>31</v>
      </c>
    </row>
    <row r="158" spans="1:17" s="46" customFormat="1">
      <c r="A158" s="41"/>
      <c r="B158" s="42" t="s">
        <v>664</v>
      </c>
      <c r="C158" s="43"/>
      <c r="D158" s="44"/>
      <c r="E158" s="45"/>
      <c r="G158" s="45"/>
      <c r="I158" s="47"/>
      <c r="K158" s="61">
        <f>SUBTOTAL(9,K150:K157)</f>
        <v>1066411599.3099999</v>
      </c>
      <c r="L158" s="102"/>
      <c r="M158" s="61">
        <f>SUBTOTAL(9,M150:M157)</f>
        <v>46710416</v>
      </c>
      <c r="O158" s="60">
        <f>M158/K158*100</f>
        <v>4.3801489059405423</v>
      </c>
      <c r="P158" s="60"/>
      <c r="Q158" s="52"/>
    </row>
    <row r="159" spans="1:17">
      <c r="B159" s="40"/>
      <c r="C159" s="51"/>
      <c r="D159" s="32"/>
      <c r="E159" s="56"/>
      <c r="G159" s="17"/>
      <c r="I159" s="52"/>
      <c r="K159" s="54"/>
      <c r="L159" s="103"/>
      <c r="M159" s="54"/>
      <c r="O159" s="58"/>
      <c r="P159" s="58"/>
      <c r="Q159" s="52"/>
    </row>
    <row r="160" spans="1:17">
      <c r="B160" s="42" t="s">
        <v>665</v>
      </c>
      <c r="C160" s="51"/>
      <c r="D160" s="32"/>
      <c r="E160" s="56"/>
      <c r="G160" s="17"/>
      <c r="I160" s="52"/>
      <c r="K160" s="54"/>
      <c r="L160" s="103"/>
      <c r="M160" s="54"/>
      <c r="O160" s="58"/>
      <c r="P160" s="58"/>
      <c r="Q160" s="52"/>
    </row>
    <row r="161" spans="1:17">
      <c r="B161" s="40">
        <v>341</v>
      </c>
      <c r="C161" s="51" t="s">
        <v>75</v>
      </c>
      <c r="D161" s="32"/>
      <c r="E161" s="56">
        <v>52412</v>
      </c>
      <c r="G161" s="17" t="s">
        <v>651</v>
      </c>
      <c r="I161" s="52">
        <v>-4</v>
      </c>
      <c r="K161" s="54">
        <v>7159661.1299999999</v>
      </c>
      <c r="L161" s="103"/>
      <c r="M161" s="54">
        <v>252675</v>
      </c>
      <c r="O161" s="58">
        <v>3.53</v>
      </c>
      <c r="P161" s="58"/>
      <c r="Q161" s="17" t="s">
        <v>42</v>
      </c>
    </row>
    <row r="162" spans="1:17">
      <c r="B162" s="40">
        <v>342</v>
      </c>
      <c r="C162" s="51" t="s">
        <v>652</v>
      </c>
      <c r="D162" s="32"/>
      <c r="E162" s="56">
        <v>52412</v>
      </c>
      <c r="G162" s="17" t="s">
        <v>653</v>
      </c>
      <c r="I162" s="52">
        <v>-1</v>
      </c>
      <c r="K162" s="54">
        <v>4388804.37</v>
      </c>
      <c r="L162" s="103"/>
      <c r="M162" s="54">
        <v>135763</v>
      </c>
      <c r="O162" s="58">
        <v>3.09</v>
      </c>
      <c r="P162" s="58"/>
      <c r="Q162" s="17" t="s">
        <v>42</v>
      </c>
    </row>
    <row r="163" spans="1:17">
      <c r="B163" s="40">
        <v>343</v>
      </c>
      <c r="C163" s="51" t="s">
        <v>654</v>
      </c>
      <c r="D163" s="32"/>
      <c r="E163" s="56">
        <v>52412</v>
      </c>
      <c r="G163" s="17" t="s">
        <v>655</v>
      </c>
      <c r="I163" s="52">
        <v>0</v>
      </c>
      <c r="K163" s="54">
        <v>35674576.689999998</v>
      </c>
      <c r="L163" s="103"/>
      <c r="M163" s="54">
        <v>1282330</v>
      </c>
      <c r="O163" s="58">
        <v>3.59</v>
      </c>
      <c r="P163" s="58"/>
      <c r="Q163" s="17" t="s">
        <v>42</v>
      </c>
    </row>
    <row r="164" spans="1:17">
      <c r="B164" s="40">
        <v>343.2</v>
      </c>
      <c r="C164" s="51" t="s">
        <v>656</v>
      </c>
      <c r="D164" s="32"/>
      <c r="E164" s="56">
        <v>52412</v>
      </c>
      <c r="G164" s="17" t="s">
        <v>666</v>
      </c>
      <c r="I164" s="52">
        <v>33</v>
      </c>
      <c r="K164" s="54">
        <v>54836902.68</v>
      </c>
      <c r="L164" s="103"/>
      <c r="M164" s="54">
        <v>1738620</v>
      </c>
      <c r="O164" s="58">
        <v>3.17</v>
      </c>
      <c r="P164" s="58"/>
      <c r="Q164" s="17" t="s">
        <v>42</v>
      </c>
    </row>
    <row r="165" spans="1:17">
      <c r="B165" s="40">
        <v>344</v>
      </c>
      <c r="C165" s="51" t="s">
        <v>658</v>
      </c>
      <c r="D165" s="32"/>
      <c r="E165" s="56">
        <v>52412</v>
      </c>
      <c r="G165" s="17" t="s">
        <v>659</v>
      </c>
      <c r="I165" s="52">
        <v>-5</v>
      </c>
      <c r="K165" s="54">
        <v>10476859.43</v>
      </c>
      <c r="L165" s="103"/>
      <c r="M165" s="54">
        <v>335051</v>
      </c>
      <c r="O165" s="58">
        <v>3.2</v>
      </c>
      <c r="P165" s="58"/>
      <c r="Q165" s="17" t="s">
        <v>42</v>
      </c>
    </row>
    <row r="166" spans="1:17">
      <c r="B166" s="40">
        <v>345</v>
      </c>
      <c r="C166" s="51" t="s">
        <v>604</v>
      </c>
      <c r="D166" s="32"/>
      <c r="E166" s="56">
        <v>52412</v>
      </c>
      <c r="G166" s="17" t="s">
        <v>660</v>
      </c>
      <c r="I166" s="52">
        <v>-2</v>
      </c>
      <c r="K166" s="54">
        <v>13766573.4</v>
      </c>
      <c r="L166" s="103"/>
      <c r="M166" s="54">
        <v>446445</v>
      </c>
      <c r="O166" s="58">
        <v>3.24</v>
      </c>
      <c r="P166" s="58"/>
      <c r="Q166" s="17" t="s">
        <v>42</v>
      </c>
    </row>
    <row r="167" spans="1:17">
      <c r="A167" s="39"/>
      <c r="B167" s="40">
        <v>346</v>
      </c>
      <c r="C167" s="51" t="s">
        <v>606</v>
      </c>
      <c r="D167" s="32"/>
      <c r="E167" s="56">
        <v>52412</v>
      </c>
      <c r="G167" s="17" t="s">
        <v>661</v>
      </c>
      <c r="I167" s="52">
        <v>-1</v>
      </c>
      <c r="K167" s="59">
        <v>1651448.38</v>
      </c>
      <c r="L167" s="103"/>
      <c r="M167" s="59">
        <v>69461</v>
      </c>
      <c r="O167" s="58">
        <v>4.21</v>
      </c>
      <c r="P167" s="58"/>
      <c r="Q167" s="17" t="s">
        <v>42</v>
      </c>
    </row>
    <row r="168" spans="1:17" s="46" customFormat="1">
      <c r="A168" s="41"/>
      <c r="B168" s="42" t="s">
        <v>667</v>
      </c>
      <c r="C168" s="43"/>
      <c r="D168" s="44"/>
      <c r="E168" s="45"/>
      <c r="G168" s="45"/>
      <c r="I168" s="47"/>
      <c r="K168" s="67">
        <f>SUBTOTAL(9,K161:K167)</f>
        <v>127954826.08000001</v>
      </c>
      <c r="L168" s="102"/>
      <c r="M168" s="67">
        <f>SUBTOTAL(9,M161:M167)</f>
        <v>4260345</v>
      </c>
      <c r="O168" s="60">
        <f>M168/K168*100</f>
        <v>3.3295696071177057</v>
      </c>
      <c r="P168" s="60"/>
      <c r="Q168" s="52"/>
    </row>
    <row r="169" spans="1:17" s="46" customFormat="1">
      <c r="A169" s="41"/>
      <c r="B169" s="42"/>
      <c r="C169" s="43"/>
      <c r="D169" s="44"/>
      <c r="E169" s="45"/>
      <c r="G169" s="45"/>
      <c r="I169" s="47"/>
      <c r="K169" s="61"/>
      <c r="L169" s="102"/>
      <c r="M169" s="61"/>
      <c r="O169" s="60"/>
      <c r="P169" s="60"/>
      <c r="Q169" s="52"/>
    </row>
    <row r="170" spans="1:17" s="46" customFormat="1">
      <c r="A170" s="73" t="s">
        <v>668</v>
      </c>
      <c r="B170" s="42"/>
      <c r="C170" s="43"/>
      <c r="D170" s="44"/>
      <c r="E170" s="45"/>
      <c r="G170" s="45"/>
      <c r="I170" s="47"/>
      <c r="K170" s="65">
        <f>SUBTOTAL(9,K141:K169)</f>
        <v>1244367614.3900006</v>
      </c>
      <c r="L170" s="104"/>
      <c r="M170" s="65">
        <f>SUBTOTAL(9,M141:M169)</f>
        <v>53549659</v>
      </c>
      <c r="N170" s="64"/>
      <c r="O170" s="66">
        <f>M170/K170*100</f>
        <v>4.3033632811354137</v>
      </c>
      <c r="P170" s="66"/>
      <c r="Q170" s="52"/>
    </row>
    <row r="171" spans="1:17" s="46" customFormat="1">
      <c r="A171" s="41"/>
      <c r="B171" s="42"/>
      <c r="C171" s="43"/>
      <c r="D171" s="44"/>
      <c r="E171" s="45"/>
      <c r="G171" s="45"/>
      <c r="I171" s="47"/>
      <c r="K171" s="61"/>
      <c r="L171" s="102"/>
      <c r="M171" s="61"/>
      <c r="O171" s="60"/>
      <c r="P171" s="60"/>
      <c r="Q171" s="52"/>
    </row>
    <row r="172" spans="1:17" s="46" customFormat="1">
      <c r="A172" s="41"/>
      <c r="B172" s="42"/>
      <c r="C172" s="43"/>
      <c r="D172" s="44"/>
      <c r="E172" s="45"/>
      <c r="G172" s="45"/>
      <c r="I172" s="47"/>
      <c r="K172" s="61"/>
      <c r="L172" s="102"/>
      <c r="M172" s="61"/>
      <c r="O172" s="60"/>
      <c r="P172" s="60"/>
      <c r="Q172" s="52"/>
    </row>
    <row r="173" spans="1:17" s="46" customFormat="1">
      <c r="A173" s="73" t="s">
        <v>669</v>
      </c>
      <c r="B173" s="42"/>
      <c r="C173" s="43"/>
      <c r="D173" s="44"/>
      <c r="E173" s="45"/>
      <c r="G173" s="45"/>
      <c r="I173" s="47"/>
      <c r="K173" s="61"/>
      <c r="L173" s="102"/>
      <c r="M173" s="61"/>
      <c r="O173" s="60"/>
      <c r="P173" s="60"/>
      <c r="Q173" s="52"/>
    </row>
    <row r="174" spans="1:17">
      <c r="B174" s="40"/>
      <c r="C174" s="51"/>
      <c r="D174" s="32"/>
      <c r="E174" s="56"/>
      <c r="G174" s="17"/>
      <c r="I174" s="52"/>
      <c r="K174" s="54"/>
      <c r="L174" s="103"/>
      <c r="M174" s="54"/>
      <c r="O174" s="58"/>
      <c r="P174" s="58"/>
      <c r="Q174" s="52"/>
    </row>
    <row r="175" spans="1:17">
      <c r="B175" s="42" t="s">
        <v>670</v>
      </c>
      <c r="C175" s="51"/>
      <c r="D175" s="32"/>
      <c r="E175" s="56"/>
      <c r="G175" s="17"/>
      <c r="I175" s="52"/>
      <c r="K175" s="54"/>
      <c r="L175" s="103"/>
      <c r="M175" s="54"/>
      <c r="O175" s="58"/>
      <c r="P175" s="58"/>
      <c r="Q175" s="52"/>
    </row>
    <row r="176" spans="1:17">
      <c r="B176" s="40">
        <v>341</v>
      </c>
      <c r="C176" s="51" t="s">
        <v>75</v>
      </c>
      <c r="D176" s="32"/>
      <c r="E176" s="56">
        <v>56795</v>
      </c>
      <c r="G176" s="17" t="s">
        <v>651</v>
      </c>
      <c r="I176" s="52">
        <v>-6</v>
      </c>
      <c r="K176" s="54">
        <v>142481540.61000001</v>
      </c>
      <c r="L176" s="103"/>
      <c r="M176" s="54">
        <v>3287404</v>
      </c>
      <c r="O176" s="58">
        <v>2.31</v>
      </c>
      <c r="P176" s="58"/>
      <c r="Q176" s="52" t="s">
        <v>31</v>
      </c>
    </row>
    <row r="177" spans="1:17">
      <c r="B177" s="40">
        <v>342</v>
      </c>
      <c r="C177" s="51" t="s">
        <v>652</v>
      </c>
      <c r="D177" s="32"/>
      <c r="E177" s="56">
        <v>56795</v>
      </c>
      <c r="G177" s="17" t="s">
        <v>653</v>
      </c>
      <c r="I177" s="52">
        <v>-2</v>
      </c>
      <c r="K177" s="54">
        <v>5407180.1200000001</v>
      </c>
      <c r="L177" s="103"/>
      <c r="M177" s="54">
        <v>143570</v>
      </c>
      <c r="O177" s="58">
        <v>2.66</v>
      </c>
      <c r="P177" s="58"/>
      <c r="Q177" s="52" t="s">
        <v>31</v>
      </c>
    </row>
    <row r="178" spans="1:17">
      <c r="B178" s="40">
        <v>343</v>
      </c>
      <c r="C178" s="51" t="s">
        <v>654</v>
      </c>
      <c r="D178" s="32"/>
      <c r="E178" s="56">
        <v>56795</v>
      </c>
      <c r="G178" s="17" t="s">
        <v>655</v>
      </c>
      <c r="I178" s="52">
        <v>0</v>
      </c>
      <c r="K178" s="54">
        <v>305782276.49000001</v>
      </c>
      <c r="L178" s="103"/>
      <c r="M178" s="54">
        <v>8880805</v>
      </c>
      <c r="O178" s="58">
        <v>2.9</v>
      </c>
      <c r="P178" s="58"/>
      <c r="Q178" s="52" t="s">
        <v>31</v>
      </c>
    </row>
    <row r="179" spans="1:17">
      <c r="B179" s="40">
        <v>343.2</v>
      </c>
      <c r="C179" s="51" t="s">
        <v>656</v>
      </c>
      <c r="D179" s="32"/>
      <c r="E179" s="56">
        <v>56795</v>
      </c>
      <c r="G179" s="17" t="s">
        <v>657</v>
      </c>
      <c r="I179" s="52">
        <v>40</v>
      </c>
      <c r="K179" s="54">
        <v>224014385.99000001</v>
      </c>
      <c r="L179" s="103"/>
      <c r="M179" s="54">
        <v>14932799</v>
      </c>
      <c r="O179" s="58">
        <v>6.67</v>
      </c>
      <c r="P179" s="58"/>
      <c r="Q179" s="52" t="s">
        <v>31</v>
      </c>
    </row>
    <row r="180" spans="1:17">
      <c r="B180" s="40">
        <v>344</v>
      </c>
      <c r="C180" s="51" t="s">
        <v>658</v>
      </c>
      <c r="D180" s="32"/>
      <c r="E180" s="56">
        <v>56795</v>
      </c>
      <c r="G180" s="17" t="s">
        <v>659</v>
      </c>
      <c r="I180" s="52">
        <v>-6</v>
      </c>
      <c r="K180" s="54">
        <v>44322994.590000004</v>
      </c>
      <c r="L180" s="103"/>
      <c r="M180" s="54">
        <v>1138043</v>
      </c>
      <c r="O180" s="58">
        <v>2.57</v>
      </c>
      <c r="P180" s="58"/>
      <c r="Q180" s="52" t="s">
        <v>31</v>
      </c>
    </row>
    <row r="181" spans="1:17">
      <c r="B181" s="40">
        <v>345</v>
      </c>
      <c r="C181" s="51" t="s">
        <v>604</v>
      </c>
      <c r="D181" s="32"/>
      <c r="E181" s="56">
        <v>56795</v>
      </c>
      <c r="G181" s="17" t="s">
        <v>660</v>
      </c>
      <c r="I181" s="52">
        <v>-3</v>
      </c>
      <c r="K181" s="54">
        <v>50459834.920000002</v>
      </c>
      <c r="L181" s="103"/>
      <c r="M181" s="54">
        <v>1240971</v>
      </c>
      <c r="O181" s="58">
        <v>2.46</v>
      </c>
      <c r="P181" s="58"/>
      <c r="Q181" s="52" t="s">
        <v>31</v>
      </c>
    </row>
    <row r="182" spans="1:17">
      <c r="A182" s="39"/>
      <c r="B182" s="40">
        <v>346</v>
      </c>
      <c r="C182" s="51" t="s">
        <v>606</v>
      </c>
      <c r="D182" s="32"/>
      <c r="E182" s="56">
        <v>56795</v>
      </c>
      <c r="G182" s="17" t="s">
        <v>661</v>
      </c>
      <c r="I182" s="52">
        <v>-1</v>
      </c>
      <c r="K182" s="59">
        <v>14348584.83</v>
      </c>
      <c r="L182" s="103"/>
      <c r="M182" s="59">
        <v>345141</v>
      </c>
      <c r="O182" s="58">
        <v>2.41</v>
      </c>
      <c r="P182" s="58"/>
      <c r="Q182" s="52" t="s">
        <v>31</v>
      </c>
    </row>
    <row r="183" spans="1:17" s="46" customFormat="1">
      <c r="A183" s="41"/>
      <c r="B183" s="42" t="s">
        <v>671</v>
      </c>
      <c r="C183" s="43"/>
      <c r="D183" s="44"/>
      <c r="E183" s="45"/>
      <c r="G183" s="45"/>
      <c r="I183" s="47"/>
      <c r="K183" s="67">
        <f>SUBTOTAL(9,K176:K182)</f>
        <v>786816797.55000007</v>
      </c>
      <c r="L183" s="102"/>
      <c r="M183" s="67">
        <f>SUBTOTAL(9,M176:M182)</f>
        <v>29968733</v>
      </c>
      <c r="O183" s="60">
        <f>M183/K183*100</f>
        <v>3.8088578044237251</v>
      </c>
      <c r="P183" s="60"/>
      <c r="Q183" s="45"/>
    </row>
    <row r="184" spans="1:17" s="46" customFormat="1">
      <c r="A184" s="41"/>
      <c r="B184" s="42"/>
      <c r="C184" s="43"/>
      <c r="D184" s="44"/>
      <c r="E184" s="45"/>
      <c r="G184" s="45"/>
      <c r="I184" s="47"/>
      <c r="K184" s="61"/>
      <c r="L184" s="102"/>
      <c r="M184" s="61"/>
      <c r="O184" s="60"/>
      <c r="P184" s="60"/>
      <c r="Q184" s="45"/>
    </row>
    <row r="185" spans="1:17" s="46" customFormat="1">
      <c r="A185" s="73" t="s">
        <v>672</v>
      </c>
      <c r="B185" s="42"/>
      <c r="C185" s="43"/>
      <c r="D185" s="44"/>
      <c r="E185" s="45"/>
      <c r="G185" s="45"/>
      <c r="I185" s="47"/>
      <c r="K185" s="65">
        <f>SUBTOTAL(9,K176:K184)</f>
        <v>786816797.55000007</v>
      </c>
      <c r="L185" s="104"/>
      <c r="M185" s="65">
        <f>SUBTOTAL(9,M176:M184)</f>
        <v>29968733</v>
      </c>
      <c r="N185" s="64"/>
      <c r="O185" s="66">
        <f>M185/K185*100</f>
        <v>3.8088578044237251</v>
      </c>
      <c r="P185" s="66"/>
      <c r="Q185" s="45"/>
    </row>
    <row r="186" spans="1:17" s="46" customFormat="1">
      <c r="A186" s="41"/>
      <c r="B186" s="42"/>
      <c r="C186" s="43"/>
      <c r="D186" s="44"/>
      <c r="E186" s="45"/>
      <c r="G186" s="45"/>
      <c r="I186" s="47"/>
      <c r="K186" s="61"/>
      <c r="L186" s="102"/>
      <c r="M186" s="61"/>
      <c r="O186" s="60"/>
      <c r="P186" s="60"/>
      <c r="Q186" s="45"/>
    </row>
    <row r="187" spans="1:17" s="46" customFormat="1">
      <c r="A187" s="41"/>
      <c r="B187" s="42"/>
      <c r="C187" s="43"/>
      <c r="D187" s="44"/>
      <c r="E187" s="45"/>
      <c r="G187" s="45"/>
      <c r="I187" s="47"/>
      <c r="K187" s="61"/>
      <c r="L187" s="102"/>
      <c r="M187" s="61"/>
      <c r="O187" s="60"/>
      <c r="P187" s="60"/>
      <c r="Q187" s="45"/>
    </row>
    <row r="188" spans="1:17" s="46" customFormat="1">
      <c r="A188" s="73" t="s">
        <v>673</v>
      </c>
      <c r="B188" s="42"/>
      <c r="C188" s="43"/>
      <c r="D188" s="44"/>
      <c r="E188" s="45"/>
      <c r="G188" s="45"/>
      <c r="I188" s="47"/>
      <c r="K188" s="61"/>
      <c r="L188" s="102"/>
      <c r="M188" s="61"/>
      <c r="O188" s="60"/>
      <c r="P188" s="60"/>
      <c r="Q188" s="45"/>
    </row>
    <row r="189" spans="1:17">
      <c r="B189" s="40"/>
      <c r="C189" s="51"/>
      <c r="D189" s="32"/>
      <c r="E189" s="56"/>
      <c r="G189" s="17"/>
      <c r="I189" s="52"/>
      <c r="K189" s="54"/>
      <c r="L189" s="103"/>
      <c r="M189" s="54"/>
      <c r="O189" s="58"/>
      <c r="P189" s="58"/>
    </row>
    <row r="190" spans="1:17">
      <c r="B190" s="42" t="s">
        <v>674</v>
      </c>
      <c r="C190" s="51"/>
      <c r="D190" s="32"/>
      <c r="E190" s="56"/>
      <c r="G190" s="17"/>
      <c r="I190" s="52"/>
      <c r="K190" s="54"/>
      <c r="L190" s="103"/>
      <c r="M190" s="54"/>
      <c r="O190" s="58"/>
      <c r="P190" s="58"/>
    </row>
    <row r="191" spans="1:17">
      <c r="B191" s="40">
        <v>341</v>
      </c>
      <c r="C191" s="51" t="s">
        <v>75</v>
      </c>
      <c r="D191" s="32"/>
      <c r="E191" s="56">
        <v>56795</v>
      </c>
      <c r="G191" s="17" t="s">
        <v>651</v>
      </c>
      <c r="I191" s="52">
        <v>-6</v>
      </c>
      <c r="K191" s="54">
        <v>257949201.91999999</v>
      </c>
      <c r="L191" s="103"/>
      <c r="M191" s="54">
        <v>5098664</v>
      </c>
      <c r="O191" s="58">
        <v>1.98</v>
      </c>
      <c r="P191" s="58"/>
      <c r="Q191" s="52" t="s">
        <v>31</v>
      </c>
    </row>
    <row r="192" spans="1:17">
      <c r="B192" s="40">
        <v>342</v>
      </c>
      <c r="C192" s="51" t="s">
        <v>652</v>
      </c>
      <c r="D192" s="32"/>
      <c r="E192" s="56">
        <v>56795</v>
      </c>
      <c r="G192" s="17" t="s">
        <v>653</v>
      </c>
      <c r="I192" s="52">
        <v>-2</v>
      </c>
      <c r="K192" s="54">
        <v>9575315.5800000001</v>
      </c>
      <c r="L192" s="103"/>
      <c r="M192" s="54">
        <v>238462</v>
      </c>
      <c r="O192" s="58">
        <v>2.4900000000000002</v>
      </c>
      <c r="P192" s="58"/>
      <c r="Q192" s="52" t="s">
        <v>31</v>
      </c>
    </row>
    <row r="193" spans="1:17">
      <c r="B193" s="40">
        <v>343</v>
      </c>
      <c r="C193" s="51" t="s">
        <v>654</v>
      </c>
      <c r="D193" s="32"/>
      <c r="E193" s="56">
        <v>56795</v>
      </c>
      <c r="G193" s="17" t="s">
        <v>655</v>
      </c>
      <c r="I193" s="52">
        <v>0</v>
      </c>
      <c r="K193" s="54">
        <v>30199931.239999998</v>
      </c>
      <c r="L193" s="103"/>
      <c r="M193" s="54">
        <v>880471</v>
      </c>
      <c r="O193" s="58">
        <v>2.92</v>
      </c>
      <c r="P193" s="58"/>
      <c r="Q193" s="52" t="s">
        <v>31</v>
      </c>
    </row>
    <row r="194" spans="1:17">
      <c r="B194" s="40">
        <v>343.2</v>
      </c>
      <c r="C194" s="51" t="s">
        <v>656</v>
      </c>
      <c r="D194" s="32"/>
      <c r="E194" s="56">
        <v>56795</v>
      </c>
      <c r="G194" s="17" t="s">
        <v>657</v>
      </c>
      <c r="I194" s="52">
        <v>40</v>
      </c>
      <c r="K194" s="54">
        <v>24082661.550000001</v>
      </c>
      <c r="L194" s="103"/>
      <c r="M194" s="54">
        <v>1605350</v>
      </c>
      <c r="O194" s="58">
        <v>6.67</v>
      </c>
      <c r="P194" s="58"/>
      <c r="Q194" s="52" t="s">
        <v>31</v>
      </c>
    </row>
    <row r="195" spans="1:17">
      <c r="B195" s="40">
        <v>345</v>
      </c>
      <c r="C195" s="51" t="s">
        <v>604</v>
      </c>
      <c r="D195" s="32"/>
      <c r="E195" s="56">
        <v>56795</v>
      </c>
      <c r="G195" s="17" t="s">
        <v>660</v>
      </c>
      <c r="I195" s="52">
        <v>-3</v>
      </c>
      <c r="K195" s="54">
        <v>17757041.260000002</v>
      </c>
      <c r="L195" s="103"/>
      <c r="M195" s="54">
        <v>451259</v>
      </c>
      <c r="O195" s="58">
        <v>2.54</v>
      </c>
      <c r="P195" s="58"/>
      <c r="Q195" s="52" t="s">
        <v>31</v>
      </c>
    </row>
    <row r="196" spans="1:17">
      <c r="A196" s="39"/>
      <c r="B196" s="40">
        <v>346</v>
      </c>
      <c r="C196" s="51" t="s">
        <v>606</v>
      </c>
      <c r="D196" s="32"/>
      <c r="E196" s="56">
        <v>56795</v>
      </c>
      <c r="G196" s="17" t="s">
        <v>661</v>
      </c>
      <c r="I196" s="52">
        <v>-1</v>
      </c>
      <c r="K196" s="59">
        <v>5794125.7699999996</v>
      </c>
      <c r="L196" s="103"/>
      <c r="M196" s="59">
        <v>141412</v>
      </c>
      <c r="O196" s="58">
        <v>2.44</v>
      </c>
      <c r="P196" s="58"/>
      <c r="Q196" s="52" t="s">
        <v>31</v>
      </c>
    </row>
    <row r="197" spans="1:17" s="46" customFormat="1">
      <c r="A197" s="41"/>
      <c r="B197" s="42" t="s">
        <v>675</v>
      </c>
      <c r="C197" s="43"/>
      <c r="D197" s="44"/>
      <c r="E197" s="45"/>
      <c r="G197" s="45"/>
      <c r="I197" s="47"/>
      <c r="K197" s="61">
        <f>SUBTOTAL(9,K190:K196)</f>
        <v>345358277.31999999</v>
      </c>
      <c r="L197" s="102"/>
      <c r="M197" s="61">
        <f>SUBTOTAL(9,M190:M196)</f>
        <v>8415618</v>
      </c>
      <c r="O197" s="60">
        <f>M197/K197*100</f>
        <v>2.4367790068058244</v>
      </c>
      <c r="P197" s="60"/>
      <c r="Q197" s="52"/>
    </row>
    <row r="198" spans="1:17">
      <c r="B198" s="40"/>
      <c r="C198" s="51"/>
      <c r="D198" s="32"/>
      <c r="E198" s="56"/>
      <c r="G198" s="17"/>
      <c r="I198" s="52"/>
      <c r="K198" s="54"/>
      <c r="L198" s="103"/>
      <c r="M198" s="54"/>
      <c r="O198" s="58"/>
      <c r="P198" s="58"/>
      <c r="Q198" s="52"/>
    </row>
    <row r="199" spans="1:17">
      <c r="B199" s="42" t="s">
        <v>676</v>
      </c>
      <c r="C199" s="51"/>
      <c r="D199" s="32"/>
      <c r="E199" s="56"/>
      <c r="G199" s="17"/>
      <c r="I199" s="52"/>
      <c r="K199" s="54"/>
      <c r="L199" s="103"/>
      <c r="M199" s="54"/>
      <c r="O199" s="58"/>
      <c r="P199" s="58"/>
      <c r="Q199" s="52"/>
    </row>
    <row r="200" spans="1:17">
      <c r="B200" s="40">
        <v>341</v>
      </c>
      <c r="C200" s="51" t="s">
        <v>75</v>
      </c>
      <c r="D200" s="32"/>
      <c r="E200" s="56">
        <v>52778</v>
      </c>
      <c r="G200" s="17" t="s">
        <v>651</v>
      </c>
      <c r="I200" s="52">
        <v>-6</v>
      </c>
      <c r="K200" s="54">
        <v>2333602.2000000002</v>
      </c>
      <c r="L200" s="103"/>
      <c r="M200" s="54">
        <v>77001</v>
      </c>
      <c r="O200" s="58">
        <v>3.3</v>
      </c>
      <c r="P200" s="58"/>
      <c r="Q200" s="52" t="s">
        <v>31</v>
      </c>
    </row>
    <row r="201" spans="1:17">
      <c r="B201" s="40">
        <v>342</v>
      </c>
      <c r="C201" s="51" t="s">
        <v>652</v>
      </c>
      <c r="D201" s="32"/>
      <c r="E201" s="56">
        <v>52778</v>
      </c>
      <c r="G201" s="17" t="s">
        <v>653</v>
      </c>
      <c r="I201" s="52">
        <v>-2</v>
      </c>
      <c r="K201" s="54">
        <v>165540.82999999999</v>
      </c>
      <c r="L201" s="103"/>
      <c r="M201" s="54">
        <v>4226</v>
      </c>
      <c r="O201" s="58">
        <v>2.5499999999999998</v>
      </c>
      <c r="P201" s="58"/>
      <c r="Q201" s="52" t="s">
        <v>31</v>
      </c>
    </row>
    <row r="202" spans="1:17">
      <c r="B202" s="40">
        <v>343</v>
      </c>
      <c r="C202" s="51" t="s">
        <v>654</v>
      </c>
      <c r="D202" s="32"/>
      <c r="E202" s="56">
        <v>52778</v>
      </c>
      <c r="G202" s="17" t="s">
        <v>655</v>
      </c>
      <c r="I202" s="52">
        <v>0</v>
      </c>
      <c r="K202" s="54">
        <v>146992697.36000001</v>
      </c>
      <c r="L202" s="103"/>
      <c r="M202" s="54">
        <v>4678554</v>
      </c>
      <c r="O202" s="58">
        <v>3.18</v>
      </c>
      <c r="P202" s="58"/>
      <c r="Q202" s="52" t="s">
        <v>31</v>
      </c>
    </row>
    <row r="203" spans="1:17">
      <c r="B203" s="40">
        <v>343.2</v>
      </c>
      <c r="C203" s="51" t="s">
        <v>656</v>
      </c>
      <c r="D203" s="32"/>
      <c r="E203" s="56">
        <v>52778</v>
      </c>
      <c r="G203" s="17" t="s">
        <v>657</v>
      </c>
      <c r="I203" s="52">
        <v>40</v>
      </c>
      <c r="K203" s="54">
        <v>69613131.969999999</v>
      </c>
      <c r="L203" s="103"/>
      <c r="M203" s="54">
        <v>4644021</v>
      </c>
      <c r="O203" s="58">
        <v>6.67</v>
      </c>
      <c r="P203" s="58"/>
      <c r="Q203" s="52" t="s">
        <v>31</v>
      </c>
    </row>
    <row r="204" spans="1:17">
      <c r="B204" s="40">
        <v>344</v>
      </c>
      <c r="C204" s="51" t="s">
        <v>658</v>
      </c>
      <c r="D204" s="32"/>
      <c r="E204" s="56">
        <v>52778</v>
      </c>
      <c r="G204" s="17" t="s">
        <v>659</v>
      </c>
      <c r="I204" s="52">
        <v>-6</v>
      </c>
      <c r="K204" s="54">
        <v>29766397.989999998</v>
      </c>
      <c r="L204" s="103"/>
      <c r="M204" s="54">
        <v>955620</v>
      </c>
      <c r="O204" s="58">
        <v>3.21</v>
      </c>
      <c r="P204" s="58"/>
      <c r="Q204" s="52" t="s">
        <v>31</v>
      </c>
    </row>
    <row r="205" spans="1:17">
      <c r="B205" s="40">
        <v>345</v>
      </c>
      <c r="C205" s="51" t="s">
        <v>604</v>
      </c>
      <c r="D205" s="32"/>
      <c r="E205" s="56">
        <v>52778</v>
      </c>
      <c r="G205" s="17" t="s">
        <v>660</v>
      </c>
      <c r="I205" s="52">
        <v>-3</v>
      </c>
      <c r="K205" s="54">
        <v>28519518.140000001</v>
      </c>
      <c r="L205" s="103"/>
      <c r="M205" s="54">
        <v>782595</v>
      </c>
      <c r="O205" s="58">
        <v>2.74</v>
      </c>
      <c r="P205" s="58"/>
      <c r="Q205" s="52" t="s">
        <v>31</v>
      </c>
    </row>
    <row r="206" spans="1:17">
      <c r="A206" s="39"/>
      <c r="B206" s="40">
        <v>346</v>
      </c>
      <c r="C206" s="51" t="s">
        <v>606</v>
      </c>
      <c r="D206" s="32"/>
      <c r="E206" s="56">
        <v>52778</v>
      </c>
      <c r="G206" s="17" t="s">
        <v>661</v>
      </c>
      <c r="I206" s="52">
        <v>-1</v>
      </c>
      <c r="K206" s="59">
        <v>668814.82999999996</v>
      </c>
      <c r="L206" s="103"/>
      <c r="M206" s="59">
        <v>20002</v>
      </c>
      <c r="O206" s="58">
        <v>2.99</v>
      </c>
      <c r="P206" s="58"/>
      <c r="Q206" s="52" t="s">
        <v>31</v>
      </c>
    </row>
    <row r="207" spans="1:17" s="46" customFormat="1">
      <c r="A207" s="41"/>
      <c r="B207" s="42" t="s">
        <v>677</v>
      </c>
      <c r="C207" s="43"/>
      <c r="D207" s="44"/>
      <c r="E207" s="45"/>
      <c r="G207" s="45"/>
      <c r="I207" s="47"/>
      <c r="K207" s="61">
        <f>SUBTOTAL(9,K200:K206)</f>
        <v>278059703.31999999</v>
      </c>
      <c r="L207" s="102"/>
      <c r="M207" s="61">
        <f>SUBTOTAL(9,M200:M206)</f>
        <v>11162019</v>
      </c>
      <c r="O207" s="60">
        <f>M207/K207*100</f>
        <v>4.0142526467254376</v>
      </c>
      <c r="P207" s="60"/>
      <c r="Q207" s="52"/>
    </row>
    <row r="208" spans="1:17">
      <c r="B208" s="40"/>
      <c r="C208" s="51"/>
      <c r="D208" s="32"/>
      <c r="E208" s="56"/>
      <c r="G208" s="17"/>
      <c r="I208" s="52"/>
      <c r="K208" s="54"/>
      <c r="L208" s="103"/>
      <c r="M208" s="54"/>
      <c r="O208" s="58"/>
      <c r="P208" s="58"/>
      <c r="Q208" s="52"/>
    </row>
    <row r="209" spans="1:17">
      <c r="B209" s="42" t="s">
        <v>678</v>
      </c>
      <c r="C209" s="51"/>
      <c r="D209" s="32"/>
      <c r="E209" s="56"/>
      <c r="G209" s="17"/>
      <c r="I209" s="52"/>
      <c r="K209" s="54"/>
      <c r="L209" s="103"/>
      <c r="M209" s="54"/>
      <c r="O209" s="58"/>
      <c r="P209" s="58"/>
      <c r="Q209" s="52"/>
    </row>
    <row r="210" spans="1:17">
      <c r="B210" s="40">
        <v>341</v>
      </c>
      <c r="C210" s="51" t="s">
        <v>75</v>
      </c>
      <c r="D210" s="32"/>
      <c r="E210" s="56">
        <v>52778</v>
      </c>
      <c r="G210" s="17" t="s">
        <v>651</v>
      </c>
      <c r="I210" s="52">
        <v>-6</v>
      </c>
      <c r="K210" s="54">
        <v>2390699.2599999998</v>
      </c>
      <c r="L210" s="103"/>
      <c r="M210" s="54">
        <v>89053</v>
      </c>
      <c r="O210" s="58">
        <v>3.72</v>
      </c>
      <c r="P210" s="58"/>
      <c r="Q210" s="52" t="s">
        <v>31</v>
      </c>
    </row>
    <row r="211" spans="1:17">
      <c r="B211" s="40">
        <v>342</v>
      </c>
      <c r="C211" s="51" t="s">
        <v>652</v>
      </c>
      <c r="D211" s="32"/>
      <c r="E211" s="56">
        <v>52778</v>
      </c>
      <c r="G211" s="17" t="s">
        <v>653</v>
      </c>
      <c r="I211" s="52">
        <v>-2</v>
      </c>
      <c r="K211" s="54">
        <v>173143.35</v>
      </c>
      <c r="L211" s="103"/>
      <c r="M211" s="54">
        <v>4590</v>
      </c>
      <c r="O211" s="58">
        <v>2.65</v>
      </c>
      <c r="P211" s="58"/>
      <c r="Q211" s="52" t="s">
        <v>31</v>
      </c>
    </row>
    <row r="212" spans="1:17">
      <c r="B212" s="40">
        <v>343</v>
      </c>
      <c r="C212" s="51" t="s">
        <v>654</v>
      </c>
      <c r="D212" s="32"/>
      <c r="E212" s="56">
        <v>52778</v>
      </c>
      <c r="G212" s="17" t="s">
        <v>655</v>
      </c>
      <c r="I212" s="52">
        <v>0</v>
      </c>
      <c r="K212" s="54">
        <v>141470179.46000001</v>
      </c>
      <c r="L212" s="103"/>
      <c r="M212" s="54">
        <v>4603952</v>
      </c>
      <c r="O212" s="58">
        <v>3.25</v>
      </c>
      <c r="P212" s="58"/>
      <c r="Q212" s="52" t="s">
        <v>31</v>
      </c>
    </row>
    <row r="213" spans="1:17">
      <c r="B213" s="40">
        <v>343.2</v>
      </c>
      <c r="C213" s="51" t="s">
        <v>656</v>
      </c>
      <c r="D213" s="32"/>
      <c r="E213" s="56">
        <v>52778</v>
      </c>
      <c r="G213" s="17" t="s">
        <v>657</v>
      </c>
      <c r="I213" s="52">
        <v>40</v>
      </c>
      <c r="K213" s="54">
        <v>77728706.519999996</v>
      </c>
      <c r="L213" s="103"/>
      <c r="M213" s="54">
        <v>5187161</v>
      </c>
      <c r="O213" s="58">
        <v>6.67</v>
      </c>
      <c r="P213" s="58"/>
      <c r="Q213" s="52" t="s">
        <v>31</v>
      </c>
    </row>
    <row r="214" spans="1:17">
      <c r="B214" s="40">
        <v>344</v>
      </c>
      <c r="C214" s="51" t="s">
        <v>658</v>
      </c>
      <c r="D214" s="32"/>
      <c r="E214" s="56">
        <v>52778</v>
      </c>
      <c r="G214" s="17" t="s">
        <v>659</v>
      </c>
      <c r="I214" s="52">
        <v>-6</v>
      </c>
      <c r="K214" s="54">
        <v>30475792.809999999</v>
      </c>
      <c r="L214" s="103"/>
      <c r="M214" s="54">
        <v>991411</v>
      </c>
      <c r="O214" s="58">
        <v>3.25</v>
      </c>
      <c r="P214" s="58"/>
      <c r="Q214" s="52" t="s">
        <v>31</v>
      </c>
    </row>
    <row r="215" spans="1:17">
      <c r="B215" s="40">
        <v>345</v>
      </c>
      <c r="C215" s="51" t="s">
        <v>604</v>
      </c>
      <c r="D215" s="32"/>
      <c r="E215" s="56">
        <v>52778</v>
      </c>
      <c r="G215" s="17" t="s">
        <v>660</v>
      </c>
      <c r="I215" s="52">
        <v>-3</v>
      </c>
      <c r="K215" s="54">
        <v>25805466.989999998</v>
      </c>
      <c r="L215" s="103"/>
      <c r="M215" s="54">
        <v>736832</v>
      </c>
      <c r="O215" s="58">
        <v>2.86</v>
      </c>
      <c r="P215" s="58"/>
      <c r="Q215" s="52" t="s">
        <v>31</v>
      </c>
    </row>
    <row r="216" spans="1:17">
      <c r="A216" s="39"/>
      <c r="B216" s="40">
        <v>346</v>
      </c>
      <c r="C216" s="51" t="s">
        <v>606</v>
      </c>
      <c r="D216" s="32"/>
      <c r="E216" s="56">
        <v>52778</v>
      </c>
      <c r="G216" s="17" t="s">
        <v>661</v>
      </c>
      <c r="I216" s="52">
        <v>-1</v>
      </c>
      <c r="K216" s="59">
        <v>750123.28</v>
      </c>
      <c r="L216" s="103"/>
      <c r="M216" s="59">
        <v>23571</v>
      </c>
      <c r="O216" s="58">
        <v>3.14</v>
      </c>
      <c r="P216" s="58"/>
      <c r="Q216" s="52" t="s">
        <v>31</v>
      </c>
    </row>
    <row r="217" spans="1:17" s="46" customFormat="1">
      <c r="A217" s="41"/>
      <c r="B217" s="42" t="s">
        <v>679</v>
      </c>
      <c r="C217" s="43"/>
      <c r="D217" s="44"/>
      <c r="E217" s="45"/>
      <c r="G217" s="45"/>
      <c r="I217" s="47"/>
      <c r="K217" s="61">
        <f>SUBTOTAL(9,K210:K216)</f>
        <v>278794111.67000002</v>
      </c>
      <c r="L217" s="102"/>
      <c r="M217" s="61">
        <f>SUBTOTAL(9,M210:M216)</f>
        <v>11636570</v>
      </c>
      <c r="O217" s="60">
        <f>M217/K217*100</f>
        <v>4.1738937491527253</v>
      </c>
      <c r="P217" s="60"/>
      <c r="Q217" s="52"/>
    </row>
    <row r="218" spans="1:17">
      <c r="B218" s="40"/>
      <c r="C218" s="51"/>
      <c r="D218" s="32"/>
      <c r="E218" s="56"/>
      <c r="G218" s="17"/>
      <c r="I218" s="52"/>
      <c r="K218" s="54"/>
      <c r="L218" s="103"/>
      <c r="M218" s="54"/>
      <c r="O218" s="58"/>
      <c r="P218" s="58"/>
      <c r="Q218" s="52"/>
    </row>
    <row r="219" spans="1:17">
      <c r="B219" s="42" t="s">
        <v>680</v>
      </c>
      <c r="C219" s="51"/>
      <c r="D219" s="32"/>
      <c r="E219" s="56"/>
      <c r="G219" s="17"/>
      <c r="I219" s="52"/>
      <c r="K219" s="54"/>
      <c r="L219" s="103"/>
      <c r="M219" s="54"/>
      <c r="O219" s="58"/>
      <c r="P219" s="58"/>
      <c r="Q219" s="52"/>
    </row>
    <row r="220" spans="1:17">
      <c r="B220" s="40">
        <v>341</v>
      </c>
      <c r="C220" s="51" t="s">
        <v>75</v>
      </c>
      <c r="D220" s="32"/>
      <c r="E220" s="56">
        <v>56795</v>
      </c>
      <c r="G220" s="17" t="s">
        <v>651</v>
      </c>
      <c r="I220" s="52">
        <v>-6</v>
      </c>
      <c r="K220" s="54">
        <v>24729499.960000001</v>
      </c>
      <c r="L220" s="103"/>
      <c r="M220" s="54">
        <v>592302</v>
      </c>
      <c r="O220" s="58">
        <v>2.4</v>
      </c>
      <c r="P220" s="58"/>
      <c r="Q220" s="52" t="s">
        <v>31</v>
      </c>
    </row>
    <row r="221" spans="1:17">
      <c r="B221" s="40">
        <v>342</v>
      </c>
      <c r="C221" s="51" t="s">
        <v>652</v>
      </c>
      <c r="D221" s="32"/>
      <c r="E221" s="56">
        <v>56795</v>
      </c>
      <c r="G221" s="17" t="s">
        <v>653</v>
      </c>
      <c r="I221" s="52">
        <v>-2</v>
      </c>
      <c r="K221" s="54">
        <v>11426633.109999999</v>
      </c>
      <c r="L221" s="103"/>
      <c r="M221" s="54">
        <v>291839</v>
      </c>
      <c r="O221" s="58">
        <v>2.5499999999999998</v>
      </c>
      <c r="P221" s="58"/>
      <c r="Q221" s="52" t="s">
        <v>31</v>
      </c>
    </row>
    <row r="222" spans="1:17">
      <c r="B222" s="40">
        <v>343</v>
      </c>
      <c r="C222" s="51" t="s">
        <v>654</v>
      </c>
      <c r="D222" s="32"/>
      <c r="E222" s="56">
        <v>56795</v>
      </c>
      <c r="G222" s="17" t="s">
        <v>655</v>
      </c>
      <c r="I222" s="52">
        <v>0</v>
      </c>
      <c r="K222" s="54">
        <v>326665682.12</v>
      </c>
      <c r="L222" s="103"/>
      <c r="M222" s="54">
        <v>9571956</v>
      </c>
      <c r="O222" s="58">
        <v>2.93</v>
      </c>
      <c r="P222" s="58"/>
      <c r="Q222" s="52" t="s">
        <v>31</v>
      </c>
    </row>
    <row r="223" spans="1:17">
      <c r="B223" s="40">
        <v>343.2</v>
      </c>
      <c r="C223" s="51" t="s">
        <v>656</v>
      </c>
      <c r="D223" s="32"/>
      <c r="E223" s="56">
        <v>56795</v>
      </c>
      <c r="G223" s="17" t="s">
        <v>657</v>
      </c>
      <c r="I223" s="52">
        <v>40</v>
      </c>
      <c r="K223" s="54">
        <v>254305507.91999999</v>
      </c>
      <c r="L223" s="103"/>
      <c r="M223" s="54">
        <v>16952005</v>
      </c>
      <c r="O223" s="58">
        <v>6.67</v>
      </c>
      <c r="P223" s="58"/>
      <c r="Q223" s="52" t="s">
        <v>31</v>
      </c>
    </row>
    <row r="224" spans="1:17">
      <c r="B224" s="40">
        <v>344</v>
      </c>
      <c r="C224" s="51" t="s">
        <v>658</v>
      </c>
      <c r="D224" s="32"/>
      <c r="E224" s="56">
        <v>56795</v>
      </c>
      <c r="G224" s="17" t="s">
        <v>659</v>
      </c>
      <c r="I224" s="52">
        <v>-6</v>
      </c>
      <c r="K224" s="54">
        <v>46627173.939999998</v>
      </c>
      <c r="L224" s="103"/>
      <c r="M224" s="54">
        <v>1211345</v>
      </c>
      <c r="O224" s="58">
        <v>2.6</v>
      </c>
      <c r="P224" s="58"/>
      <c r="Q224" s="52" t="s">
        <v>31</v>
      </c>
    </row>
    <row r="225" spans="1:17">
      <c r="B225" s="40">
        <v>345</v>
      </c>
      <c r="C225" s="51" t="s">
        <v>604</v>
      </c>
      <c r="D225" s="32"/>
      <c r="E225" s="56">
        <v>56795</v>
      </c>
      <c r="G225" s="17" t="s">
        <v>660</v>
      </c>
      <c r="I225" s="52">
        <v>-3</v>
      </c>
      <c r="K225" s="54">
        <v>52367446.109999999</v>
      </c>
      <c r="L225" s="103"/>
      <c r="M225" s="54">
        <v>1270863</v>
      </c>
      <c r="O225" s="58">
        <v>2.4300000000000002</v>
      </c>
      <c r="P225" s="58"/>
      <c r="Q225" s="52" t="s">
        <v>31</v>
      </c>
    </row>
    <row r="226" spans="1:17">
      <c r="A226" s="39"/>
      <c r="B226" s="40">
        <v>346</v>
      </c>
      <c r="C226" s="51" t="s">
        <v>606</v>
      </c>
      <c r="D226" s="32"/>
      <c r="E226" s="56">
        <v>56795</v>
      </c>
      <c r="G226" s="17" t="s">
        <v>661</v>
      </c>
      <c r="I226" s="52">
        <v>-1</v>
      </c>
      <c r="K226" s="59">
        <v>5238253.17</v>
      </c>
      <c r="L226" s="103"/>
      <c r="M226" s="59">
        <v>131009</v>
      </c>
      <c r="O226" s="58">
        <v>2.5</v>
      </c>
      <c r="P226" s="58"/>
      <c r="Q226" s="52" t="s">
        <v>31</v>
      </c>
    </row>
    <row r="227" spans="1:17" s="46" customFormat="1">
      <c r="A227" s="41"/>
      <c r="B227" s="42" t="s">
        <v>681</v>
      </c>
      <c r="C227" s="43"/>
      <c r="D227" s="44"/>
      <c r="E227" s="45"/>
      <c r="G227" s="45"/>
      <c r="I227" s="47"/>
      <c r="K227" s="67">
        <f>SUBTOTAL(9,K220:K226)</f>
        <v>721360196.32999992</v>
      </c>
      <c r="L227" s="102"/>
      <c r="M227" s="67">
        <f>SUBTOTAL(9,M220:M226)</f>
        <v>30021319</v>
      </c>
      <c r="O227" s="60">
        <f>M227/K227*100</f>
        <v>4.16176539164994</v>
      </c>
      <c r="P227" s="60"/>
      <c r="Q227" s="52"/>
    </row>
    <row r="228" spans="1:17" s="46" customFormat="1">
      <c r="A228" s="41"/>
      <c r="B228" s="42"/>
      <c r="C228" s="43"/>
      <c r="D228" s="44"/>
      <c r="E228" s="45"/>
      <c r="G228" s="45"/>
      <c r="I228" s="47"/>
      <c r="K228" s="61"/>
      <c r="L228" s="102"/>
      <c r="M228" s="61"/>
      <c r="O228" s="60"/>
      <c r="P228" s="60"/>
      <c r="Q228" s="52"/>
    </row>
    <row r="229" spans="1:17" s="46" customFormat="1">
      <c r="A229" s="73" t="s">
        <v>682</v>
      </c>
      <c r="B229" s="42"/>
      <c r="C229" s="43"/>
      <c r="D229" s="44"/>
      <c r="E229" s="45"/>
      <c r="G229" s="45"/>
      <c r="I229" s="47"/>
      <c r="K229" s="65">
        <f>SUBTOTAL(9,K191:K228)</f>
        <v>1623572288.6400001</v>
      </c>
      <c r="L229" s="104"/>
      <c r="M229" s="65">
        <f>SUBTOTAL(9,M191:M228)</f>
        <v>61235526</v>
      </c>
      <c r="N229" s="64"/>
      <c r="O229" s="66">
        <f>M229/K229*100</f>
        <v>3.7716538049127757</v>
      </c>
      <c r="P229" s="66"/>
      <c r="Q229" s="52"/>
    </row>
    <row r="230" spans="1:17" s="46" customFormat="1">
      <c r="A230" s="41"/>
      <c r="B230" s="42"/>
      <c r="C230" s="43"/>
      <c r="D230" s="44"/>
      <c r="E230" s="45"/>
      <c r="G230" s="45"/>
      <c r="I230" s="47"/>
      <c r="K230" s="61"/>
      <c r="L230" s="102"/>
      <c r="M230" s="61"/>
      <c r="O230" s="60"/>
      <c r="P230" s="60"/>
      <c r="Q230" s="52"/>
    </row>
    <row r="231" spans="1:17" s="46" customFormat="1">
      <c r="A231" s="41"/>
      <c r="B231" s="42"/>
      <c r="C231" s="43"/>
      <c r="D231" s="44"/>
      <c r="E231" s="45"/>
      <c r="G231" s="45"/>
      <c r="I231" s="47"/>
      <c r="K231" s="61"/>
      <c r="L231" s="102"/>
      <c r="M231" s="61"/>
      <c r="O231" s="60"/>
      <c r="P231" s="60"/>
      <c r="Q231" s="52"/>
    </row>
    <row r="232" spans="1:17" s="46" customFormat="1">
      <c r="A232" s="75" t="s">
        <v>683</v>
      </c>
      <c r="B232" s="42"/>
      <c r="C232" s="43"/>
      <c r="D232" s="44"/>
      <c r="E232" s="45"/>
      <c r="G232" s="45"/>
      <c r="I232" s="47"/>
      <c r="K232" s="61"/>
      <c r="L232" s="102"/>
      <c r="M232" s="61"/>
      <c r="O232" s="60"/>
      <c r="P232" s="60"/>
      <c r="Q232" s="52"/>
    </row>
    <row r="233" spans="1:17">
      <c r="B233" s="40"/>
      <c r="C233" s="51"/>
      <c r="D233" s="32"/>
      <c r="E233" s="56"/>
      <c r="G233" s="17"/>
      <c r="I233" s="52"/>
      <c r="K233" s="54"/>
      <c r="L233" s="103"/>
      <c r="M233" s="54"/>
      <c r="O233" s="58"/>
      <c r="P233" s="58"/>
      <c r="Q233" s="52"/>
    </row>
    <row r="234" spans="1:17">
      <c r="B234" s="42" t="s">
        <v>684</v>
      </c>
      <c r="C234" s="51"/>
      <c r="D234" s="32"/>
      <c r="E234" s="56"/>
      <c r="G234" s="17"/>
      <c r="I234" s="52"/>
      <c r="K234" s="54"/>
      <c r="L234" s="103"/>
      <c r="M234" s="54"/>
      <c r="O234" s="58"/>
      <c r="P234" s="58"/>
      <c r="Q234" s="52"/>
    </row>
    <row r="235" spans="1:17">
      <c r="B235" s="40">
        <v>341</v>
      </c>
      <c r="C235" s="51" t="s">
        <v>75</v>
      </c>
      <c r="D235" s="32"/>
      <c r="E235" s="56">
        <v>56065</v>
      </c>
      <c r="G235" s="17" t="s">
        <v>651</v>
      </c>
      <c r="I235" s="52">
        <v>-6</v>
      </c>
      <c r="K235" s="54">
        <v>85963899.290000007</v>
      </c>
      <c r="L235" s="103"/>
      <c r="M235" s="54">
        <v>2140027</v>
      </c>
      <c r="O235" s="58">
        <v>2.4900000000000002</v>
      </c>
      <c r="P235" s="58"/>
      <c r="Q235" s="52" t="s">
        <v>31</v>
      </c>
    </row>
    <row r="236" spans="1:17">
      <c r="B236" s="40">
        <v>342</v>
      </c>
      <c r="C236" s="51" t="s">
        <v>652</v>
      </c>
      <c r="D236" s="32"/>
      <c r="E236" s="56">
        <v>56065</v>
      </c>
      <c r="G236" s="17" t="s">
        <v>653</v>
      </c>
      <c r="I236" s="52">
        <v>-2</v>
      </c>
      <c r="K236" s="54">
        <v>88462.45</v>
      </c>
      <c r="L236" s="103"/>
      <c r="M236" s="54">
        <v>2208</v>
      </c>
      <c r="O236" s="58">
        <v>2.5</v>
      </c>
      <c r="P236" s="58"/>
      <c r="Q236" s="52" t="s">
        <v>31</v>
      </c>
    </row>
    <row r="237" spans="1:17">
      <c r="B237" s="40">
        <v>343</v>
      </c>
      <c r="C237" s="51" t="s">
        <v>654</v>
      </c>
      <c r="D237" s="32"/>
      <c r="E237" s="56">
        <v>56065</v>
      </c>
      <c r="G237" s="17" t="s">
        <v>655</v>
      </c>
      <c r="I237" s="52">
        <v>0</v>
      </c>
      <c r="K237" s="54">
        <v>16673265.449999999</v>
      </c>
      <c r="L237" s="103"/>
      <c r="M237" s="54">
        <v>552063</v>
      </c>
      <c r="O237" s="58">
        <v>3.31</v>
      </c>
      <c r="P237" s="58"/>
      <c r="Q237" s="52" t="s">
        <v>31</v>
      </c>
    </row>
    <row r="238" spans="1:17">
      <c r="B238" s="40">
        <v>343.2</v>
      </c>
      <c r="C238" s="51" t="s">
        <v>656</v>
      </c>
      <c r="D238" s="32"/>
      <c r="E238" s="56">
        <v>56065</v>
      </c>
      <c r="G238" s="17" t="s">
        <v>657</v>
      </c>
      <c r="I238" s="52">
        <v>40</v>
      </c>
      <c r="K238" s="54">
        <v>51959133.829999998</v>
      </c>
      <c r="L238" s="103"/>
      <c r="M238" s="54">
        <v>3463596</v>
      </c>
      <c r="O238" s="58">
        <v>6.67</v>
      </c>
      <c r="P238" s="58"/>
      <c r="Q238" s="52" t="s">
        <v>31</v>
      </c>
    </row>
    <row r="239" spans="1:17">
      <c r="B239" s="40">
        <v>344</v>
      </c>
      <c r="C239" s="51" t="s">
        <v>658</v>
      </c>
      <c r="D239" s="32"/>
      <c r="E239" s="56">
        <v>56065</v>
      </c>
      <c r="G239" s="17" t="s">
        <v>659</v>
      </c>
      <c r="I239" s="52">
        <v>-6</v>
      </c>
      <c r="K239" s="54">
        <v>202506.51</v>
      </c>
      <c r="L239" s="103"/>
      <c r="M239" s="54">
        <v>5815</v>
      </c>
      <c r="O239" s="58">
        <v>2.87</v>
      </c>
      <c r="P239" s="58"/>
      <c r="Q239" s="52" t="s">
        <v>31</v>
      </c>
    </row>
    <row r="240" spans="1:17">
      <c r="B240" s="40">
        <v>345</v>
      </c>
      <c r="C240" s="51" t="s">
        <v>604</v>
      </c>
      <c r="D240" s="32"/>
      <c r="E240" s="56">
        <v>56065</v>
      </c>
      <c r="G240" s="17" t="s">
        <v>660</v>
      </c>
      <c r="I240" s="52">
        <v>-3</v>
      </c>
      <c r="K240" s="54">
        <v>14883571.119999999</v>
      </c>
      <c r="L240" s="103"/>
      <c r="M240" s="54">
        <v>479194</v>
      </c>
      <c r="O240" s="58">
        <v>3.22</v>
      </c>
      <c r="P240" s="58"/>
      <c r="Q240" s="52" t="s">
        <v>31</v>
      </c>
    </row>
    <row r="241" spans="1:17">
      <c r="A241" s="39"/>
      <c r="B241" s="40">
        <v>346</v>
      </c>
      <c r="C241" s="51" t="s">
        <v>606</v>
      </c>
      <c r="D241" s="32"/>
      <c r="E241" s="56">
        <v>56065</v>
      </c>
      <c r="G241" s="17" t="s">
        <v>661</v>
      </c>
      <c r="I241" s="52">
        <v>-1</v>
      </c>
      <c r="K241" s="59">
        <v>2668352.65</v>
      </c>
      <c r="L241" s="103"/>
      <c r="M241" s="59">
        <v>72330</v>
      </c>
      <c r="O241" s="58">
        <v>2.71</v>
      </c>
      <c r="P241" s="58"/>
      <c r="Q241" s="52" t="s">
        <v>31</v>
      </c>
    </row>
    <row r="242" spans="1:17" s="46" customFormat="1">
      <c r="A242" s="41"/>
      <c r="B242" s="42" t="s">
        <v>685</v>
      </c>
      <c r="C242" s="43"/>
      <c r="D242" s="44"/>
      <c r="E242" s="45"/>
      <c r="G242" s="45"/>
      <c r="I242" s="47"/>
      <c r="K242" s="61">
        <f>SUBTOTAL(9,K235:K241)</f>
        <v>172439191.30000001</v>
      </c>
      <c r="L242" s="102"/>
      <c r="M242" s="61">
        <f>SUBTOTAL(9,M235:M241)</f>
        <v>6715233</v>
      </c>
      <c r="O242" s="60">
        <f>M242/K242*100</f>
        <v>3.894261478133016</v>
      </c>
      <c r="P242" s="60"/>
      <c r="Q242" s="52"/>
    </row>
    <row r="243" spans="1:17">
      <c r="B243" s="40"/>
      <c r="C243" s="51"/>
      <c r="D243" s="32"/>
      <c r="E243" s="56"/>
      <c r="G243" s="17"/>
      <c r="I243" s="52"/>
      <c r="K243" s="54"/>
      <c r="L243" s="103"/>
      <c r="M243" s="54"/>
      <c r="O243" s="58"/>
      <c r="P243" s="58"/>
      <c r="Q243" s="52"/>
    </row>
    <row r="244" spans="1:17">
      <c r="B244" s="42" t="s">
        <v>686</v>
      </c>
      <c r="C244" s="51"/>
      <c r="D244" s="32"/>
      <c r="E244" s="56"/>
      <c r="G244" s="17"/>
      <c r="I244" s="52"/>
      <c r="K244" s="54"/>
      <c r="L244" s="103"/>
      <c r="M244" s="54"/>
      <c r="O244" s="58"/>
      <c r="P244" s="58"/>
      <c r="Q244" s="52"/>
    </row>
    <row r="245" spans="1:17">
      <c r="B245" s="40">
        <v>341</v>
      </c>
      <c r="C245" s="51" t="s">
        <v>75</v>
      </c>
      <c r="D245" s="32"/>
      <c r="E245" s="56">
        <v>56065</v>
      </c>
      <c r="G245" s="17" t="s">
        <v>651</v>
      </c>
      <c r="I245" s="52">
        <v>-6</v>
      </c>
      <c r="K245" s="54">
        <v>7639493.8200000003</v>
      </c>
      <c r="L245" s="103"/>
      <c r="M245" s="54">
        <v>168982</v>
      </c>
      <c r="O245" s="58">
        <v>2.21</v>
      </c>
      <c r="P245" s="58"/>
      <c r="Q245" s="52" t="s">
        <v>31</v>
      </c>
    </row>
    <row r="246" spans="1:17">
      <c r="B246" s="40">
        <v>342</v>
      </c>
      <c r="C246" s="51" t="s">
        <v>652</v>
      </c>
      <c r="D246" s="32"/>
      <c r="E246" s="56">
        <v>56065</v>
      </c>
      <c r="G246" s="17" t="s">
        <v>653</v>
      </c>
      <c r="I246" s="52">
        <v>-2</v>
      </c>
      <c r="K246" s="54">
        <v>1982945.19</v>
      </c>
      <c r="L246" s="103"/>
      <c r="M246" s="54">
        <v>62530</v>
      </c>
      <c r="O246" s="58">
        <v>3.15</v>
      </c>
      <c r="P246" s="58"/>
      <c r="Q246" s="52" t="s">
        <v>31</v>
      </c>
    </row>
    <row r="247" spans="1:17">
      <c r="B247" s="40">
        <v>343</v>
      </c>
      <c r="C247" s="51" t="s">
        <v>654</v>
      </c>
      <c r="D247" s="32"/>
      <c r="E247" s="56">
        <v>56065</v>
      </c>
      <c r="G247" s="17" t="s">
        <v>655</v>
      </c>
      <c r="I247" s="52">
        <v>0</v>
      </c>
      <c r="K247" s="54">
        <v>290806520.44999999</v>
      </c>
      <c r="L247" s="103"/>
      <c r="M247" s="54">
        <v>9140344</v>
      </c>
      <c r="O247" s="58">
        <v>3.14</v>
      </c>
      <c r="P247" s="58"/>
      <c r="Q247" s="52" t="s">
        <v>31</v>
      </c>
    </row>
    <row r="248" spans="1:17">
      <c r="B248" s="40">
        <v>343.2</v>
      </c>
      <c r="C248" s="51" t="s">
        <v>656</v>
      </c>
      <c r="D248" s="32"/>
      <c r="E248" s="56">
        <v>56065</v>
      </c>
      <c r="G248" s="17" t="s">
        <v>657</v>
      </c>
      <c r="I248" s="52">
        <v>40</v>
      </c>
      <c r="K248" s="54">
        <v>189258726.53</v>
      </c>
      <c r="L248" s="103"/>
      <c r="M248" s="54">
        <v>12615987</v>
      </c>
      <c r="O248" s="58">
        <v>6.67</v>
      </c>
      <c r="P248" s="58"/>
      <c r="Q248" s="52" t="s">
        <v>31</v>
      </c>
    </row>
    <row r="249" spans="1:17">
      <c r="B249" s="40">
        <v>344</v>
      </c>
      <c r="C249" s="51" t="s">
        <v>658</v>
      </c>
      <c r="D249" s="32"/>
      <c r="E249" s="56">
        <v>56065</v>
      </c>
      <c r="G249" s="17" t="s">
        <v>659</v>
      </c>
      <c r="I249" s="52">
        <v>-6</v>
      </c>
      <c r="K249" s="54">
        <v>40300942.079999998</v>
      </c>
      <c r="L249" s="103"/>
      <c r="M249" s="54">
        <v>1136178</v>
      </c>
      <c r="O249" s="58">
        <v>2.82</v>
      </c>
      <c r="P249" s="58"/>
      <c r="Q249" s="52" t="s">
        <v>31</v>
      </c>
    </row>
    <row r="250" spans="1:17">
      <c r="B250" s="40">
        <v>345</v>
      </c>
      <c r="C250" s="51" t="s">
        <v>604</v>
      </c>
      <c r="D250" s="32"/>
      <c r="E250" s="56">
        <v>56065</v>
      </c>
      <c r="G250" s="17" t="s">
        <v>660</v>
      </c>
      <c r="I250" s="52">
        <v>-3</v>
      </c>
      <c r="K250" s="54">
        <v>36691488.25</v>
      </c>
      <c r="L250" s="103"/>
      <c r="M250" s="54">
        <v>929724</v>
      </c>
      <c r="O250" s="58">
        <v>2.5299999999999998</v>
      </c>
      <c r="P250" s="58"/>
      <c r="Q250" s="52" t="s">
        <v>31</v>
      </c>
    </row>
    <row r="251" spans="1:17">
      <c r="A251" s="39"/>
      <c r="B251" s="40">
        <v>346</v>
      </c>
      <c r="C251" s="51" t="s">
        <v>606</v>
      </c>
      <c r="D251" s="32"/>
      <c r="E251" s="56">
        <v>56065</v>
      </c>
      <c r="G251" s="17" t="s">
        <v>661</v>
      </c>
      <c r="I251" s="52">
        <v>-1</v>
      </c>
      <c r="K251" s="59">
        <v>3463144</v>
      </c>
      <c r="L251" s="103"/>
      <c r="M251" s="59">
        <v>85863</v>
      </c>
      <c r="O251" s="58">
        <v>2.48</v>
      </c>
      <c r="P251" s="58"/>
      <c r="Q251" s="52" t="s">
        <v>31</v>
      </c>
    </row>
    <row r="252" spans="1:17" s="46" customFormat="1">
      <c r="A252" s="41"/>
      <c r="B252" s="42" t="s">
        <v>687</v>
      </c>
      <c r="C252" s="43"/>
      <c r="D252" s="44"/>
      <c r="E252" s="45"/>
      <c r="G252" s="45"/>
      <c r="I252" s="47"/>
      <c r="K252" s="61">
        <f>SUBTOTAL(9,K245:K251)</f>
        <v>570143260.31999993</v>
      </c>
      <c r="L252" s="102"/>
      <c r="M252" s="61">
        <f>SUBTOTAL(9,M245:M251)</f>
        <v>24139608</v>
      </c>
      <c r="O252" s="60">
        <f>M252/K252*100</f>
        <v>4.2339548110156295</v>
      </c>
      <c r="P252" s="60"/>
      <c r="Q252" s="52"/>
    </row>
    <row r="253" spans="1:17">
      <c r="B253" s="40"/>
      <c r="C253" s="51"/>
      <c r="D253" s="32"/>
      <c r="E253" s="56"/>
      <c r="G253" s="17"/>
      <c r="I253" s="52"/>
      <c r="K253" s="54"/>
      <c r="L253" s="103"/>
      <c r="M253" s="54"/>
      <c r="O253" s="58"/>
      <c r="P253" s="58"/>
      <c r="Q253" s="52"/>
    </row>
    <row r="254" spans="1:17">
      <c r="B254" s="42" t="s">
        <v>688</v>
      </c>
      <c r="C254" s="51"/>
      <c r="D254" s="32"/>
      <c r="E254" s="56"/>
      <c r="G254" s="17"/>
      <c r="I254" s="52"/>
      <c r="K254" s="54"/>
      <c r="L254" s="103"/>
      <c r="M254" s="54"/>
      <c r="O254" s="58"/>
      <c r="P254" s="58"/>
      <c r="Q254" s="52"/>
    </row>
    <row r="255" spans="1:17">
      <c r="B255" s="40">
        <v>341</v>
      </c>
      <c r="C255" s="51" t="s">
        <v>75</v>
      </c>
      <c r="D255" s="32"/>
      <c r="E255" s="56">
        <v>55700</v>
      </c>
      <c r="G255" s="17" t="s">
        <v>651</v>
      </c>
      <c r="I255" s="52">
        <v>-6</v>
      </c>
      <c r="K255" s="54">
        <v>7460851.8399999999</v>
      </c>
      <c r="L255" s="103"/>
      <c r="M255" s="54">
        <v>168915</v>
      </c>
      <c r="O255" s="58">
        <v>2.2599999999999998</v>
      </c>
      <c r="P255" s="58"/>
      <c r="Q255" s="52" t="s">
        <v>31</v>
      </c>
    </row>
    <row r="256" spans="1:17">
      <c r="B256" s="40">
        <v>342</v>
      </c>
      <c r="C256" s="51" t="s">
        <v>652</v>
      </c>
      <c r="D256" s="32"/>
      <c r="E256" s="56">
        <v>55700</v>
      </c>
      <c r="G256" s="17" t="s">
        <v>653</v>
      </c>
      <c r="I256" s="52">
        <v>-2</v>
      </c>
      <c r="K256" s="54">
        <v>982324.3</v>
      </c>
      <c r="L256" s="103"/>
      <c r="M256" s="54">
        <v>25671</v>
      </c>
      <c r="O256" s="58">
        <v>2.61</v>
      </c>
      <c r="P256" s="58"/>
      <c r="Q256" s="52" t="s">
        <v>31</v>
      </c>
    </row>
    <row r="257" spans="1:17">
      <c r="B257" s="40">
        <v>343</v>
      </c>
      <c r="C257" s="51" t="s">
        <v>654</v>
      </c>
      <c r="D257" s="32"/>
      <c r="E257" s="56">
        <v>55700</v>
      </c>
      <c r="G257" s="17" t="s">
        <v>655</v>
      </c>
      <c r="I257" s="52">
        <v>0</v>
      </c>
      <c r="K257" s="54">
        <v>293465352.13999999</v>
      </c>
      <c r="L257" s="103"/>
      <c r="M257" s="54">
        <v>9193069</v>
      </c>
      <c r="O257" s="58">
        <v>3.13</v>
      </c>
      <c r="P257" s="58"/>
      <c r="Q257" s="52" t="s">
        <v>31</v>
      </c>
    </row>
    <row r="258" spans="1:17">
      <c r="B258" s="40">
        <v>343.2</v>
      </c>
      <c r="C258" s="51" t="s">
        <v>656</v>
      </c>
      <c r="D258" s="32"/>
      <c r="E258" s="56">
        <v>55700</v>
      </c>
      <c r="G258" s="17" t="s">
        <v>657</v>
      </c>
      <c r="I258" s="52">
        <v>40</v>
      </c>
      <c r="K258" s="54">
        <v>205264752.03999999</v>
      </c>
      <c r="L258" s="103"/>
      <c r="M258" s="54">
        <v>13682948</v>
      </c>
      <c r="O258" s="58">
        <v>6.67</v>
      </c>
      <c r="P258" s="58"/>
      <c r="Q258" s="52" t="s">
        <v>31</v>
      </c>
    </row>
    <row r="259" spans="1:17">
      <c r="B259" s="40">
        <v>344</v>
      </c>
      <c r="C259" s="51" t="s">
        <v>658</v>
      </c>
      <c r="D259" s="32"/>
      <c r="E259" s="56">
        <v>55700</v>
      </c>
      <c r="G259" s="17" t="s">
        <v>659</v>
      </c>
      <c r="I259" s="52">
        <v>-6</v>
      </c>
      <c r="K259" s="54">
        <v>34199439.609999999</v>
      </c>
      <c r="L259" s="103"/>
      <c r="M259" s="54">
        <v>911065</v>
      </c>
      <c r="O259" s="58">
        <v>2.66</v>
      </c>
      <c r="P259" s="58"/>
      <c r="Q259" s="52" t="s">
        <v>31</v>
      </c>
    </row>
    <row r="260" spans="1:17">
      <c r="B260" s="40">
        <v>345</v>
      </c>
      <c r="C260" s="51" t="s">
        <v>604</v>
      </c>
      <c r="D260" s="32"/>
      <c r="E260" s="56">
        <v>55700</v>
      </c>
      <c r="G260" s="17" t="s">
        <v>660</v>
      </c>
      <c r="I260" s="52">
        <v>-3</v>
      </c>
      <c r="K260" s="54">
        <v>33554724.700000003</v>
      </c>
      <c r="L260" s="103"/>
      <c r="M260" s="54">
        <v>852913</v>
      </c>
      <c r="O260" s="58">
        <v>2.54</v>
      </c>
      <c r="P260" s="58"/>
      <c r="Q260" s="52" t="s">
        <v>31</v>
      </c>
    </row>
    <row r="261" spans="1:17">
      <c r="A261" s="39"/>
      <c r="B261" s="40">
        <v>346</v>
      </c>
      <c r="C261" s="51" t="s">
        <v>606</v>
      </c>
      <c r="D261" s="32"/>
      <c r="E261" s="56">
        <v>55700</v>
      </c>
      <c r="G261" s="17" t="s">
        <v>661</v>
      </c>
      <c r="I261" s="52">
        <v>-1</v>
      </c>
      <c r="K261" s="59">
        <v>2851190.7</v>
      </c>
      <c r="L261" s="103"/>
      <c r="M261" s="59">
        <v>70492</v>
      </c>
      <c r="O261" s="58">
        <v>2.4700000000000002</v>
      </c>
      <c r="P261" s="58"/>
      <c r="Q261" s="52" t="s">
        <v>31</v>
      </c>
    </row>
    <row r="262" spans="1:17" s="46" customFormat="1">
      <c r="A262" s="41"/>
      <c r="B262" s="42" t="s">
        <v>689</v>
      </c>
      <c r="C262" s="43"/>
      <c r="D262" s="44"/>
      <c r="E262" s="45"/>
      <c r="G262" s="45"/>
      <c r="I262" s="47"/>
      <c r="K262" s="67">
        <f>SUBTOTAL(9,K255:K261)</f>
        <v>577778635.33000004</v>
      </c>
      <c r="L262" s="102"/>
      <c r="M262" s="67">
        <f>SUBTOTAL(9,M255:M261)</f>
        <v>24905073</v>
      </c>
      <c r="O262" s="60">
        <f>M262/K262*100</f>
        <v>4.3104870061135765</v>
      </c>
      <c r="P262" s="60"/>
      <c r="Q262" s="52"/>
    </row>
    <row r="263" spans="1:17" s="46" customFormat="1">
      <c r="A263" s="41"/>
      <c r="B263" s="42"/>
      <c r="C263" s="43"/>
      <c r="D263" s="44"/>
      <c r="E263" s="45"/>
      <c r="G263" s="45"/>
      <c r="I263" s="47"/>
      <c r="K263" s="61"/>
      <c r="L263" s="102"/>
      <c r="M263" s="61"/>
      <c r="O263" s="60"/>
      <c r="P263" s="60"/>
      <c r="Q263" s="52"/>
    </row>
    <row r="264" spans="1:17" s="46" customFormat="1">
      <c r="A264" s="75" t="s">
        <v>690</v>
      </c>
      <c r="B264" s="42"/>
      <c r="C264" s="43"/>
      <c r="D264" s="44"/>
      <c r="E264" s="45"/>
      <c r="G264" s="45"/>
      <c r="I264" s="47"/>
      <c r="K264" s="65">
        <f>SUBTOTAL(9,K235:K263)</f>
        <v>1320361086.95</v>
      </c>
      <c r="L264" s="104"/>
      <c r="M264" s="65">
        <f>SUBTOTAL(9,M235:M263)</f>
        <v>55759914</v>
      </c>
      <c r="N264" s="64"/>
      <c r="O264" s="66">
        <f>M264/K264*100</f>
        <v>4.2230806823309184</v>
      </c>
      <c r="P264" s="66"/>
      <c r="Q264" s="52"/>
    </row>
    <row r="265" spans="1:17" s="46" customFormat="1">
      <c r="A265" s="41"/>
      <c r="B265" s="42"/>
      <c r="C265" s="43"/>
      <c r="D265" s="44"/>
      <c r="E265" s="45"/>
      <c r="G265" s="45"/>
      <c r="I265" s="47"/>
      <c r="K265" s="61"/>
      <c r="L265" s="102"/>
      <c r="M265" s="61"/>
      <c r="O265" s="60"/>
      <c r="P265" s="60"/>
      <c r="Q265" s="52"/>
    </row>
    <row r="266" spans="1:17" s="46" customFormat="1">
      <c r="A266" s="41"/>
      <c r="B266" s="42"/>
      <c r="C266" s="43"/>
      <c r="D266" s="44"/>
      <c r="E266" s="45"/>
      <c r="G266" s="45"/>
      <c r="I266" s="47"/>
      <c r="K266" s="61"/>
      <c r="L266" s="102"/>
      <c r="M266" s="61"/>
      <c r="O266" s="60"/>
      <c r="P266" s="60"/>
      <c r="Q266" s="52"/>
    </row>
    <row r="267" spans="1:17" s="46" customFormat="1">
      <c r="A267" s="75" t="s">
        <v>691</v>
      </c>
      <c r="B267" s="42"/>
      <c r="C267" s="43"/>
      <c r="D267" s="44"/>
      <c r="E267" s="45"/>
      <c r="G267" s="45"/>
      <c r="I267" s="47"/>
      <c r="K267" s="61"/>
      <c r="L267" s="102"/>
      <c r="M267" s="61"/>
      <c r="O267" s="60"/>
      <c r="P267" s="60"/>
      <c r="Q267" s="52"/>
    </row>
    <row r="268" spans="1:17">
      <c r="B268" s="40"/>
      <c r="C268" s="51"/>
      <c r="D268" s="32"/>
      <c r="E268" s="56"/>
      <c r="G268" s="17"/>
      <c r="I268" s="52"/>
      <c r="K268" s="54"/>
      <c r="L268" s="103"/>
      <c r="M268" s="54"/>
      <c r="O268" s="58"/>
      <c r="P268" s="58"/>
      <c r="Q268" s="52"/>
    </row>
    <row r="269" spans="1:17">
      <c r="B269" s="42" t="s">
        <v>692</v>
      </c>
      <c r="C269" s="51"/>
      <c r="D269" s="32"/>
      <c r="E269" s="56"/>
      <c r="G269" s="17"/>
      <c r="I269" s="52"/>
      <c r="K269" s="54"/>
      <c r="L269" s="103"/>
      <c r="M269" s="54"/>
      <c r="O269" s="58"/>
      <c r="P269" s="58"/>
      <c r="Q269" s="52"/>
    </row>
    <row r="270" spans="1:17">
      <c r="B270" s="40">
        <v>341</v>
      </c>
      <c r="C270" s="51" t="s">
        <v>75</v>
      </c>
      <c r="D270" s="32"/>
      <c r="E270" s="56">
        <v>57526</v>
      </c>
      <c r="G270" s="17" t="s">
        <v>651</v>
      </c>
      <c r="I270" s="52">
        <v>-6</v>
      </c>
      <c r="K270" s="54">
        <v>53949215.579999998</v>
      </c>
      <c r="L270" s="103"/>
      <c r="M270" s="54">
        <v>1353116</v>
      </c>
      <c r="O270" s="58">
        <v>2.5099999999999998</v>
      </c>
      <c r="P270" s="58"/>
      <c r="Q270" s="52" t="s">
        <v>31</v>
      </c>
    </row>
    <row r="271" spans="1:17">
      <c r="B271" s="40">
        <v>342</v>
      </c>
      <c r="C271" s="51" t="s">
        <v>652</v>
      </c>
      <c r="D271" s="32"/>
      <c r="E271" s="56">
        <v>57526</v>
      </c>
      <c r="G271" s="17" t="s">
        <v>653</v>
      </c>
      <c r="I271" s="52">
        <v>-2</v>
      </c>
      <c r="K271" s="54">
        <v>12524955.68</v>
      </c>
      <c r="L271" s="103"/>
      <c r="M271" s="54">
        <v>315192</v>
      </c>
      <c r="O271" s="58">
        <v>2.52</v>
      </c>
      <c r="P271" s="58"/>
      <c r="Q271" s="52" t="s">
        <v>31</v>
      </c>
    </row>
    <row r="272" spans="1:17">
      <c r="B272" s="40">
        <v>343</v>
      </c>
      <c r="C272" s="51" t="s">
        <v>654</v>
      </c>
      <c r="D272" s="32"/>
      <c r="E272" s="56">
        <v>57526</v>
      </c>
      <c r="G272" s="17" t="s">
        <v>655</v>
      </c>
      <c r="I272" s="52">
        <v>0</v>
      </c>
      <c r="K272" s="54">
        <v>336350551.36000001</v>
      </c>
      <c r="L272" s="103"/>
      <c r="M272" s="54">
        <v>9788077</v>
      </c>
      <c r="O272" s="58">
        <v>2.91</v>
      </c>
      <c r="P272" s="58"/>
      <c r="Q272" s="52" t="s">
        <v>31</v>
      </c>
    </row>
    <row r="273" spans="1:17">
      <c r="B273" s="40">
        <v>343.2</v>
      </c>
      <c r="C273" s="51" t="s">
        <v>656</v>
      </c>
      <c r="D273" s="32"/>
      <c r="E273" s="56">
        <v>57526</v>
      </c>
      <c r="G273" s="17" t="s">
        <v>657</v>
      </c>
      <c r="I273" s="52">
        <v>40</v>
      </c>
      <c r="K273" s="54">
        <v>211449306.83000001</v>
      </c>
      <c r="L273" s="103"/>
      <c r="M273" s="54">
        <v>14095211</v>
      </c>
      <c r="O273" s="58">
        <v>6.67</v>
      </c>
      <c r="P273" s="58"/>
      <c r="Q273" s="52" t="s">
        <v>31</v>
      </c>
    </row>
    <row r="274" spans="1:17">
      <c r="B274" s="40">
        <v>344</v>
      </c>
      <c r="C274" s="51" t="s">
        <v>658</v>
      </c>
      <c r="D274" s="32"/>
      <c r="E274" s="56">
        <v>57526</v>
      </c>
      <c r="G274" s="17" t="s">
        <v>659</v>
      </c>
      <c r="I274" s="52">
        <v>-6</v>
      </c>
      <c r="K274" s="54">
        <v>39828219.130000003</v>
      </c>
      <c r="L274" s="103"/>
      <c r="M274" s="54">
        <v>1023554</v>
      </c>
      <c r="O274" s="58">
        <v>2.57</v>
      </c>
      <c r="P274" s="58"/>
      <c r="Q274" s="52" t="s">
        <v>31</v>
      </c>
    </row>
    <row r="275" spans="1:17">
      <c r="B275" s="40">
        <v>345</v>
      </c>
      <c r="C275" s="51" t="s">
        <v>604</v>
      </c>
      <c r="D275" s="32"/>
      <c r="E275" s="56">
        <v>57526</v>
      </c>
      <c r="G275" s="17" t="s">
        <v>660</v>
      </c>
      <c r="I275" s="52">
        <v>-3</v>
      </c>
      <c r="K275" s="54">
        <v>53740829.969999999</v>
      </c>
      <c r="L275" s="103"/>
      <c r="M275" s="54">
        <v>1296099</v>
      </c>
      <c r="O275" s="58">
        <v>2.41</v>
      </c>
      <c r="P275" s="58"/>
      <c r="Q275" s="52" t="s">
        <v>31</v>
      </c>
    </row>
    <row r="276" spans="1:17">
      <c r="A276" s="39"/>
      <c r="B276" s="40">
        <v>346</v>
      </c>
      <c r="C276" s="51" t="s">
        <v>606</v>
      </c>
      <c r="D276" s="32"/>
      <c r="E276" s="56">
        <v>57526</v>
      </c>
      <c r="G276" s="17" t="s">
        <v>661</v>
      </c>
      <c r="I276" s="52">
        <v>-1</v>
      </c>
      <c r="K276" s="59">
        <v>13739186.859999999</v>
      </c>
      <c r="L276" s="103"/>
      <c r="M276" s="59">
        <v>340586</v>
      </c>
      <c r="O276" s="58">
        <v>2.48</v>
      </c>
      <c r="P276" s="58"/>
      <c r="Q276" s="52" t="s">
        <v>31</v>
      </c>
    </row>
    <row r="277" spans="1:17" s="46" customFormat="1">
      <c r="A277" s="41"/>
      <c r="B277" s="42" t="s">
        <v>693</v>
      </c>
      <c r="C277" s="43"/>
      <c r="D277" s="44"/>
      <c r="E277" s="45"/>
      <c r="G277" s="45"/>
      <c r="I277" s="47"/>
      <c r="K277" s="67">
        <f>SUBTOTAL(9,K270:K276)</f>
        <v>721582265.41000009</v>
      </c>
      <c r="L277" s="102"/>
      <c r="M277" s="67">
        <f>SUBTOTAL(9,M270:M276)</f>
        <v>28211835</v>
      </c>
      <c r="O277" s="60">
        <f>M277/K277*100</f>
        <v>3.9097184551743593</v>
      </c>
      <c r="P277" s="60"/>
      <c r="Q277" s="52"/>
    </row>
    <row r="278" spans="1:17" s="46" customFormat="1">
      <c r="A278" s="41"/>
      <c r="B278" s="42"/>
      <c r="C278" s="43"/>
      <c r="D278" s="44"/>
      <c r="E278" s="45"/>
      <c r="G278" s="45"/>
      <c r="I278" s="47"/>
      <c r="K278" s="61"/>
      <c r="L278" s="102"/>
      <c r="M278" s="61"/>
      <c r="O278" s="60"/>
      <c r="P278" s="60"/>
      <c r="Q278" s="52"/>
    </row>
    <row r="279" spans="1:17" s="46" customFormat="1">
      <c r="A279" s="75" t="s">
        <v>694</v>
      </c>
      <c r="B279" s="42"/>
      <c r="C279" s="43"/>
      <c r="D279" s="44"/>
      <c r="E279" s="45"/>
      <c r="G279" s="45"/>
      <c r="I279" s="47"/>
      <c r="K279" s="65">
        <f>SUBTOTAL(9,K270:K278)</f>
        <v>721582265.41000009</v>
      </c>
      <c r="L279" s="104"/>
      <c r="M279" s="65">
        <f>SUBTOTAL(9,M270:M278)</f>
        <v>28211835</v>
      </c>
      <c r="N279" s="64"/>
      <c r="O279" s="66">
        <f>M279/K279*100</f>
        <v>3.9097184551743593</v>
      </c>
      <c r="P279" s="66"/>
      <c r="Q279" s="52"/>
    </row>
    <row r="280" spans="1:17" s="46" customFormat="1">
      <c r="A280" s="41"/>
      <c r="B280" s="42"/>
      <c r="C280" s="43"/>
      <c r="D280" s="44"/>
      <c r="E280" s="45"/>
      <c r="G280" s="45"/>
      <c r="I280" s="47"/>
      <c r="K280" s="61"/>
      <c r="L280" s="102"/>
      <c r="M280" s="61"/>
      <c r="O280" s="60"/>
      <c r="P280" s="60"/>
      <c r="Q280" s="52"/>
    </row>
    <row r="281" spans="1:17" s="46" customFormat="1">
      <c r="A281" s="41"/>
      <c r="B281" s="42"/>
      <c r="C281" s="43"/>
      <c r="D281" s="44"/>
      <c r="E281" s="45"/>
      <c r="G281" s="45"/>
      <c r="I281" s="47"/>
      <c r="K281" s="61"/>
      <c r="L281" s="102"/>
      <c r="M281" s="61"/>
      <c r="O281" s="60"/>
      <c r="P281" s="60"/>
      <c r="Q281" s="52"/>
    </row>
    <row r="282" spans="1:17" s="46" customFormat="1">
      <c r="A282" s="75" t="s">
        <v>695</v>
      </c>
      <c r="B282" s="42"/>
      <c r="C282" s="43"/>
      <c r="D282" s="44"/>
      <c r="E282" s="45"/>
      <c r="G282" s="45"/>
      <c r="I282" s="47"/>
      <c r="K282" s="61"/>
      <c r="L282" s="102"/>
      <c r="M282" s="61"/>
      <c r="O282" s="60"/>
      <c r="P282" s="60"/>
      <c r="Q282" s="52"/>
    </row>
    <row r="283" spans="1:17">
      <c r="B283" s="40"/>
      <c r="C283" s="51"/>
      <c r="D283" s="32"/>
      <c r="E283" s="56"/>
      <c r="G283" s="17"/>
      <c r="I283" s="52"/>
      <c r="K283" s="54"/>
      <c r="L283" s="103"/>
      <c r="M283" s="54"/>
      <c r="O283" s="58"/>
      <c r="P283" s="58"/>
      <c r="Q283" s="52"/>
    </row>
    <row r="284" spans="1:17">
      <c r="B284" s="42" t="s">
        <v>696</v>
      </c>
      <c r="C284" s="51"/>
      <c r="D284" s="32"/>
      <c r="E284" s="56"/>
      <c r="G284" s="17"/>
      <c r="I284" s="52"/>
      <c r="K284" s="54"/>
      <c r="L284" s="103"/>
      <c r="M284" s="54"/>
      <c r="O284" s="58"/>
      <c r="P284" s="58"/>
      <c r="Q284" s="52"/>
    </row>
    <row r="285" spans="1:17">
      <c r="B285" s="40">
        <v>341</v>
      </c>
      <c r="C285" s="51" t="s">
        <v>75</v>
      </c>
      <c r="D285" s="32"/>
      <c r="E285" s="56">
        <v>58987</v>
      </c>
      <c r="G285" s="17" t="s">
        <v>651</v>
      </c>
      <c r="I285" s="52">
        <v>-6</v>
      </c>
      <c r="K285" s="54">
        <v>77913221.090000004</v>
      </c>
      <c r="L285" s="103"/>
      <c r="M285" s="54">
        <v>1914160</v>
      </c>
      <c r="O285" s="58">
        <v>2.46</v>
      </c>
      <c r="P285" s="58"/>
      <c r="Q285" s="52" t="s">
        <v>31</v>
      </c>
    </row>
    <row r="286" spans="1:17">
      <c r="B286" s="40">
        <v>342</v>
      </c>
      <c r="C286" s="51" t="s">
        <v>652</v>
      </c>
      <c r="D286" s="32"/>
      <c r="E286" s="56">
        <v>58987</v>
      </c>
      <c r="G286" s="17" t="s">
        <v>653</v>
      </c>
      <c r="I286" s="52">
        <v>-2</v>
      </c>
      <c r="K286" s="54">
        <v>8611779.6400000006</v>
      </c>
      <c r="L286" s="103"/>
      <c r="M286" s="54">
        <v>235756</v>
      </c>
      <c r="O286" s="58">
        <v>2.74</v>
      </c>
      <c r="P286" s="58"/>
      <c r="Q286" s="52" t="s">
        <v>31</v>
      </c>
    </row>
    <row r="287" spans="1:17">
      <c r="B287" s="40">
        <v>343</v>
      </c>
      <c r="C287" s="51" t="s">
        <v>654</v>
      </c>
      <c r="D287" s="32"/>
      <c r="E287" s="56">
        <v>58987</v>
      </c>
      <c r="G287" s="17" t="s">
        <v>655</v>
      </c>
      <c r="I287" s="52">
        <v>0</v>
      </c>
      <c r="K287" s="54">
        <v>28434944.370000001</v>
      </c>
      <c r="L287" s="103"/>
      <c r="M287" s="54">
        <v>842178</v>
      </c>
      <c r="O287" s="58">
        <v>2.96</v>
      </c>
      <c r="P287" s="58"/>
      <c r="Q287" s="52" t="s">
        <v>31</v>
      </c>
    </row>
    <row r="288" spans="1:17">
      <c r="B288" s="40">
        <v>343.2</v>
      </c>
      <c r="C288" s="51" t="s">
        <v>656</v>
      </c>
      <c r="D288" s="32"/>
      <c r="E288" s="56">
        <v>58987</v>
      </c>
      <c r="G288" s="17" t="s">
        <v>657</v>
      </c>
      <c r="I288" s="52">
        <v>40</v>
      </c>
      <c r="K288" s="54">
        <v>154364008.34</v>
      </c>
      <c r="L288" s="103"/>
      <c r="M288" s="54">
        <v>10289905</v>
      </c>
      <c r="O288" s="58">
        <v>6.67</v>
      </c>
      <c r="P288" s="58"/>
      <c r="Q288" s="52" t="s">
        <v>31</v>
      </c>
    </row>
    <row r="289" spans="1:17">
      <c r="B289" s="40">
        <v>345</v>
      </c>
      <c r="C289" s="51" t="s">
        <v>604</v>
      </c>
      <c r="D289" s="32"/>
      <c r="E289" s="56">
        <v>58987</v>
      </c>
      <c r="G289" s="17" t="s">
        <v>660</v>
      </c>
      <c r="I289" s="52">
        <v>-3</v>
      </c>
      <c r="K289" s="54">
        <v>15569194.99</v>
      </c>
      <c r="L289" s="103"/>
      <c r="M289" s="54">
        <v>399927</v>
      </c>
      <c r="O289" s="58">
        <v>2.57</v>
      </c>
      <c r="P289" s="58"/>
      <c r="Q289" s="52" t="s">
        <v>31</v>
      </c>
    </row>
    <row r="290" spans="1:17">
      <c r="A290" s="39"/>
      <c r="B290" s="40">
        <v>346</v>
      </c>
      <c r="C290" s="51" t="s">
        <v>606</v>
      </c>
      <c r="D290" s="32"/>
      <c r="E290" s="56">
        <v>58987</v>
      </c>
      <c r="G290" s="17" t="s">
        <v>661</v>
      </c>
      <c r="I290" s="52">
        <v>-1</v>
      </c>
      <c r="K290" s="59">
        <v>2045749.9</v>
      </c>
      <c r="L290" s="103"/>
      <c r="M290" s="59">
        <v>52896</v>
      </c>
      <c r="O290" s="58">
        <v>2.59</v>
      </c>
      <c r="P290" s="58"/>
      <c r="Q290" s="52" t="s">
        <v>31</v>
      </c>
    </row>
    <row r="291" spans="1:17" s="46" customFormat="1">
      <c r="A291" s="41"/>
      <c r="B291" s="42" t="s">
        <v>697</v>
      </c>
      <c r="C291" s="43"/>
      <c r="D291" s="44"/>
      <c r="E291" s="45"/>
      <c r="G291" s="45"/>
      <c r="I291" s="47"/>
      <c r="K291" s="61">
        <f>SUBTOTAL(9,K284:K290)</f>
        <v>286938898.32999998</v>
      </c>
      <c r="L291" s="102"/>
      <c r="M291" s="61">
        <f>SUBTOTAL(9,M284:M290)</f>
        <v>13734822</v>
      </c>
      <c r="O291" s="60">
        <f>M291/K291*100</f>
        <v>4.7866713366286033</v>
      </c>
      <c r="P291" s="60"/>
      <c r="Q291" s="52"/>
    </row>
    <row r="292" spans="1:17">
      <c r="B292" s="40"/>
      <c r="C292" s="51"/>
      <c r="D292" s="32"/>
      <c r="E292" s="56"/>
      <c r="G292" s="17"/>
      <c r="I292" s="52"/>
      <c r="K292" s="54"/>
      <c r="L292" s="103"/>
      <c r="M292" s="54"/>
      <c r="O292" s="58"/>
      <c r="P292" s="58"/>
      <c r="Q292" s="52"/>
    </row>
    <row r="293" spans="1:17">
      <c r="B293" s="42" t="s">
        <v>698</v>
      </c>
      <c r="C293" s="51"/>
      <c r="D293" s="32"/>
      <c r="E293" s="56"/>
      <c r="G293" s="17"/>
      <c r="I293" s="52"/>
      <c r="K293" s="54"/>
      <c r="L293" s="103"/>
      <c r="M293" s="54"/>
      <c r="O293" s="58"/>
      <c r="P293" s="58"/>
      <c r="Q293" s="52"/>
    </row>
    <row r="294" spans="1:17">
      <c r="B294" s="40">
        <v>341</v>
      </c>
      <c r="C294" s="51" t="s">
        <v>75</v>
      </c>
      <c r="D294" s="32"/>
      <c r="E294" s="56">
        <v>58256</v>
      </c>
      <c r="G294" s="17" t="s">
        <v>651</v>
      </c>
      <c r="I294" s="52">
        <v>-6</v>
      </c>
      <c r="K294" s="54">
        <v>80928148.959999993</v>
      </c>
      <c r="L294" s="103"/>
      <c r="M294" s="54">
        <v>1944236</v>
      </c>
      <c r="O294" s="58">
        <v>2.4</v>
      </c>
      <c r="P294" s="58"/>
      <c r="Q294" s="52" t="s">
        <v>31</v>
      </c>
    </row>
    <row r="295" spans="1:17">
      <c r="B295" s="40">
        <v>342</v>
      </c>
      <c r="C295" s="51" t="s">
        <v>652</v>
      </c>
      <c r="D295" s="32"/>
      <c r="E295" s="56">
        <v>58256</v>
      </c>
      <c r="G295" s="17" t="s">
        <v>653</v>
      </c>
      <c r="I295" s="52">
        <v>-2</v>
      </c>
      <c r="K295" s="54">
        <v>17873153.91</v>
      </c>
      <c r="L295" s="103"/>
      <c r="M295" s="54">
        <v>457483</v>
      </c>
      <c r="O295" s="58">
        <v>2.56</v>
      </c>
      <c r="P295" s="58"/>
      <c r="Q295" s="52" t="s">
        <v>31</v>
      </c>
    </row>
    <row r="296" spans="1:17">
      <c r="B296" s="40">
        <v>343</v>
      </c>
      <c r="C296" s="51" t="s">
        <v>654</v>
      </c>
      <c r="D296" s="32"/>
      <c r="E296" s="56">
        <v>58256</v>
      </c>
      <c r="G296" s="17" t="s">
        <v>655</v>
      </c>
      <c r="I296" s="52">
        <v>0</v>
      </c>
      <c r="K296" s="54">
        <v>306048983.24000001</v>
      </c>
      <c r="L296" s="103"/>
      <c r="M296" s="54">
        <v>8476618</v>
      </c>
      <c r="O296" s="58">
        <v>2.77</v>
      </c>
      <c r="P296" s="58"/>
      <c r="Q296" s="52" t="s">
        <v>31</v>
      </c>
    </row>
    <row r="297" spans="1:17">
      <c r="B297" s="40">
        <v>343.2</v>
      </c>
      <c r="C297" s="51" t="s">
        <v>656</v>
      </c>
      <c r="D297" s="32"/>
      <c r="E297" s="56">
        <v>58256</v>
      </c>
      <c r="G297" s="17" t="s">
        <v>657</v>
      </c>
      <c r="I297" s="52">
        <v>40</v>
      </c>
      <c r="K297" s="54">
        <v>163650415.77000001</v>
      </c>
      <c r="L297" s="103"/>
      <c r="M297" s="54">
        <v>10908937</v>
      </c>
      <c r="O297" s="58">
        <v>6.67</v>
      </c>
      <c r="P297" s="58"/>
      <c r="Q297" s="52" t="s">
        <v>31</v>
      </c>
    </row>
    <row r="298" spans="1:17">
      <c r="B298" s="40">
        <v>344</v>
      </c>
      <c r="C298" s="51" t="s">
        <v>658</v>
      </c>
      <c r="D298" s="32"/>
      <c r="E298" s="56">
        <v>58256</v>
      </c>
      <c r="G298" s="17" t="s">
        <v>659</v>
      </c>
      <c r="I298" s="52">
        <v>-6</v>
      </c>
      <c r="K298" s="54">
        <v>52265428.719999999</v>
      </c>
      <c r="L298" s="103"/>
      <c r="M298" s="54">
        <v>1306829</v>
      </c>
      <c r="O298" s="58">
        <v>2.5</v>
      </c>
      <c r="P298" s="58"/>
      <c r="Q298" s="52" t="s">
        <v>31</v>
      </c>
    </row>
    <row r="299" spans="1:17">
      <c r="B299" s="40">
        <v>345</v>
      </c>
      <c r="C299" s="51" t="s">
        <v>604</v>
      </c>
      <c r="D299" s="32"/>
      <c r="E299" s="56">
        <v>58256</v>
      </c>
      <c r="G299" s="17" t="s">
        <v>660</v>
      </c>
      <c r="I299" s="52">
        <v>-3</v>
      </c>
      <c r="K299" s="54">
        <v>75655440.239999995</v>
      </c>
      <c r="L299" s="103"/>
      <c r="M299" s="54">
        <v>1840690</v>
      </c>
      <c r="O299" s="58">
        <v>2.4300000000000002</v>
      </c>
      <c r="P299" s="58"/>
      <c r="Q299" s="52" t="s">
        <v>31</v>
      </c>
    </row>
    <row r="300" spans="1:17">
      <c r="A300" s="39"/>
      <c r="B300" s="40">
        <v>346</v>
      </c>
      <c r="C300" s="51" t="s">
        <v>606</v>
      </c>
      <c r="D300" s="32"/>
      <c r="E300" s="56">
        <v>58256</v>
      </c>
      <c r="G300" s="17" t="s">
        <v>661</v>
      </c>
      <c r="I300" s="52">
        <v>-1</v>
      </c>
      <c r="K300" s="59">
        <v>8709637.5199999996</v>
      </c>
      <c r="L300" s="103"/>
      <c r="M300" s="59">
        <v>212704</v>
      </c>
      <c r="O300" s="58">
        <v>2.44</v>
      </c>
      <c r="P300" s="58"/>
      <c r="Q300" s="52" t="s">
        <v>31</v>
      </c>
    </row>
    <row r="301" spans="1:17" s="46" customFormat="1">
      <c r="A301" s="41"/>
      <c r="B301" s="42" t="s">
        <v>699</v>
      </c>
      <c r="C301" s="43"/>
      <c r="D301" s="44"/>
      <c r="E301" s="45"/>
      <c r="G301" s="45"/>
      <c r="I301" s="47"/>
      <c r="K301" s="61">
        <f>SUBTOTAL(9,K294:K300)</f>
        <v>705131208.36000001</v>
      </c>
      <c r="L301" s="102"/>
      <c r="M301" s="61">
        <f>SUBTOTAL(9,M294:M300)</f>
        <v>25147497</v>
      </c>
      <c r="O301" s="60">
        <f>M301/K301*100</f>
        <v>3.5663571122441535</v>
      </c>
      <c r="P301" s="60"/>
      <c r="Q301" s="52"/>
    </row>
    <row r="302" spans="1:17">
      <c r="B302" s="40"/>
      <c r="C302" s="51"/>
      <c r="D302" s="32"/>
      <c r="E302" s="56"/>
      <c r="G302" s="17"/>
      <c r="I302" s="52"/>
      <c r="K302" s="54"/>
      <c r="L302" s="103"/>
      <c r="M302" s="54"/>
      <c r="O302" s="58"/>
      <c r="P302" s="58"/>
      <c r="Q302" s="52"/>
    </row>
    <row r="303" spans="1:17">
      <c r="B303" s="42" t="s">
        <v>700</v>
      </c>
      <c r="C303" s="51"/>
      <c r="D303" s="32"/>
      <c r="E303" s="56"/>
      <c r="G303" s="17"/>
      <c r="I303" s="52"/>
      <c r="K303" s="54"/>
      <c r="L303" s="103"/>
      <c r="M303" s="54"/>
      <c r="O303" s="58"/>
      <c r="P303" s="58"/>
      <c r="Q303" s="52"/>
    </row>
    <row r="304" spans="1:17">
      <c r="B304" s="40">
        <v>341</v>
      </c>
      <c r="C304" s="51" t="s">
        <v>75</v>
      </c>
      <c r="D304" s="32"/>
      <c r="E304" s="56">
        <v>58256</v>
      </c>
      <c r="G304" s="17" t="s">
        <v>651</v>
      </c>
      <c r="I304" s="52">
        <v>-6</v>
      </c>
      <c r="K304" s="54">
        <v>33744238.789999999</v>
      </c>
      <c r="L304" s="103"/>
      <c r="M304" s="54">
        <v>797874</v>
      </c>
      <c r="O304" s="58">
        <v>2.36</v>
      </c>
      <c r="P304" s="58"/>
      <c r="Q304" s="52" t="s">
        <v>31</v>
      </c>
    </row>
    <row r="305" spans="1:17">
      <c r="B305" s="40">
        <v>342</v>
      </c>
      <c r="C305" s="51" t="s">
        <v>652</v>
      </c>
      <c r="D305" s="32"/>
      <c r="E305" s="56">
        <v>58256</v>
      </c>
      <c r="G305" s="17" t="s">
        <v>653</v>
      </c>
      <c r="I305" s="52">
        <v>-2</v>
      </c>
      <c r="K305" s="54">
        <v>7322180.6799999997</v>
      </c>
      <c r="L305" s="103"/>
      <c r="M305" s="54">
        <v>185086</v>
      </c>
      <c r="O305" s="58">
        <v>2.5299999999999998</v>
      </c>
      <c r="P305" s="58"/>
      <c r="Q305" s="52" t="s">
        <v>31</v>
      </c>
    </row>
    <row r="306" spans="1:17">
      <c r="B306" s="40">
        <v>343</v>
      </c>
      <c r="C306" s="51" t="s">
        <v>654</v>
      </c>
      <c r="D306" s="32"/>
      <c r="E306" s="56">
        <v>58256</v>
      </c>
      <c r="G306" s="17" t="s">
        <v>655</v>
      </c>
      <c r="I306" s="52">
        <v>0</v>
      </c>
      <c r="K306" s="54">
        <v>252418457.19999999</v>
      </c>
      <c r="L306" s="103"/>
      <c r="M306" s="54">
        <v>6929392</v>
      </c>
      <c r="O306" s="58">
        <v>2.75</v>
      </c>
      <c r="P306" s="58"/>
      <c r="Q306" s="52" t="s">
        <v>31</v>
      </c>
    </row>
    <row r="307" spans="1:17">
      <c r="B307" s="40">
        <v>343.2</v>
      </c>
      <c r="C307" s="51" t="s">
        <v>656</v>
      </c>
      <c r="D307" s="32"/>
      <c r="E307" s="56">
        <v>58256</v>
      </c>
      <c r="G307" s="17" t="s">
        <v>657</v>
      </c>
      <c r="I307" s="52">
        <v>40</v>
      </c>
      <c r="K307" s="54">
        <v>162200015.93000001</v>
      </c>
      <c r="L307" s="103"/>
      <c r="M307" s="54">
        <v>10812253</v>
      </c>
      <c r="O307" s="58">
        <v>6.67</v>
      </c>
      <c r="P307" s="58"/>
      <c r="Q307" s="52" t="s">
        <v>31</v>
      </c>
    </row>
    <row r="308" spans="1:17">
      <c r="B308" s="40">
        <v>344</v>
      </c>
      <c r="C308" s="51" t="s">
        <v>658</v>
      </c>
      <c r="D308" s="32"/>
      <c r="E308" s="56">
        <v>58256</v>
      </c>
      <c r="G308" s="17" t="s">
        <v>659</v>
      </c>
      <c r="I308" s="52">
        <v>-6</v>
      </c>
      <c r="K308" s="54">
        <v>43303714.75</v>
      </c>
      <c r="L308" s="103"/>
      <c r="M308" s="54">
        <v>1068648</v>
      </c>
      <c r="O308" s="58">
        <v>2.4700000000000002</v>
      </c>
      <c r="P308" s="58"/>
      <c r="Q308" s="52" t="s">
        <v>31</v>
      </c>
    </row>
    <row r="309" spans="1:17">
      <c r="B309" s="40">
        <v>345</v>
      </c>
      <c r="C309" s="51" t="s">
        <v>604</v>
      </c>
      <c r="D309" s="32"/>
      <c r="E309" s="56">
        <v>58256</v>
      </c>
      <c r="G309" s="17" t="s">
        <v>660</v>
      </c>
      <c r="I309" s="52">
        <v>-3</v>
      </c>
      <c r="K309" s="54">
        <v>31129939.52</v>
      </c>
      <c r="L309" s="103"/>
      <c r="M309" s="54">
        <v>746818</v>
      </c>
      <c r="O309" s="58">
        <v>2.4</v>
      </c>
      <c r="P309" s="58"/>
      <c r="Q309" s="52" t="s">
        <v>31</v>
      </c>
    </row>
    <row r="310" spans="1:17">
      <c r="A310" s="39"/>
      <c r="B310" s="40">
        <v>346</v>
      </c>
      <c r="C310" s="51" t="s">
        <v>606</v>
      </c>
      <c r="D310" s="32"/>
      <c r="E310" s="56">
        <v>58256</v>
      </c>
      <c r="G310" s="17" t="s">
        <v>661</v>
      </c>
      <c r="I310" s="52">
        <v>-1</v>
      </c>
      <c r="K310" s="59">
        <v>11726021.109999999</v>
      </c>
      <c r="L310" s="103"/>
      <c r="M310" s="59">
        <v>284327</v>
      </c>
      <c r="O310" s="58">
        <v>2.42</v>
      </c>
      <c r="P310" s="58"/>
      <c r="Q310" s="52" t="s">
        <v>31</v>
      </c>
    </row>
    <row r="311" spans="1:17" s="46" customFormat="1">
      <c r="A311" s="41"/>
      <c r="B311" s="42" t="s">
        <v>701</v>
      </c>
      <c r="C311" s="43"/>
      <c r="D311" s="44"/>
      <c r="E311" s="45"/>
      <c r="G311" s="45"/>
      <c r="I311" s="47"/>
      <c r="K311" s="61">
        <f>SUBTOTAL(9,K304:K310)</f>
        <v>541844567.9799999</v>
      </c>
      <c r="L311" s="102"/>
      <c r="M311" s="61">
        <f>SUBTOTAL(9,M304:M310)</f>
        <v>20824398</v>
      </c>
      <c r="O311" s="60">
        <f>M311/K311*100</f>
        <v>3.8432419979097499</v>
      </c>
      <c r="P311" s="60"/>
      <c r="Q311" s="52"/>
    </row>
    <row r="312" spans="1:17">
      <c r="B312" s="40"/>
      <c r="C312" s="51"/>
      <c r="D312" s="32"/>
      <c r="E312" s="56"/>
      <c r="G312" s="17"/>
      <c r="I312" s="52"/>
      <c r="K312" s="54"/>
      <c r="L312" s="103"/>
      <c r="M312" s="54"/>
      <c r="O312" s="58"/>
      <c r="P312" s="58"/>
      <c r="Q312" s="52"/>
    </row>
    <row r="313" spans="1:17">
      <c r="B313" s="42" t="s">
        <v>702</v>
      </c>
      <c r="C313" s="51"/>
      <c r="D313" s="32"/>
      <c r="E313" s="56"/>
      <c r="G313" s="17"/>
      <c r="I313" s="52"/>
      <c r="K313" s="54"/>
      <c r="L313" s="103"/>
      <c r="M313" s="54"/>
      <c r="O313" s="58"/>
      <c r="P313" s="58"/>
      <c r="Q313" s="52"/>
    </row>
    <row r="314" spans="1:17">
      <c r="B314" s="40">
        <v>341</v>
      </c>
      <c r="C314" s="51" t="s">
        <v>75</v>
      </c>
      <c r="D314" s="32"/>
      <c r="E314" s="56">
        <v>58987</v>
      </c>
      <c r="G314" s="17" t="s">
        <v>651</v>
      </c>
      <c r="I314" s="52">
        <v>-6</v>
      </c>
      <c r="K314" s="54">
        <v>56293169.530000001</v>
      </c>
      <c r="L314" s="103"/>
      <c r="M314" s="54">
        <v>1356015</v>
      </c>
      <c r="O314" s="58">
        <v>2.41</v>
      </c>
      <c r="P314" s="58"/>
      <c r="Q314" s="52" t="s">
        <v>31</v>
      </c>
    </row>
    <row r="315" spans="1:17">
      <c r="B315" s="40">
        <v>342</v>
      </c>
      <c r="C315" s="51" t="s">
        <v>652</v>
      </c>
      <c r="D315" s="32"/>
      <c r="E315" s="56">
        <v>58987</v>
      </c>
      <c r="G315" s="17" t="s">
        <v>653</v>
      </c>
      <c r="I315" s="52">
        <v>-2</v>
      </c>
      <c r="K315" s="54">
        <v>12189193.949999999</v>
      </c>
      <c r="L315" s="103"/>
      <c r="M315" s="54">
        <v>312130</v>
      </c>
      <c r="O315" s="58">
        <v>2.56</v>
      </c>
      <c r="P315" s="58"/>
      <c r="Q315" s="52" t="s">
        <v>31</v>
      </c>
    </row>
    <row r="316" spans="1:17">
      <c r="B316" s="40">
        <v>343</v>
      </c>
      <c r="C316" s="51" t="s">
        <v>654</v>
      </c>
      <c r="D316" s="32"/>
      <c r="E316" s="56">
        <v>58987</v>
      </c>
      <c r="G316" s="17" t="s">
        <v>655</v>
      </c>
      <c r="I316" s="52">
        <v>0</v>
      </c>
      <c r="K316" s="54">
        <v>529109009.94999999</v>
      </c>
      <c r="L316" s="103"/>
      <c r="M316" s="54">
        <v>14531851</v>
      </c>
      <c r="O316" s="58">
        <v>2.75</v>
      </c>
      <c r="P316" s="58"/>
      <c r="Q316" s="52" t="s">
        <v>31</v>
      </c>
    </row>
    <row r="317" spans="1:17">
      <c r="B317" s="40">
        <v>343.2</v>
      </c>
      <c r="C317" s="51" t="s">
        <v>656</v>
      </c>
      <c r="D317" s="32"/>
      <c r="E317" s="56">
        <v>58987</v>
      </c>
      <c r="G317" s="17" t="s">
        <v>657</v>
      </c>
      <c r="I317" s="52">
        <v>40</v>
      </c>
      <c r="K317" s="54">
        <v>151749113.72</v>
      </c>
      <c r="L317" s="103"/>
      <c r="M317" s="54">
        <v>10115596</v>
      </c>
      <c r="O317" s="58">
        <v>6.67</v>
      </c>
      <c r="P317" s="58"/>
      <c r="Q317" s="52" t="s">
        <v>31</v>
      </c>
    </row>
    <row r="318" spans="1:17">
      <c r="B318" s="40">
        <v>344</v>
      </c>
      <c r="C318" s="51" t="s">
        <v>658</v>
      </c>
      <c r="D318" s="32"/>
      <c r="E318" s="56">
        <v>58987</v>
      </c>
      <c r="G318" s="17" t="s">
        <v>659</v>
      </c>
      <c r="I318" s="52">
        <v>-6</v>
      </c>
      <c r="K318" s="54">
        <v>76288988.010000005</v>
      </c>
      <c r="L318" s="103"/>
      <c r="M318" s="54">
        <v>1920135</v>
      </c>
      <c r="O318" s="58">
        <v>2.52</v>
      </c>
      <c r="P318" s="58"/>
      <c r="Q318" s="52" t="s">
        <v>31</v>
      </c>
    </row>
    <row r="319" spans="1:17">
      <c r="B319" s="40">
        <v>345</v>
      </c>
      <c r="C319" s="51" t="s">
        <v>604</v>
      </c>
      <c r="D319" s="32"/>
      <c r="E319" s="56">
        <v>58987</v>
      </c>
      <c r="G319" s="17" t="s">
        <v>660</v>
      </c>
      <c r="I319" s="52">
        <v>-3</v>
      </c>
      <c r="K319" s="54">
        <v>61989751.740000002</v>
      </c>
      <c r="L319" s="103"/>
      <c r="M319" s="54">
        <v>1514333</v>
      </c>
      <c r="O319" s="58">
        <v>2.44</v>
      </c>
      <c r="P319" s="58"/>
      <c r="Q319" s="52" t="s">
        <v>31</v>
      </c>
    </row>
    <row r="320" spans="1:17">
      <c r="A320" s="39"/>
      <c r="B320" s="40">
        <v>346</v>
      </c>
      <c r="C320" s="51" t="s">
        <v>606</v>
      </c>
      <c r="D320" s="32"/>
      <c r="E320" s="56">
        <v>58987</v>
      </c>
      <c r="G320" s="17" t="s">
        <v>661</v>
      </c>
      <c r="I320" s="52">
        <v>-1</v>
      </c>
      <c r="K320" s="59">
        <v>14488118.42</v>
      </c>
      <c r="L320" s="103"/>
      <c r="M320" s="59">
        <v>354269</v>
      </c>
      <c r="O320" s="58">
        <v>2.4500000000000002</v>
      </c>
      <c r="P320" s="58"/>
      <c r="Q320" s="52" t="s">
        <v>31</v>
      </c>
    </row>
    <row r="321" spans="1:17" s="46" customFormat="1">
      <c r="A321" s="41"/>
      <c r="B321" s="42" t="s">
        <v>703</v>
      </c>
      <c r="C321" s="43"/>
      <c r="D321" s="44"/>
      <c r="E321" s="45"/>
      <c r="G321" s="45"/>
      <c r="I321" s="47"/>
      <c r="K321" s="67">
        <f>SUBTOTAL(9,K314:K320)</f>
        <v>902107345.31999993</v>
      </c>
      <c r="L321" s="102"/>
      <c r="M321" s="67">
        <f>SUBTOTAL(9,M314:M320)</f>
        <v>30104329</v>
      </c>
      <c r="O321" s="60">
        <f>M321/K321*100</f>
        <v>3.3371116149510174</v>
      </c>
      <c r="P321" s="60"/>
      <c r="Q321" s="52"/>
    </row>
    <row r="322" spans="1:17" s="46" customFormat="1">
      <c r="A322" s="41"/>
      <c r="B322" s="42"/>
      <c r="C322" s="43"/>
      <c r="D322" s="44"/>
      <c r="E322" s="45"/>
      <c r="G322" s="45"/>
      <c r="I322" s="47"/>
      <c r="K322" s="61"/>
      <c r="L322" s="102"/>
      <c r="M322" s="61"/>
      <c r="O322" s="60"/>
      <c r="P322" s="60"/>
      <c r="Q322" s="52"/>
    </row>
    <row r="323" spans="1:17" s="46" customFormat="1">
      <c r="A323" s="75" t="s">
        <v>704</v>
      </c>
      <c r="B323" s="42"/>
      <c r="C323" s="43"/>
      <c r="D323" s="44"/>
      <c r="E323" s="45"/>
      <c r="G323" s="45"/>
      <c r="I323" s="47"/>
      <c r="K323" s="65">
        <f>SUBTOTAL(9,K285:K322)</f>
        <v>2436022019.9899998</v>
      </c>
      <c r="L323" s="104"/>
      <c r="M323" s="65">
        <f>SUBTOTAL(9,M285:M322)</f>
        <v>89811046</v>
      </c>
      <c r="N323" s="64"/>
      <c r="O323" s="66">
        <f>M323/K323*100</f>
        <v>3.6867912220419372</v>
      </c>
      <c r="P323" s="66"/>
      <c r="Q323" s="52"/>
    </row>
    <row r="324" spans="1:17" s="46" customFormat="1">
      <c r="A324" s="41"/>
      <c r="B324" s="42"/>
      <c r="C324" s="43"/>
      <c r="D324" s="44"/>
      <c r="E324" s="45"/>
      <c r="G324" s="45"/>
      <c r="I324" s="47"/>
      <c r="K324" s="61"/>
      <c r="L324" s="102"/>
      <c r="M324" s="61"/>
      <c r="O324" s="60"/>
      <c r="P324" s="60"/>
      <c r="Q324" s="52"/>
    </row>
    <row r="325" spans="1:17" s="46" customFormat="1">
      <c r="A325" s="41"/>
      <c r="B325" s="42"/>
      <c r="C325" s="43"/>
      <c r="D325" s="44"/>
      <c r="E325" s="45"/>
      <c r="G325" s="45"/>
      <c r="I325" s="47"/>
      <c r="K325" s="61"/>
      <c r="L325" s="102"/>
      <c r="M325" s="61"/>
      <c r="O325" s="60"/>
      <c r="P325" s="60"/>
      <c r="Q325" s="52"/>
    </row>
    <row r="326" spans="1:17" s="46" customFormat="1">
      <c r="A326" s="75" t="s">
        <v>705</v>
      </c>
      <c r="B326" s="42"/>
      <c r="C326" s="43"/>
      <c r="D326" s="44"/>
      <c r="E326" s="45"/>
      <c r="G326" s="45"/>
      <c r="I326" s="47"/>
      <c r="K326" s="61"/>
      <c r="L326" s="102"/>
      <c r="M326" s="61"/>
      <c r="O326" s="60"/>
      <c r="P326" s="60"/>
      <c r="Q326" s="52"/>
    </row>
    <row r="327" spans="1:17">
      <c r="B327" s="40"/>
      <c r="C327" s="51"/>
      <c r="D327" s="32"/>
      <c r="E327" s="56"/>
      <c r="G327" s="17"/>
      <c r="I327" s="52"/>
      <c r="K327" s="54"/>
      <c r="L327" s="103"/>
      <c r="M327" s="54"/>
      <c r="O327" s="58"/>
      <c r="P327" s="58"/>
      <c r="Q327" s="52"/>
    </row>
    <row r="328" spans="1:17">
      <c r="B328" s="42" t="s">
        <v>706</v>
      </c>
      <c r="C328" s="51"/>
      <c r="D328" s="32"/>
      <c r="E328" s="56"/>
      <c r="G328" s="17"/>
      <c r="I328" s="52"/>
      <c r="K328" s="54"/>
      <c r="L328" s="103"/>
      <c r="M328" s="54"/>
      <c r="O328" s="58"/>
      <c r="P328" s="58"/>
      <c r="Q328" s="52"/>
    </row>
    <row r="329" spans="1:17">
      <c r="B329" s="40">
        <v>341</v>
      </c>
      <c r="C329" s="51" t="s">
        <v>75</v>
      </c>
      <c r="D329" s="32"/>
      <c r="E329" s="56">
        <v>59717</v>
      </c>
      <c r="G329" s="17" t="s">
        <v>651</v>
      </c>
      <c r="I329" s="52">
        <v>-6</v>
      </c>
      <c r="K329" s="54">
        <v>87006436.769999996</v>
      </c>
      <c r="L329" s="103"/>
      <c r="M329" s="54">
        <v>2060484</v>
      </c>
      <c r="O329" s="58">
        <v>2.37</v>
      </c>
      <c r="P329" s="58"/>
      <c r="Q329" s="52" t="s">
        <v>31</v>
      </c>
    </row>
    <row r="330" spans="1:17">
      <c r="B330" s="40">
        <v>342</v>
      </c>
      <c r="C330" s="51" t="s">
        <v>652</v>
      </c>
      <c r="D330" s="32"/>
      <c r="E330" s="56">
        <v>59717</v>
      </c>
      <c r="G330" s="17" t="s">
        <v>653</v>
      </c>
      <c r="I330" s="52">
        <v>-2</v>
      </c>
      <c r="K330" s="54">
        <v>48986356.780000001</v>
      </c>
      <c r="L330" s="103"/>
      <c r="M330" s="54">
        <v>1228167</v>
      </c>
      <c r="O330" s="58">
        <v>2.5099999999999998</v>
      </c>
      <c r="P330" s="58"/>
      <c r="Q330" s="52" t="s">
        <v>31</v>
      </c>
    </row>
    <row r="331" spans="1:17">
      <c r="B331" s="40">
        <v>343</v>
      </c>
      <c r="C331" s="51" t="s">
        <v>654</v>
      </c>
      <c r="D331" s="32"/>
      <c r="E331" s="56">
        <v>59717</v>
      </c>
      <c r="G331" s="17" t="s">
        <v>655</v>
      </c>
      <c r="I331" s="52">
        <v>0</v>
      </c>
      <c r="K331" s="54">
        <v>416034250.87</v>
      </c>
      <c r="L331" s="103"/>
      <c r="M331" s="54">
        <v>11188189</v>
      </c>
      <c r="O331" s="58">
        <v>2.69</v>
      </c>
      <c r="P331" s="58"/>
      <c r="Q331" s="52" t="s">
        <v>31</v>
      </c>
    </row>
    <row r="332" spans="1:17">
      <c r="B332" s="40">
        <v>343.2</v>
      </c>
      <c r="C332" s="51" t="s">
        <v>656</v>
      </c>
      <c r="D332" s="32"/>
      <c r="E332" s="56">
        <v>59717</v>
      </c>
      <c r="G332" s="17" t="s">
        <v>657</v>
      </c>
      <c r="I332" s="52">
        <v>40</v>
      </c>
      <c r="K332" s="54">
        <v>199391513.38999999</v>
      </c>
      <c r="L332" s="103"/>
      <c r="M332" s="54">
        <v>13291438</v>
      </c>
      <c r="O332" s="58">
        <v>6.67</v>
      </c>
      <c r="P332" s="58"/>
      <c r="Q332" s="52" t="s">
        <v>31</v>
      </c>
    </row>
    <row r="333" spans="1:17">
      <c r="B333" s="40">
        <v>344</v>
      </c>
      <c r="C333" s="51" t="s">
        <v>658</v>
      </c>
      <c r="D333" s="32"/>
      <c r="E333" s="56">
        <v>59717</v>
      </c>
      <c r="G333" s="17" t="s">
        <v>659</v>
      </c>
      <c r="I333" s="52">
        <v>-6</v>
      </c>
      <c r="K333" s="54">
        <v>72806012.989999995</v>
      </c>
      <c r="L333" s="103"/>
      <c r="M333" s="54">
        <v>1796081</v>
      </c>
      <c r="O333" s="58">
        <v>2.4700000000000002</v>
      </c>
      <c r="P333" s="58"/>
      <c r="Q333" s="52" t="s">
        <v>31</v>
      </c>
    </row>
    <row r="334" spans="1:17">
      <c r="B334" s="40">
        <v>345</v>
      </c>
      <c r="C334" s="51" t="s">
        <v>604</v>
      </c>
      <c r="D334" s="32"/>
      <c r="E334" s="56">
        <v>59717</v>
      </c>
      <c r="G334" s="17" t="s">
        <v>660</v>
      </c>
      <c r="I334" s="52">
        <v>-3</v>
      </c>
      <c r="K334" s="54">
        <v>119379430.79000001</v>
      </c>
      <c r="L334" s="103"/>
      <c r="M334" s="54">
        <v>2862628</v>
      </c>
      <c r="O334" s="58">
        <v>2.4</v>
      </c>
      <c r="P334" s="58"/>
      <c r="Q334" s="52" t="s">
        <v>31</v>
      </c>
    </row>
    <row r="335" spans="1:17">
      <c r="A335" s="39"/>
      <c r="B335" s="40">
        <v>346</v>
      </c>
      <c r="C335" s="51" t="s">
        <v>606</v>
      </c>
      <c r="D335" s="32"/>
      <c r="E335" s="56">
        <v>59717</v>
      </c>
      <c r="G335" s="17" t="s">
        <v>661</v>
      </c>
      <c r="I335" s="52">
        <v>-1</v>
      </c>
      <c r="K335" s="59">
        <v>10182153.789999999</v>
      </c>
      <c r="L335" s="103"/>
      <c r="M335" s="59">
        <v>245426</v>
      </c>
      <c r="O335" s="58">
        <v>2.41</v>
      </c>
      <c r="P335" s="58"/>
      <c r="Q335" s="52" t="s">
        <v>31</v>
      </c>
    </row>
    <row r="336" spans="1:17" s="46" customFormat="1">
      <c r="A336" s="41"/>
      <c r="B336" s="42" t="s">
        <v>707</v>
      </c>
      <c r="C336" s="43"/>
      <c r="D336" s="44"/>
      <c r="E336" s="45"/>
      <c r="G336" s="45"/>
      <c r="I336" s="47"/>
      <c r="K336" s="67">
        <f>SUBTOTAL(9,K329:K335)</f>
        <v>953786155.38</v>
      </c>
      <c r="L336" s="102"/>
      <c r="M336" s="67">
        <f>SUBTOTAL(9,M329:M335)</f>
        <v>32672413</v>
      </c>
      <c r="O336" s="60">
        <f>M336/K336*100</f>
        <v>3.4255490935473802</v>
      </c>
      <c r="P336" s="60"/>
      <c r="Q336" s="52"/>
    </row>
    <row r="337" spans="1:17" s="46" customFormat="1">
      <c r="A337" s="41"/>
      <c r="B337" s="42"/>
      <c r="C337" s="43"/>
      <c r="D337" s="44"/>
      <c r="E337" s="45"/>
      <c r="G337" s="45"/>
      <c r="I337" s="47"/>
      <c r="K337" s="61"/>
      <c r="L337" s="102"/>
      <c r="M337" s="61"/>
      <c r="O337" s="60"/>
      <c r="P337" s="60"/>
      <c r="Q337" s="52"/>
    </row>
    <row r="338" spans="1:17" s="46" customFormat="1">
      <c r="A338" s="75" t="s">
        <v>708</v>
      </c>
      <c r="B338" s="42"/>
      <c r="C338" s="43"/>
      <c r="D338" s="44"/>
      <c r="E338" s="45"/>
      <c r="G338" s="45"/>
      <c r="I338" s="47"/>
      <c r="K338" s="65">
        <f>SUBTOTAL(9,K329:K337)</f>
        <v>953786155.38</v>
      </c>
      <c r="L338" s="104"/>
      <c r="M338" s="65">
        <f>SUBTOTAL(9,M329:M337)</f>
        <v>32672413</v>
      </c>
      <c r="N338" s="64"/>
      <c r="O338" s="66">
        <f>M338/K338*100</f>
        <v>3.4255490935473802</v>
      </c>
      <c r="P338" s="66"/>
      <c r="Q338" s="52"/>
    </row>
    <row r="339" spans="1:17" s="46" customFormat="1">
      <c r="A339" s="41"/>
      <c r="B339" s="42"/>
      <c r="C339" s="43"/>
      <c r="D339" s="44"/>
      <c r="E339" s="45"/>
      <c r="G339" s="45"/>
      <c r="I339" s="47"/>
      <c r="K339" s="61"/>
      <c r="L339" s="102"/>
      <c r="M339" s="61"/>
      <c r="O339" s="60"/>
      <c r="P339" s="60"/>
      <c r="Q339" s="52"/>
    </row>
    <row r="340" spans="1:17" s="46" customFormat="1">
      <c r="A340" s="41"/>
      <c r="B340" s="42"/>
      <c r="C340" s="43"/>
      <c r="D340" s="44"/>
      <c r="E340" s="45"/>
      <c r="G340" s="45"/>
      <c r="I340" s="47"/>
      <c r="K340" s="61"/>
      <c r="L340" s="102"/>
      <c r="M340" s="61"/>
      <c r="O340" s="60"/>
      <c r="P340" s="60"/>
      <c r="Q340" s="52"/>
    </row>
    <row r="341" spans="1:17" s="46" customFormat="1">
      <c r="A341" s="75" t="s">
        <v>709</v>
      </c>
      <c r="B341" s="42"/>
      <c r="C341" s="43"/>
      <c r="D341" s="44"/>
      <c r="E341" s="45"/>
      <c r="G341" s="45"/>
      <c r="I341" s="47"/>
      <c r="K341" s="61"/>
      <c r="L341" s="102"/>
      <c r="M341" s="61"/>
      <c r="O341" s="60"/>
      <c r="P341" s="60"/>
      <c r="Q341" s="52"/>
    </row>
    <row r="342" spans="1:17">
      <c r="B342" s="40"/>
      <c r="C342" s="51"/>
      <c r="D342" s="32"/>
      <c r="E342" s="56"/>
      <c r="G342" s="17"/>
      <c r="I342" s="52"/>
      <c r="K342" s="54"/>
      <c r="L342" s="103"/>
      <c r="M342" s="54"/>
      <c r="O342" s="58"/>
      <c r="P342" s="58"/>
      <c r="Q342" s="52"/>
    </row>
    <row r="343" spans="1:17">
      <c r="B343" s="42" t="s">
        <v>710</v>
      </c>
      <c r="C343" s="51"/>
      <c r="D343" s="32"/>
      <c r="E343" s="56"/>
      <c r="G343" s="17"/>
      <c r="I343" s="52"/>
      <c r="K343" s="54"/>
      <c r="L343" s="103"/>
      <c r="M343" s="54"/>
      <c r="O343" s="58"/>
      <c r="P343" s="58"/>
      <c r="Q343" s="52"/>
    </row>
    <row r="344" spans="1:17">
      <c r="B344" s="40">
        <v>341</v>
      </c>
      <c r="C344" s="51" t="s">
        <v>75</v>
      </c>
      <c r="D344" s="32"/>
      <c r="E344" s="56">
        <v>60083</v>
      </c>
      <c r="G344" s="17" t="s">
        <v>651</v>
      </c>
      <c r="I344" s="52">
        <v>-6</v>
      </c>
      <c r="K344" s="54">
        <v>82860775.650000006</v>
      </c>
      <c r="L344" s="103"/>
      <c r="M344" s="54">
        <v>1963776</v>
      </c>
      <c r="O344" s="58">
        <v>2.37</v>
      </c>
      <c r="P344" s="58"/>
      <c r="Q344" s="52" t="s">
        <v>31</v>
      </c>
    </row>
    <row r="345" spans="1:17">
      <c r="B345" s="40">
        <v>342</v>
      </c>
      <c r="C345" s="51" t="s">
        <v>652</v>
      </c>
      <c r="D345" s="32"/>
      <c r="E345" s="56">
        <v>60083</v>
      </c>
      <c r="G345" s="17" t="s">
        <v>653</v>
      </c>
      <c r="I345" s="52">
        <v>-2</v>
      </c>
      <c r="K345" s="54">
        <v>60981843.549999997</v>
      </c>
      <c r="L345" s="103"/>
      <c r="M345" s="54">
        <v>1551761</v>
      </c>
      <c r="O345" s="58">
        <v>2.54</v>
      </c>
      <c r="P345" s="58"/>
      <c r="Q345" s="52" t="s">
        <v>31</v>
      </c>
    </row>
    <row r="346" spans="1:17">
      <c r="B346" s="40">
        <v>343</v>
      </c>
      <c r="C346" s="51" t="s">
        <v>654</v>
      </c>
      <c r="D346" s="32"/>
      <c r="E346" s="56">
        <v>60083</v>
      </c>
      <c r="G346" s="17" t="s">
        <v>655</v>
      </c>
      <c r="I346" s="52">
        <v>0</v>
      </c>
      <c r="K346" s="54">
        <v>520328353.39999998</v>
      </c>
      <c r="L346" s="103"/>
      <c r="M346" s="54">
        <v>14064532</v>
      </c>
      <c r="O346" s="58">
        <v>2.7</v>
      </c>
      <c r="P346" s="58"/>
      <c r="Q346" s="52" t="s">
        <v>31</v>
      </c>
    </row>
    <row r="347" spans="1:17">
      <c r="B347" s="40">
        <v>343.2</v>
      </c>
      <c r="C347" s="51" t="s">
        <v>656</v>
      </c>
      <c r="D347" s="32"/>
      <c r="E347" s="56">
        <v>60083</v>
      </c>
      <c r="G347" s="17" t="s">
        <v>657</v>
      </c>
      <c r="I347" s="52">
        <v>40</v>
      </c>
      <c r="K347" s="54">
        <v>142604520.90000001</v>
      </c>
      <c r="L347" s="103"/>
      <c r="M347" s="54">
        <v>9506017</v>
      </c>
      <c r="O347" s="58">
        <v>6.67</v>
      </c>
      <c r="P347" s="58"/>
      <c r="Q347" s="52" t="s">
        <v>31</v>
      </c>
    </row>
    <row r="348" spans="1:17">
      <c r="B348" s="40">
        <v>344</v>
      </c>
      <c r="C348" s="51" t="s">
        <v>658</v>
      </c>
      <c r="D348" s="32"/>
      <c r="E348" s="56">
        <v>60083</v>
      </c>
      <c r="G348" s="17" t="s">
        <v>659</v>
      </c>
      <c r="I348" s="52">
        <v>-6</v>
      </c>
      <c r="K348" s="54">
        <v>87055237.090000004</v>
      </c>
      <c r="L348" s="103"/>
      <c r="M348" s="54">
        <v>2160337</v>
      </c>
      <c r="O348" s="58">
        <v>2.48</v>
      </c>
      <c r="P348" s="58"/>
      <c r="Q348" s="52" t="s">
        <v>31</v>
      </c>
    </row>
    <row r="349" spans="1:17">
      <c r="B349" s="40">
        <v>345</v>
      </c>
      <c r="C349" s="51" t="s">
        <v>604</v>
      </c>
      <c r="D349" s="32"/>
      <c r="E349" s="56">
        <v>60083</v>
      </c>
      <c r="G349" s="17" t="s">
        <v>660</v>
      </c>
      <c r="I349" s="52">
        <v>-3</v>
      </c>
      <c r="K349" s="54">
        <v>86332819.810000002</v>
      </c>
      <c r="L349" s="103"/>
      <c r="M349" s="54">
        <v>2075087</v>
      </c>
      <c r="O349" s="58">
        <v>2.4</v>
      </c>
      <c r="P349" s="58"/>
      <c r="Q349" s="52" t="s">
        <v>31</v>
      </c>
    </row>
    <row r="350" spans="1:17">
      <c r="A350" s="39"/>
      <c r="B350" s="40">
        <v>346</v>
      </c>
      <c r="C350" s="51" t="s">
        <v>606</v>
      </c>
      <c r="D350" s="32"/>
      <c r="E350" s="56">
        <v>60083</v>
      </c>
      <c r="G350" s="17" t="s">
        <v>661</v>
      </c>
      <c r="I350" s="52">
        <v>-1</v>
      </c>
      <c r="K350" s="59">
        <v>12206258.359999999</v>
      </c>
      <c r="L350" s="103"/>
      <c r="M350" s="59">
        <v>294719</v>
      </c>
      <c r="O350" s="58">
        <v>2.41</v>
      </c>
      <c r="P350" s="58"/>
      <c r="Q350" s="52" t="s">
        <v>31</v>
      </c>
    </row>
    <row r="351" spans="1:17" s="46" customFormat="1">
      <c r="A351" s="41"/>
      <c r="B351" s="42" t="s">
        <v>711</v>
      </c>
      <c r="C351" s="43"/>
      <c r="D351" s="44"/>
      <c r="E351" s="45"/>
      <c r="G351" s="45"/>
      <c r="I351" s="47"/>
      <c r="K351" s="67">
        <f>SUBTOTAL(9,K344:K350)</f>
        <v>992369808.75999987</v>
      </c>
      <c r="L351" s="102"/>
      <c r="M351" s="67">
        <f>SUBTOTAL(9,M344:M350)</f>
        <v>31616229</v>
      </c>
      <c r="O351" s="60">
        <f>M351/K351*100</f>
        <v>3.1859321717481071</v>
      </c>
      <c r="P351" s="60"/>
      <c r="Q351" s="52"/>
    </row>
    <row r="352" spans="1:17" s="46" customFormat="1">
      <c r="A352" s="41"/>
      <c r="B352" s="42"/>
      <c r="C352" s="43"/>
      <c r="D352" s="44"/>
      <c r="E352" s="45"/>
      <c r="G352" s="45"/>
      <c r="I352" s="47"/>
      <c r="K352" s="61"/>
      <c r="L352" s="102"/>
      <c r="M352" s="61"/>
      <c r="O352" s="60"/>
      <c r="P352" s="60"/>
      <c r="Q352" s="52"/>
    </row>
    <row r="353" spans="1:17" s="46" customFormat="1">
      <c r="A353" s="75" t="s">
        <v>712</v>
      </c>
      <c r="B353" s="42"/>
      <c r="C353" s="43"/>
      <c r="D353" s="44"/>
      <c r="E353" s="45"/>
      <c r="G353" s="45"/>
      <c r="I353" s="47"/>
      <c r="K353" s="65">
        <f>SUBTOTAL(9,K344:K352)</f>
        <v>992369808.75999987</v>
      </c>
      <c r="L353" s="104"/>
      <c r="M353" s="65">
        <f>SUBTOTAL(9,M344:M352)</f>
        <v>31616229</v>
      </c>
      <c r="N353" s="64"/>
      <c r="O353" s="66">
        <f>M353/K353*100</f>
        <v>3.1859321717481071</v>
      </c>
      <c r="P353" s="66"/>
      <c r="Q353" s="52"/>
    </row>
    <row r="354" spans="1:17" s="46" customFormat="1">
      <c r="A354" s="41"/>
      <c r="B354" s="42"/>
      <c r="C354" s="43"/>
      <c r="D354" s="44"/>
      <c r="E354" s="45"/>
      <c r="G354" s="45"/>
      <c r="I354" s="47"/>
      <c r="K354" s="61"/>
      <c r="L354" s="102"/>
      <c r="M354" s="61"/>
      <c r="O354" s="60"/>
      <c r="P354" s="60"/>
      <c r="Q354" s="52"/>
    </row>
    <row r="355" spans="1:17" s="46" customFormat="1">
      <c r="A355" s="41"/>
      <c r="B355" s="42"/>
      <c r="C355" s="43"/>
      <c r="D355" s="44"/>
      <c r="E355" s="45"/>
      <c r="G355" s="45"/>
      <c r="I355" s="47"/>
      <c r="K355" s="61"/>
      <c r="L355" s="102"/>
      <c r="M355" s="61"/>
      <c r="O355" s="60"/>
      <c r="P355" s="60"/>
      <c r="Q355" s="52"/>
    </row>
    <row r="356" spans="1:17" s="46" customFormat="1">
      <c r="A356" s="41" t="s">
        <v>713</v>
      </c>
      <c r="B356" s="42"/>
      <c r="C356" s="43"/>
      <c r="D356" s="44"/>
      <c r="E356" s="45"/>
      <c r="G356" s="45"/>
      <c r="I356" s="47"/>
      <c r="K356" s="61"/>
      <c r="L356" s="102"/>
      <c r="M356" s="61"/>
      <c r="O356" s="60"/>
      <c r="P356" s="60"/>
      <c r="Q356" s="52"/>
    </row>
    <row r="357" spans="1:17">
      <c r="B357" s="40"/>
      <c r="C357" s="51"/>
      <c r="D357" s="32"/>
      <c r="E357" s="56"/>
      <c r="G357" s="17"/>
      <c r="I357" s="52"/>
      <c r="K357" s="54"/>
      <c r="L357" s="103"/>
      <c r="M357" s="54"/>
      <c r="O357" s="58"/>
      <c r="P357" s="58"/>
      <c r="Q357" s="52"/>
    </row>
    <row r="358" spans="1:17">
      <c r="B358" s="42" t="s">
        <v>714</v>
      </c>
      <c r="C358" s="51"/>
      <c r="D358" s="32"/>
      <c r="E358" s="56"/>
      <c r="G358" s="17"/>
      <c r="I358" s="52"/>
      <c r="K358" s="54"/>
      <c r="L358" s="103"/>
      <c r="M358" s="54"/>
      <c r="O358" s="58"/>
      <c r="P358" s="58"/>
      <c r="Q358" s="52"/>
    </row>
    <row r="359" spans="1:17">
      <c r="B359" s="40">
        <v>341</v>
      </c>
      <c r="C359" s="51" t="s">
        <v>75</v>
      </c>
      <c r="D359" s="32"/>
      <c r="E359" s="56">
        <v>60813</v>
      </c>
      <c r="G359" s="17" t="s">
        <v>651</v>
      </c>
      <c r="I359" s="52">
        <v>-6</v>
      </c>
      <c r="K359" s="54">
        <v>115652360.84999999</v>
      </c>
      <c r="L359" s="103"/>
      <c r="M359" s="54">
        <v>2707347</v>
      </c>
      <c r="O359" s="58">
        <v>2.34</v>
      </c>
      <c r="P359" s="58"/>
      <c r="Q359" s="52" t="s">
        <v>31</v>
      </c>
    </row>
    <row r="360" spans="1:17">
      <c r="B360" s="40">
        <v>342</v>
      </c>
      <c r="C360" s="51" t="s">
        <v>652</v>
      </c>
      <c r="D360" s="32"/>
      <c r="E360" s="56">
        <v>60813</v>
      </c>
      <c r="G360" s="17" t="s">
        <v>653</v>
      </c>
      <c r="I360" s="52">
        <v>-2</v>
      </c>
      <c r="K360" s="54">
        <v>44972610.740000002</v>
      </c>
      <c r="L360" s="103"/>
      <c r="M360" s="54">
        <v>1123929</v>
      </c>
      <c r="O360" s="58">
        <v>2.5</v>
      </c>
      <c r="P360" s="58"/>
      <c r="Q360" s="52" t="s">
        <v>31</v>
      </c>
    </row>
    <row r="361" spans="1:17">
      <c r="B361" s="40">
        <v>343</v>
      </c>
      <c r="C361" s="51" t="s">
        <v>654</v>
      </c>
      <c r="D361" s="32"/>
      <c r="E361" s="56">
        <v>60813</v>
      </c>
      <c r="G361" s="17" t="s">
        <v>655</v>
      </c>
      <c r="I361" s="52">
        <v>0</v>
      </c>
      <c r="K361" s="54">
        <v>598730639.34000003</v>
      </c>
      <c r="L361" s="103"/>
      <c r="M361" s="54">
        <v>16044208</v>
      </c>
      <c r="O361" s="58">
        <v>2.68</v>
      </c>
      <c r="P361" s="58"/>
      <c r="Q361" s="52" t="s">
        <v>31</v>
      </c>
    </row>
    <row r="362" spans="1:17">
      <c r="B362" s="40">
        <v>343.2</v>
      </c>
      <c r="C362" s="51" t="s">
        <v>656</v>
      </c>
      <c r="D362" s="32"/>
      <c r="E362" s="56">
        <v>60813</v>
      </c>
      <c r="G362" s="17" t="s">
        <v>657</v>
      </c>
      <c r="I362" s="52">
        <v>40</v>
      </c>
      <c r="K362" s="54">
        <v>203942735.88</v>
      </c>
      <c r="L362" s="103"/>
      <c r="M362" s="54">
        <v>13594823</v>
      </c>
      <c r="O362" s="58">
        <v>6.67</v>
      </c>
      <c r="P362" s="58"/>
      <c r="Q362" s="52" t="s">
        <v>31</v>
      </c>
    </row>
    <row r="363" spans="1:17">
      <c r="B363" s="40">
        <v>344</v>
      </c>
      <c r="C363" s="51" t="s">
        <v>658</v>
      </c>
      <c r="D363" s="32"/>
      <c r="E363" s="56">
        <v>60813</v>
      </c>
      <c r="G363" s="17" t="s">
        <v>659</v>
      </c>
      <c r="I363" s="52">
        <v>-6</v>
      </c>
      <c r="K363" s="54">
        <v>97561241.079999998</v>
      </c>
      <c r="L363" s="103"/>
      <c r="M363" s="54">
        <v>2401069</v>
      </c>
      <c r="O363" s="58">
        <v>2.46</v>
      </c>
      <c r="P363" s="58"/>
      <c r="Q363" s="52" t="s">
        <v>31</v>
      </c>
    </row>
    <row r="364" spans="1:17">
      <c r="B364" s="40">
        <v>345</v>
      </c>
      <c r="C364" s="51" t="s">
        <v>604</v>
      </c>
      <c r="D364" s="32"/>
      <c r="E364" s="56">
        <v>60813</v>
      </c>
      <c r="G364" s="17" t="s">
        <v>660</v>
      </c>
      <c r="I364" s="52">
        <v>-3</v>
      </c>
      <c r="K364" s="54">
        <v>98951248.769999996</v>
      </c>
      <c r="L364" s="103"/>
      <c r="M364" s="54">
        <v>2364996</v>
      </c>
      <c r="O364" s="58">
        <v>2.39</v>
      </c>
      <c r="P364" s="58"/>
      <c r="Q364" s="52" t="s">
        <v>31</v>
      </c>
    </row>
    <row r="365" spans="1:17">
      <c r="A365" s="39"/>
      <c r="B365" s="40">
        <v>346</v>
      </c>
      <c r="C365" s="51" t="s">
        <v>606</v>
      </c>
      <c r="D365" s="32"/>
      <c r="E365" s="56">
        <v>60813</v>
      </c>
      <c r="G365" s="17" t="s">
        <v>661</v>
      </c>
      <c r="I365" s="52">
        <v>-1</v>
      </c>
      <c r="K365" s="59">
        <v>14414470.289999999</v>
      </c>
      <c r="L365" s="103"/>
      <c r="M365" s="59">
        <v>345714</v>
      </c>
      <c r="O365" s="58">
        <v>2.4</v>
      </c>
      <c r="P365" s="58"/>
      <c r="Q365" s="52" t="s">
        <v>31</v>
      </c>
    </row>
    <row r="366" spans="1:17" s="46" customFormat="1">
      <c r="A366" s="41"/>
      <c r="B366" s="42" t="s">
        <v>715</v>
      </c>
      <c r="C366" s="43"/>
      <c r="D366" s="44"/>
      <c r="E366" s="45"/>
      <c r="G366" s="45"/>
      <c r="I366" s="47"/>
      <c r="K366" s="67">
        <f>SUBTOTAL(9,K359:K365)</f>
        <v>1174225306.95</v>
      </c>
      <c r="L366" s="102"/>
      <c r="M366" s="67">
        <f>SUBTOTAL(9,M359:M365)</f>
        <v>38582086</v>
      </c>
      <c r="O366" s="60">
        <f>M366/K366*100</f>
        <v>3.2857481244562265</v>
      </c>
      <c r="P366" s="60"/>
      <c r="Q366" s="52"/>
    </row>
    <row r="367" spans="1:17" s="46" customFormat="1">
      <c r="A367" s="41"/>
      <c r="B367" s="42"/>
      <c r="C367" s="43"/>
      <c r="D367" s="44"/>
      <c r="E367" s="45"/>
      <c r="G367" s="45"/>
      <c r="I367" s="47"/>
      <c r="K367" s="61"/>
      <c r="L367" s="102"/>
      <c r="M367" s="61"/>
      <c r="O367" s="60"/>
      <c r="P367" s="60"/>
      <c r="Q367" s="52"/>
    </row>
    <row r="368" spans="1:17" s="46" customFormat="1">
      <c r="A368" s="41" t="s">
        <v>716</v>
      </c>
      <c r="B368" s="42"/>
      <c r="C368" s="43"/>
      <c r="D368" s="44"/>
      <c r="E368" s="45"/>
      <c r="G368" s="45"/>
      <c r="I368" s="47"/>
      <c r="K368" s="65">
        <f>SUBTOTAL(9,K359:K367)</f>
        <v>1174225306.95</v>
      </c>
      <c r="L368" s="104"/>
      <c r="M368" s="65">
        <f>SUBTOTAL(9,M359:M367)</f>
        <v>38582086</v>
      </c>
      <c r="N368" s="64"/>
      <c r="O368" s="66">
        <f>M368/K368*100</f>
        <v>3.2857481244562265</v>
      </c>
      <c r="P368" s="66"/>
      <c r="Q368" s="52"/>
    </row>
    <row r="369" spans="1:17" s="46" customFormat="1">
      <c r="A369" s="41"/>
      <c r="B369" s="42"/>
      <c r="C369" s="43"/>
      <c r="D369" s="44"/>
      <c r="E369" s="45"/>
      <c r="G369" s="45"/>
      <c r="I369" s="47"/>
      <c r="K369" s="65"/>
      <c r="L369" s="104"/>
      <c r="M369" s="65"/>
      <c r="N369" s="64"/>
      <c r="O369" s="66"/>
      <c r="P369" s="66"/>
      <c r="Q369" s="52"/>
    </row>
    <row r="370" spans="1:17" s="46" customFormat="1">
      <c r="A370" s="41"/>
      <c r="B370" s="42"/>
      <c r="C370" s="43"/>
      <c r="D370" s="44"/>
      <c r="E370" s="45"/>
      <c r="G370" s="45"/>
      <c r="I370" s="47"/>
      <c r="K370" s="65"/>
      <c r="L370" s="104"/>
      <c r="M370" s="65"/>
      <c r="N370" s="64"/>
      <c r="O370" s="66"/>
      <c r="P370" s="66"/>
      <c r="Q370" s="52"/>
    </row>
    <row r="371" spans="1:17" s="46" customFormat="1">
      <c r="A371" s="41" t="s">
        <v>717</v>
      </c>
      <c r="B371" s="42"/>
      <c r="C371" s="43"/>
      <c r="D371" s="44"/>
      <c r="E371" s="45"/>
      <c r="G371" s="45"/>
      <c r="I371" s="47"/>
      <c r="K371" s="65"/>
      <c r="L371" s="104"/>
      <c r="M371" s="65"/>
      <c r="N371" s="64"/>
      <c r="O371" s="66"/>
      <c r="P371" s="66"/>
      <c r="Q371" s="52"/>
    </row>
    <row r="372" spans="1:17">
      <c r="B372" s="40"/>
      <c r="C372" s="51"/>
      <c r="D372" s="32"/>
      <c r="E372" s="56"/>
      <c r="G372" s="17"/>
      <c r="I372" s="52"/>
      <c r="K372" s="54"/>
      <c r="L372" s="103"/>
      <c r="M372" s="54"/>
      <c r="O372" s="58"/>
      <c r="P372" s="58"/>
      <c r="Q372" s="52"/>
    </row>
    <row r="373" spans="1:17">
      <c r="B373" s="42" t="s">
        <v>718</v>
      </c>
      <c r="C373" s="51"/>
      <c r="D373" s="32"/>
      <c r="E373" s="56"/>
      <c r="G373" s="17"/>
      <c r="I373" s="52"/>
      <c r="K373" s="54"/>
      <c r="L373" s="103"/>
      <c r="M373" s="54"/>
      <c r="O373" s="58"/>
      <c r="P373" s="58"/>
      <c r="Q373" s="52"/>
    </row>
    <row r="374" spans="1:17">
      <c r="B374" s="40">
        <v>341</v>
      </c>
      <c r="C374" s="51" t="s">
        <v>75</v>
      </c>
      <c r="D374" s="32"/>
      <c r="E374" s="56">
        <v>61909</v>
      </c>
      <c r="G374" s="17" t="s">
        <v>651</v>
      </c>
      <c r="I374" s="52">
        <v>-6</v>
      </c>
      <c r="K374" s="54">
        <v>91902661.439999998</v>
      </c>
      <c r="L374" s="103"/>
      <c r="M374" s="54">
        <v>2156528</v>
      </c>
      <c r="O374" s="58">
        <v>2.35</v>
      </c>
      <c r="P374" s="58"/>
      <c r="Q374" s="52" t="s">
        <v>31</v>
      </c>
    </row>
    <row r="375" spans="1:17">
      <c r="B375" s="40">
        <v>342</v>
      </c>
      <c r="C375" s="51" t="s">
        <v>652</v>
      </c>
      <c r="D375" s="32"/>
      <c r="E375" s="56">
        <v>61909</v>
      </c>
      <c r="G375" s="17" t="s">
        <v>653</v>
      </c>
      <c r="I375" s="52">
        <v>-2</v>
      </c>
      <c r="K375" s="54">
        <v>31975789.32</v>
      </c>
      <c r="L375" s="103"/>
      <c r="M375" s="54">
        <v>797107</v>
      </c>
      <c r="O375" s="58">
        <v>2.4900000000000002</v>
      </c>
      <c r="P375" s="58"/>
      <c r="Q375" s="52" t="s">
        <v>31</v>
      </c>
    </row>
    <row r="376" spans="1:17">
      <c r="B376" s="40">
        <v>343</v>
      </c>
      <c r="C376" s="51" t="s">
        <v>654</v>
      </c>
      <c r="D376" s="32"/>
      <c r="E376" s="56">
        <v>61909</v>
      </c>
      <c r="G376" s="17" t="s">
        <v>655</v>
      </c>
      <c r="I376" s="52">
        <v>0</v>
      </c>
      <c r="K376" s="54">
        <v>739073229.20000005</v>
      </c>
      <c r="L376" s="103"/>
      <c r="M376" s="54">
        <v>19754657</v>
      </c>
      <c r="O376" s="58">
        <v>2.67</v>
      </c>
      <c r="P376" s="58"/>
      <c r="Q376" s="52" t="s">
        <v>31</v>
      </c>
    </row>
    <row r="377" spans="1:17">
      <c r="B377" s="40">
        <v>343.2</v>
      </c>
      <c r="C377" s="51" t="s">
        <v>656</v>
      </c>
      <c r="D377" s="32"/>
      <c r="E377" s="56">
        <v>61909</v>
      </c>
      <c r="G377" s="17" t="s">
        <v>657</v>
      </c>
      <c r="I377" s="52">
        <v>40</v>
      </c>
      <c r="K377" s="54">
        <v>153483866.53</v>
      </c>
      <c r="L377" s="103"/>
      <c r="M377" s="54">
        <v>10231235</v>
      </c>
      <c r="O377" s="58">
        <v>6.67</v>
      </c>
      <c r="P377" s="58"/>
      <c r="Q377" s="52" t="s">
        <v>31</v>
      </c>
    </row>
    <row r="378" spans="1:17">
      <c r="B378" s="40">
        <v>344</v>
      </c>
      <c r="C378" s="51" t="s">
        <v>658</v>
      </c>
      <c r="D378" s="32"/>
      <c r="E378" s="56">
        <v>61909</v>
      </c>
      <c r="G378" s="17" t="s">
        <v>659</v>
      </c>
      <c r="I378" s="52">
        <v>-6</v>
      </c>
      <c r="K378" s="54">
        <v>58820523.640000001</v>
      </c>
      <c r="L378" s="103"/>
      <c r="M378" s="54">
        <v>1442559</v>
      </c>
      <c r="O378" s="58">
        <v>2.4500000000000002</v>
      </c>
      <c r="P378" s="58"/>
      <c r="Q378" s="52" t="s">
        <v>31</v>
      </c>
    </row>
    <row r="379" spans="1:17">
      <c r="B379" s="40">
        <v>345</v>
      </c>
      <c r="C379" s="51" t="s">
        <v>604</v>
      </c>
      <c r="D379" s="32"/>
      <c r="E379" s="56">
        <v>61909</v>
      </c>
      <c r="G379" s="17" t="s">
        <v>660</v>
      </c>
      <c r="I379" s="52">
        <v>-3</v>
      </c>
      <c r="K379" s="54">
        <v>100547513.23999999</v>
      </c>
      <c r="L379" s="103"/>
      <c r="M379" s="54">
        <v>2396125</v>
      </c>
      <c r="O379" s="58">
        <v>2.38</v>
      </c>
      <c r="P379" s="58"/>
      <c r="Q379" s="52" t="s">
        <v>31</v>
      </c>
    </row>
    <row r="380" spans="1:17">
      <c r="B380" s="40">
        <v>346</v>
      </c>
      <c r="C380" s="51" t="s">
        <v>606</v>
      </c>
      <c r="D380" s="32"/>
      <c r="E380" s="56">
        <v>61909</v>
      </c>
      <c r="G380" s="17" t="s">
        <v>661</v>
      </c>
      <c r="I380" s="52">
        <v>-1</v>
      </c>
      <c r="K380" s="59">
        <v>11269963.789999999</v>
      </c>
      <c r="L380" s="103"/>
      <c r="M380" s="59">
        <v>268970</v>
      </c>
      <c r="O380" s="58">
        <v>2.39</v>
      </c>
      <c r="P380" s="58"/>
      <c r="Q380" s="52" t="s">
        <v>31</v>
      </c>
    </row>
    <row r="381" spans="1:17" s="46" customFormat="1">
      <c r="A381" s="41"/>
      <c r="B381" s="42" t="s">
        <v>719</v>
      </c>
      <c r="C381" s="43"/>
      <c r="D381" s="44"/>
      <c r="E381" s="45"/>
      <c r="G381" s="17"/>
      <c r="I381" s="47"/>
      <c r="K381" s="67">
        <f>SUBTOTAL(9,K374:K380)</f>
        <v>1187073547.1600001</v>
      </c>
      <c r="L381" s="102"/>
      <c r="M381" s="67">
        <f>SUBTOTAL(9,M374:M380)</f>
        <v>37047181</v>
      </c>
      <c r="O381" s="60">
        <f>M381/K381*100</f>
        <v>3.1208833764877575</v>
      </c>
      <c r="P381" s="60"/>
      <c r="Q381" s="52"/>
    </row>
    <row r="382" spans="1:17" s="46" customFormat="1">
      <c r="A382" s="41"/>
      <c r="B382" s="42"/>
      <c r="C382" s="43"/>
      <c r="D382" s="44"/>
      <c r="E382" s="45"/>
      <c r="G382" s="17"/>
      <c r="I382" s="47"/>
      <c r="K382" s="61"/>
      <c r="L382" s="102"/>
      <c r="M382" s="61"/>
      <c r="O382" s="60"/>
      <c r="P382" s="60"/>
      <c r="Q382" s="52"/>
    </row>
    <row r="383" spans="1:17" s="46" customFormat="1">
      <c r="A383" s="41" t="s">
        <v>720</v>
      </c>
      <c r="B383" s="42"/>
      <c r="C383" s="43"/>
      <c r="D383" s="44"/>
      <c r="E383" s="45"/>
      <c r="G383" s="17"/>
      <c r="I383" s="47"/>
      <c r="K383" s="65">
        <f>SUBTOTAL(9,K374:K382)</f>
        <v>1187073547.1600001</v>
      </c>
      <c r="L383" s="104"/>
      <c r="M383" s="65">
        <f>SUBTOTAL(9,M374:M382)</f>
        <v>37047181</v>
      </c>
      <c r="N383" s="64"/>
      <c r="O383" s="66">
        <f>M383/K383*100</f>
        <v>3.1208833764877575</v>
      </c>
      <c r="P383" s="66"/>
      <c r="Q383" s="52"/>
    </row>
    <row r="384" spans="1:17" s="46" customFormat="1">
      <c r="A384" s="41"/>
      <c r="B384" s="42"/>
      <c r="C384" s="43"/>
      <c r="D384" s="44"/>
      <c r="E384" s="45"/>
      <c r="G384" s="17"/>
      <c r="I384" s="47"/>
      <c r="K384" s="65"/>
      <c r="L384" s="104"/>
      <c r="M384" s="65"/>
      <c r="N384" s="64"/>
      <c r="O384" s="66"/>
      <c r="P384" s="66"/>
      <c r="Q384" s="52"/>
    </row>
    <row r="385" spans="1:17" s="46" customFormat="1">
      <c r="A385" s="41"/>
      <c r="B385" s="42"/>
      <c r="C385" s="43"/>
      <c r="D385" s="44"/>
      <c r="E385" s="45"/>
      <c r="G385" s="45"/>
      <c r="I385" s="47"/>
      <c r="K385" s="61"/>
      <c r="L385" s="102"/>
      <c r="M385" s="61"/>
      <c r="O385" s="60"/>
      <c r="P385" s="60"/>
      <c r="Q385" s="52"/>
    </row>
    <row r="386" spans="1:17" s="46" customFormat="1">
      <c r="A386" s="41" t="s">
        <v>721</v>
      </c>
      <c r="B386" s="42"/>
      <c r="C386" s="43"/>
      <c r="D386" s="44"/>
      <c r="E386" s="45"/>
      <c r="G386" s="45"/>
      <c r="I386" s="47"/>
      <c r="K386" s="65"/>
      <c r="L386" s="104"/>
      <c r="M386" s="65"/>
      <c r="N386" s="64"/>
      <c r="O386" s="66"/>
      <c r="P386" s="66"/>
      <c r="Q386" s="52"/>
    </row>
    <row r="387" spans="1:17">
      <c r="B387" s="40"/>
      <c r="C387" s="51"/>
      <c r="D387" s="32"/>
      <c r="E387" s="56"/>
      <c r="G387" s="17"/>
      <c r="I387" s="52"/>
      <c r="K387" s="54"/>
      <c r="L387" s="103"/>
      <c r="M387" s="54"/>
      <c r="O387" s="58"/>
      <c r="P387" s="58"/>
      <c r="Q387" s="52"/>
    </row>
    <row r="388" spans="1:17">
      <c r="B388" s="42" t="s">
        <v>722</v>
      </c>
      <c r="C388" s="51"/>
      <c r="D388" s="32"/>
      <c r="E388" s="56"/>
      <c r="G388" s="17"/>
      <c r="I388" s="52"/>
      <c r="K388" s="54"/>
      <c r="L388" s="103"/>
      <c r="M388" s="54"/>
      <c r="O388" s="58"/>
      <c r="P388" s="58"/>
      <c r="Q388" s="52"/>
    </row>
    <row r="389" spans="1:17">
      <c r="B389" s="40">
        <v>341</v>
      </c>
      <c r="C389" s="51" t="s">
        <v>75</v>
      </c>
      <c r="D389" s="32"/>
      <c r="E389" s="56">
        <v>55700</v>
      </c>
      <c r="G389" s="17" t="s">
        <v>651</v>
      </c>
      <c r="I389" s="52">
        <v>-6</v>
      </c>
      <c r="K389" s="54">
        <v>47391460.039999999</v>
      </c>
      <c r="L389" s="103"/>
      <c r="M389" s="54">
        <v>1216938</v>
      </c>
      <c r="O389" s="58">
        <v>2.57</v>
      </c>
      <c r="P389" s="58"/>
      <c r="Q389" s="52" t="s">
        <v>31</v>
      </c>
    </row>
    <row r="390" spans="1:17">
      <c r="B390" s="40">
        <v>342</v>
      </c>
      <c r="C390" s="51" t="s">
        <v>652</v>
      </c>
      <c r="D390" s="32"/>
      <c r="E390" s="56">
        <v>55700</v>
      </c>
      <c r="G390" s="17" t="s">
        <v>653</v>
      </c>
      <c r="I390" s="52">
        <v>-2</v>
      </c>
      <c r="K390" s="54">
        <v>7065622.8200000003</v>
      </c>
      <c r="L390" s="103"/>
      <c r="M390" s="54">
        <v>199791</v>
      </c>
      <c r="O390" s="58">
        <v>2.83</v>
      </c>
      <c r="P390" s="58"/>
      <c r="Q390" s="52" t="s">
        <v>31</v>
      </c>
    </row>
    <row r="391" spans="1:17">
      <c r="B391" s="40">
        <v>343</v>
      </c>
      <c r="C391" s="51" t="s">
        <v>654</v>
      </c>
      <c r="D391" s="32"/>
      <c r="E391" s="56">
        <v>55700</v>
      </c>
      <c r="G391" s="17" t="s">
        <v>655</v>
      </c>
      <c r="I391" s="52">
        <v>0</v>
      </c>
      <c r="K391" s="54">
        <v>1571193.93</v>
      </c>
      <c r="L391" s="103"/>
      <c r="M391" s="54">
        <v>57037</v>
      </c>
      <c r="O391" s="58">
        <v>3.63</v>
      </c>
      <c r="P391" s="58"/>
      <c r="Q391" s="52" t="s">
        <v>31</v>
      </c>
    </row>
    <row r="392" spans="1:17">
      <c r="B392" s="40">
        <v>344</v>
      </c>
      <c r="C392" s="51" t="s">
        <v>658</v>
      </c>
      <c r="D392" s="32"/>
      <c r="E392" s="56">
        <v>55700</v>
      </c>
      <c r="G392" s="17" t="s">
        <v>659</v>
      </c>
      <c r="I392" s="52">
        <v>-6</v>
      </c>
      <c r="K392" s="54">
        <v>7570259.6100000003</v>
      </c>
      <c r="L392" s="103"/>
      <c r="M392" s="54">
        <v>233067</v>
      </c>
      <c r="O392" s="58">
        <v>3.08</v>
      </c>
      <c r="P392" s="58"/>
      <c r="Q392" s="52" t="s">
        <v>31</v>
      </c>
    </row>
    <row r="393" spans="1:17">
      <c r="B393" s="40">
        <v>345</v>
      </c>
      <c r="C393" s="51" t="s">
        <v>604</v>
      </c>
      <c r="D393" s="32"/>
      <c r="E393" s="56">
        <v>55700</v>
      </c>
      <c r="G393" s="17" t="s">
        <v>660</v>
      </c>
      <c r="I393" s="52">
        <v>-3</v>
      </c>
      <c r="K393" s="54">
        <v>13444429.18</v>
      </c>
      <c r="L393" s="103"/>
      <c r="M393" s="54">
        <v>363249</v>
      </c>
      <c r="O393" s="58">
        <v>2.7</v>
      </c>
      <c r="P393" s="58"/>
      <c r="Q393" s="52" t="s">
        <v>31</v>
      </c>
    </row>
    <row r="394" spans="1:17">
      <c r="B394" s="40">
        <v>346</v>
      </c>
      <c r="C394" s="51" t="s">
        <v>606</v>
      </c>
      <c r="D394" s="32"/>
      <c r="E394" s="56">
        <v>55700</v>
      </c>
      <c r="G394" s="17" t="s">
        <v>661</v>
      </c>
      <c r="I394" s="52">
        <v>-1</v>
      </c>
      <c r="K394" s="77">
        <v>4882463.79</v>
      </c>
      <c r="L394" s="111"/>
      <c r="M394" s="77">
        <v>151145</v>
      </c>
      <c r="N394" s="76"/>
      <c r="O394" s="78">
        <v>3.1</v>
      </c>
      <c r="P394" s="78"/>
      <c r="Q394" s="52" t="s">
        <v>31</v>
      </c>
    </row>
    <row r="395" spans="1:17" s="46" customFormat="1">
      <c r="A395" s="41"/>
      <c r="B395" s="42" t="s">
        <v>723</v>
      </c>
      <c r="C395" s="43"/>
      <c r="D395" s="44"/>
      <c r="E395" s="45"/>
      <c r="G395" s="17"/>
      <c r="I395" s="47"/>
      <c r="K395" s="80">
        <f>SUBTOTAL(9,K389:K394)</f>
        <v>81925429.370000005</v>
      </c>
      <c r="L395" s="108"/>
      <c r="M395" s="80">
        <f>SUBTOTAL(9,M389:M394)</f>
        <v>2221227</v>
      </c>
      <c r="N395" s="79"/>
      <c r="O395" s="81">
        <f>M395/K395*100</f>
        <v>2.7112790461777956</v>
      </c>
      <c r="P395" s="81"/>
      <c r="Q395" s="52"/>
    </row>
    <row r="396" spans="1:17" s="46" customFormat="1">
      <c r="A396" s="41"/>
      <c r="B396" s="42"/>
      <c r="C396" s="43"/>
      <c r="D396" s="44"/>
      <c r="E396" s="45"/>
      <c r="G396" s="17"/>
      <c r="I396" s="47"/>
      <c r="K396" s="61"/>
      <c r="L396" s="102"/>
      <c r="M396" s="61"/>
      <c r="O396" s="60"/>
      <c r="P396" s="60"/>
      <c r="Q396" s="52"/>
    </row>
    <row r="397" spans="1:17">
      <c r="B397" s="42" t="s">
        <v>724</v>
      </c>
      <c r="C397" s="51"/>
      <c r="D397" s="32"/>
      <c r="E397" s="56"/>
      <c r="G397" s="17"/>
      <c r="I397" s="52"/>
      <c r="K397" s="54"/>
      <c r="L397" s="103"/>
      <c r="M397" s="54"/>
      <c r="O397" s="58"/>
      <c r="P397" s="58"/>
      <c r="Q397" s="52"/>
    </row>
    <row r="398" spans="1:17">
      <c r="B398" s="40">
        <v>341</v>
      </c>
      <c r="C398" s="51" t="s">
        <v>75</v>
      </c>
      <c r="D398" s="32"/>
      <c r="E398" s="56">
        <v>55700</v>
      </c>
      <c r="G398" s="17" t="s">
        <v>651</v>
      </c>
      <c r="I398" s="52">
        <v>-6</v>
      </c>
      <c r="K398" s="54">
        <v>114609034.12</v>
      </c>
      <c r="L398" s="103"/>
      <c r="M398" s="54">
        <v>3800048</v>
      </c>
      <c r="O398" s="58">
        <v>3.32</v>
      </c>
      <c r="P398" s="58"/>
      <c r="Q398" s="52" t="s">
        <v>31</v>
      </c>
    </row>
    <row r="399" spans="1:17">
      <c r="B399" s="40">
        <v>342</v>
      </c>
      <c r="C399" s="51" t="s">
        <v>652</v>
      </c>
      <c r="D399" s="32"/>
      <c r="E399" s="56">
        <v>55700</v>
      </c>
      <c r="G399" s="17" t="s">
        <v>653</v>
      </c>
      <c r="I399" s="52">
        <v>-2</v>
      </c>
      <c r="K399" s="54">
        <v>3760815.07</v>
      </c>
      <c r="L399" s="103"/>
      <c r="M399" s="54">
        <v>106924</v>
      </c>
      <c r="O399" s="58">
        <v>2.84</v>
      </c>
      <c r="P399" s="58"/>
      <c r="Q399" s="52" t="s">
        <v>31</v>
      </c>
    </row>
    <row r="400" spans="1:17">
      <c r="B400" s="40">
        <v>343</v>
      </c>
      <c r="C400" s="51" t="s">
        <v>654</v>
      </c>
      <c r="D400" s="32"/>
      <c r="E400" s="56">
        <v>55700</v>
      </c>
      <c r="G400" s="17" t="s">
        <v>655</v>
      </c>
      <c r="I400" s="52">
        <v>0</v>
      </c>
      <c r="K400" s="54">
        <v>109298878.28</v>
      </c>
      <c r="L400" s="103"/>
      <c r="M400" s="54">
        <v>3459038</v>
      </c>
      <c r="O400" s="58">
        <v>3.16</v>
      </c>
      <c r="P400" s="58"/>
      <c r="Q400" s="52" t="s">
        <v>31</v>
      </c>
    </row>
    <row r="401" spans="1:17">
      <c r="B401" s="40">
        <v>343.2</v>
      </c>
      <c r="C401" s="51" t="s">
        <v>656</v>
      </c>
      <c r="D401" s="32"/>
      <c r="E401" s="56">
        <v>55700</v>
      </c>
      <c r="G401" s="17" t="s">
        <v>657</v>
      </c>
      <c r="I401" s="52">
        <v>40</v>
      </c>
      <c r="K401" s="54">
        <v>18187682.98</v>
      </c>
      <c r="L401" s="103"/>
      <c r="M401" s="54">
        <v>1212391</v>
      </c>
      <c r="O401" s="58">
        <v>6.67</v>
      </c>
      <c r="P401" s="58"/>
      <c r="Q401" s="52" t="s">
        <v>31</v>
      </c>
    </row>
    <row r="402" spans="1:17">
      <c r="B402" s="40">
        <v>344</v>
      </c>
      <c r="C402" s="51" t="s">
        <v>658</v>
      </c>
      <c r="D402" s="32"/>
      <c r="E402" s="56">
        <v>55700</v>
      </c>
      <c r="G402" s="17" t="s">
        <v>659</v>
      </c>
      <c r="I402" s="52">
        <v>-6</v>
      </c>
      <c r="K402" s="54">
        <v>74551855.379999995</v>
      </c>
      <c r="L402" s="103"/>
      <c r="M402" s="54">
        <v>1945665</v>
      </c>
      <c r="O402" s="58">
        <v>2.61</v>
      </c>
      <c r="P402" s="58"/>
      <c r="Q402" s="52" t="s">
        <v>31</v>
      </c>
    </row>
    <row r="403" spans="1:17">
      <c r="B403" s="40">
        <v>345</v>
      </c>
      <c r="C403" s="51" t="s">
        <v>604</v>
      </c>
      <c r="D403" s="32"/>
      <c r="E403" s="56">
        <v>55700</v>
      </c>
      <c r="G403" s="17" t="s">
        <v>660</v>
      </c>
      <c r="I403" s="52">
        <v>-3</v>
      </c>
      <c r="K403" s="54">
        <v>12166480.050000001</v>
      </c>
      <c r="L403" s="103"/>
      <c r="M403" s="54">
        <v>334342</v>
      </c>
      <c r="O403" s="58">
        <v>2.75</v>
      </c>
      <c r="P403" s="58"/>
      <c r="Q403" s="52" t="s">
        <v>31</v>
      </c>
    </row>
    <row r="404" spans="1:17">
      <c r="B404" s="40">
        <v>346</v>
      </c>
      <c r="C404" s="51" t="s">
        <v>606</v>
      </c>
      <c r="D404" s="32"/>
      <c r="E404" s="56">
        <v>55700</v>
      </c>
      <c r="G404" s="17" t="s">
        <v>661</v>
      </c>
      <c r="I404" s="52">
        <v>-1</v>
      </c>
      <c r="K404" s="59">
        <v>2618732.2999999998</v>
      </c>
      <c r="L404" s="103"/>
      <c r="M404" s="59">
        <v>78465</v>
      </c>
      <c r="O404" s="58">
        <v>3</v>
      </c>
      <c r="P404" s="58"/>
      <c r="Q404" s="52" t="s">
        <v>31</v>
      </c>
    </row>
    <row r="405" spans="1:17" s="46" customFormat="1">
      <c r="A405" s="41"/>
      <c r="B405" s="42" t="s">
        <v>725</v>
      </c>
      <c r="C405" s="43"/>
      <c r="D405" s="44"/>
      <c r="E405" s="45"/>
      <c r="G405" s="17"/>
      <c r="I405" s="47"/>
      <c r="K405" s="67">
        <f>SUBTOTAL(9,K398:K404)</f>
        <v>335193478.18000001</v>
      </c>
      <c r="L405" s="102"/>
      <c r="M405" s="67">
        <f>SUBTOTAL(9,M398:M404)</f>
        <v>10936873</v>
      </c>
      <c r="O405" s="60">
        <f>M405/K405*100</f>
        <v>3.2628537581888342</v>
      </c>
      <c r="P405" s="60"/>
      <c r="Q405" s="52"/>
    </row>
    <row r="406" spans="1:17" s="46" customFormat="1">
      <c r="A406" s="41"/>
      <c r="B406" s="42"/>
      <c r="C406" s="43"/>
      <c r="D406" s="44"/>
      <c r="E406" s="45"/>
      <c r="G406" s="17"/>
      <c r="I406" s="47"/>
      <c r="K406" s="61"/>
      <c r="L406" s="102"/>
      <c r="M406" s="61"/>
      <c r="O406" s="60"/>
      <c r="P406" s="60"/>
      <c r="Q406" s="52"/>
    </row>
    <row r="407" spans="1:17" s="46" customFormat="1">
      <c r="A407" s="41" t="s">
        <v>726</v>
      </c>
      <c r="B407" s="42"/>
      <c r="C407" s="43"/>
      <c r="D407" s="44"/>
      <c r="E407" s="45"/>
      <c r="G407" s="17"/>
      <c r="I407" s="47"/>
      <c r="K407" s="65">
        <f>SUBTOTAL(9,K389:K405)</f>
        <v>417118907.55000007</v>
      </c>
      <c r="L407" s="104"/>
      <c r="M407" s="65">
        <f>SUBTOTAL(9,M389:M405)</f>
        <v>13158100</v>
      </c>
      <c r="N407" s="64"/>
      <c r="O407" s="66">
        <f>M407/K407*100</f>
        <v>3.1545201528470006</v>
      </c>
      <c r="P407" s="66"/>
      <c r="Q407" s="52"/>
    </row>
    <row r="408" spans="1:17" s="46" customFormat="1">
      <c r="A408" s="41"/>
      <c r="B408" s="42"/>
      <c r="C408" s="43"/>
      <c r="D408" s="44"/>
      <c r="E408" s="45"/>
      <c r="G408" s="17"/>
      <c r="I408" s="47"/>
      <c r="K408" s="65"/>
      <c r="L408" s="104"/>
      <c r="M408" s="65"/>
      <c r="N408" s="64"/>
      <c r="O408" s="66"/>
      <c r="P408" s="66"/>
      <c r="Q408" s="52"/>
    </row>
    <row r="409" spans="1:17" s="46" customFormat="1">
      <c r="A409" s="41" t="s">
        <v>727</v>
      </c>
      <c r="B409" s="42"/>
      <c r="C409" s="43"/>
      <c r="D409" s="44"/>
      <c r="E409" s="45"/>
      <c r="G409" s="45"/>
      <c r="I409" s="47"/>
      <c r="K409" s="65"/>
      <c r="L409" s="104"/>
      <c r="M409" s="65"/>
      <c r="N409" s="64"/>
      <c r="O409" s="66"/>
      <c r="P409" s="66"/>
      <c r="Q409" s="52"/>
    </row>
    <row r="410" spans="1:17">
      <c r="B410" s="40"/>
      <c r="C410" s="51"/>
      <c r="D410" s="32"/>
      <c r="E410" s="56"/>
      <c r="G410" s="17"/>
      <c r="I410" s="52"/>
      <c r="K410" s="54"/>
      <c r="L410" s="103"/>
      <c r="M410" s="54"/>
      <c r="O410" s="58"/>
      <c r="P410" s="58"/>
      <c r="Q410" s="52"/>
    </row>
    <row r="411" spans="1:17">
      <c r="B411" s="42" t="s">
        <v>728</v>
      </c>
      <c r="C411" s="51"/>
      <c r="D411" s="32"/>
      <c r="E411" s="56"/>
      <c r="G411" s="17"/>
      <c r="I411" s="52"/>
      <c r="K411" s="54"/>
      <c r="L411" s="103"/>
      <c r="M411" s="54"/>
      <c r="O411" s="58"/>
      <c r="P411" s="58"/>
      <c r="Q411" s="52"/>
    </row>
    <row r="412" spans="1:17">
      <c r="B412" s="40">
        <v>341</v>
      </c>
      <c r="C412" s="51" t="s">
        <v>75</v>
      </c>
      <c r="D412" s="32"/>
      <c r="E412" s="56">
        <v>59352</v>
      </c>
      <c r="G412" s="17" t="s">
        <v>651</v>
      </c>
      <c r="I412" s="52">
        <v>-6</v>
      </c>
      <c r="K412" s="54">
        <v>23097005.23</v>
      </c>
      <c r="L412" s="103"/>
      <c r="M412" s="82">
        <f t="shared" ref="M412:M417" si="0">O412*K412/100</f>
        <v>542779.622905</v>
      </c>
      <c r="O412" s="58">
        <f>O374</f>
        <v>2.35</v>
      </c>
      <c r="P412" s="58"/>
      <c r="Q412" s="52" t="s">
        <v>729</v>
      </c>
    </row>
    <row r="413" spans="1:17">
      <c r="B413" s="40">
        <v>342</v>
      </c>
      <c r="C413" s="51" t="s">
        <v>652</v>
      </c>
      <c r="D413" s="32"/>
      <c r="E413" s="56">
        <v>59352</v>
      </c>
      <c r="G413" s="17" t="s">
        <v>653</v>
      </c>
      <c r="I413" s="52">
        <v>-2</v>
      </c>
      <c r="K413" s="54">
        <v>7599138.8799999999</v>
      </c>
      <c r="L413" s="103"/>
      <c r="M413" s="82">
        <f t="shared" si="0"/>
        <v>189218.558112</v>
      </c>
      <c r="O413" s="58">
        <f t="shared" ref="O413:O415" si="1">O375</f>
        <v>2.4900000000000002</v>
      </c>
      <c r="P413" s="58"/>
      <c r="Q413" s="52" t="s">
        <v>729</v>
      </c>
    </row>
    <row r="414" spans="1:17">
      <c r="B414" s="40">
        <v>343</v>
      </c>
      <c r="C414" s="51" t="s">
        <v>654</v>
      </c>
      <c r="D414" s="32"/>
      <c r="E414" s="56">
        <v>59352</v>
      </c>
      <c r="G414" s="17" t="s">
        <v>655</v>
      </c>
      <c r="I414" s="52">
        <v>0</v>
      </c>
      <c r="K414" s="54">
        <v>922825.41</v>
      </c>
      <c r="L414" s="103"/>
      <c r="M414" s="82">
        <f t="shared" si="0"/>
        <v>24639.438447000004</v>
      </c>
      <c r="O414" s="58">
        <f t="shared" si="1"/>
        <v>2.67</v>
      </c>
      <c r="P414" s="58"/>
      <c r="Q414" s="52" t="s">
        <v>729</v>
      </c>
    </row>
    <row r="415" spans="1:17">
      <c r="B415" s="40">
        <v>343.2</v>
      </c>
      <c r="C415" s="51" t="s">
        <v>656</v>
      </c>
      <c r="D415" s="32"/>
      <c r="E415" s="56">
        <v>59352</v>
      </c>
      <c r="G415" s="17" t="s">
        <v>657</v>
      </c>
      <c r="I415" s="52">
        <v>40</v>
      </c>
      <c r="K415" s="54">
        <v>682755.51</v>
      </c>
      <c r="L415" s="103"/>
      <c r="M415" s="82">
        <f t="shared" si="0"/>
        <v>45539.792517000002</v>
      </c>
      <c r="O415" s="58">
        <f t="shared" si="1"/>
        <v>6.67</v>
      </c>
      <c r="P415" s="58"/>
      <c r="Q415" s="52" t="s">
        <v>729</v>
      </c>
    </row>
    <row r="416" spans="1:17">
      <c r="B416" s="40">
        <v>345</v>
      </c>
      <c r="C416" s="51" t="s">
        <v>604</v>
      </c>
      <c r="D416" s="32"/>
      <c r="E416" s="56">
        <v>59352</v>
      </c>
      <c r="G416" s="17" t="s">
        <v>660</v>
      </c>
      <c r="I416" s="52">
        <v>-3</v>
      </c>
      <c r="K416" s="54">
        <v>59974.79</v>
      </c>
      <c r="L416" s="103"/>
      <c r="M416" s="82">
        <f t="shared" si="0"/>
        <v>1427.4000020000001</v>
      </c>
      <c r="O416" s="58">
        <f>O379</f>
        <v>2.38</v>
      </c>
      <c r="P416" s="58"/>
      <c r="Q416" s="52" t="s">
        <v>729</v>
      </c>
    </row>
    <row r="417" spans="1:17">
      <c r="B417" s="40">
        <v>346</v>
      </c>
      <c r="C417" s="51" t="s">
        <v>606</v>
      </c>
      <c r="D417" s="32"/>
      <c r="E417" s="56">
        <v>59352</v>
      </c>
      <c r="G417" s="17" t="s">
        <v>661</v>
      </c>
      <c r="I417" s="52">
        <v>-1</v>
      </c>
      <c r="K417" s="59">
        <v>5592.09</v>
      </c>
      <c r="L417" s="103"/>
      <c r="M417" s="82">
        <f t="shared" si="0"/>
        <v>133.65095099999999</v>
      </c>
      <c r="O417" s="58">
        <f>O380</f>
        <v>2.39</v>
      </c>
      <c r="P417" s="58"/>
      <c r="Q417" s="52" t="s">
        <v>729</v>
      </c>
    </row>
    <row r="418" spans="1:17" s="46" customFormat="1">
      <c r="A418" s="41"/>
      <c r="B418" s="42" t="s">
        <v>730</v>
      </c>
      <c r="C418" s="43"/>
      <c r="D418" s="44"/>
      <c r="E418" s="45"/>
      <c r="G418" s="17"/>
      <c r="I418" s="47"/>
      <c r="K418" s="67">
        <f>SUBTOTAL(9,K412:K417)</f>
        <v>32367291.91</v>
      </c>
      <c r="L418" s="102"/>
      <c r="M418" s="67">
        <f>SUBTOTAL(9,M412:M417)</f>
        <v>803738.46293400007</v>
      </c>
      <c r="O418" s="60">
        <f>M418/K418*100</f>
        <v>2.4831810618227284</v>
      </c>
      <c r="P418" s="60"/>
      <c r="Q418" s="52"/>
    </row>
    <row r="419" spans="1:17" s="46" customFormat="1">
      <c r="A419" s="41"/>
      <c r="B419" s="42"/>
      <c r="C419" s="43"/>
      <c r="D419" s="44"/>
      <c r="E419" s="45"/>
      <c r="G419" s="17"/>
      <c r="I419" s="47"/>
      <c r="K419" s="61"/>
      <c r="L419" s="102"/>
      <c r="M419" s="61"/>
      <c r="O419" s="60"/>
      <c r="P419" s="60"/>
      <c r="Q419" s="52"/>
    </row>
    <row r="420" spans="1:17" s="46" customFormat="1">
      <c r="A420" s="41" t="s">
        <v>731</v>
      </c>
      <c r="B420" s="42"/>
      <c r="C420" s="43"/>
      <c r="D420" s="44"/>
      <c r="E420" s="45"/>
      <c r="G420" s="17"/>
      <c r="I420" s="47"/>
      <c r="K420" s="68">
        <f>SUBTOTAL(9,K412:K419)</f>
        <v>32367291.91</v>
      </c>
      <c r="L420" s="104"/>
      <c r="M420" s="68">
        <f>SUBTOTAL(9,M412:M419)</f>
        <v>803738.46293400007</v>
      </c>
      <c r="N420" s="64"/>
      <c r="O420" s="60">
        <f>M420/K420*100</f>
        <v>2.4831810618227284</v>
      </c>
      <c r="P420" s="60"/>
      <c r="Q420" s="52"/>
    </row>
    <row r="421" spans="1:17" s="46" customFormat="1">
      <c r="A421" s="41"/>
      <c r="B421" s="42"/>
      <c r="C421" s="43"/>
      <c r="D421" s="44"/>
      <c r="E421" s="45"/>
      <c r="G421" s="45"/>
      <c r="I421" s="47"/>
      <c r="K421" s="61"/>
      <c r="L421" s="102"/>
      <c r="M421" s="61"/>
      <c r="O421" s="60"/>
      <c r="P421" s="60"/>
      <c r="Q421" s="52"/>
    </row>
    <row r="422" spans="1:17" s="46" customFormat="1">
      <c r="A422" s="71" t="s">
        <v>732</v>
      </c>
      <c r="B422" s="42"/>
      <c r="C422" s="43"/>
      <c r="D422" s="44"/>
      <c r="E422" s="45"/>
      <c r="G422" s="45"/>
      <c r="I422" s="47"/>
      <c r="K422" s="84">
        <f>SUBTOTAL(9,K141:K421)</f>
        <v>12889663090.640003</v>
      </c>
      <c r="L422" s="105"/>
      <c r="M422" s="84">
        <f>SUBTOTAL(9,M141:M421)</f>
        <v>472416460.46293408</v>
      </c>
      <c r="N422" s="83"/>
      <c r="O422" s="70">
        <f>M422/K422*100</f>
        <v>3.6650799725400538</v>
      </c>
      <c r="P422" s="70"/>
      <c r="Q422" s="52"/>
    </row>
    <row r="423" spans="1:17" s="46" customFormat="1">
      <c r="A423" s="71"/>
      <c r="B423" s="42"/>
      <c r="C423" s="43"/>
      <c r="D423" s="44"/>
      <c r="E423" s="45"/>
      <c r="G423" s="45"/>
      <c r="I423" s="47"/>
      <c r="K423" s="61"/>
      <c r="L423" s="102"/>
      <c r="M423" s="61"/>
      <c r="O423" s="60"/>
      <c r="P423" s="60"/>
      <c r="Q423" s="52"/>
    </row>
    <row r="424" spans="1:17" s="46" customFormat="1">
      <c r="A424" s="71"/>
      <c r="B424" s="42"/>
      <c r="C424" s="43"/>
      <c r="D424" s="44"/>
      <c r="E424" s="45"/>
      <c r="G424" s="45"/>
      <c r="I424" s="47"/>
      <c r="K424" s="61"/>
      <c r="L424" s="102"/>
      <c r="M424" s="61"/>
      <c r="O424" s="60"/>
      <c r="P424" s="60"/>
      <c r="Q424" s="52"/>
    </row>
    <row r="425" spans="1:17" s="46" customFormat="1">
      <c r="A425" s="39" t="s">
        <v>733</v>
      </c>
      <c r="B425" s="42"/>
      <c r="C425" s="43"/>
      <c r="D425" s="44"/>
      <c r="E425" s="45"/>
      <c r="G425" s="45"/>
      <c r="I425" s="47"/>
      <c r="K425" s="61"/>
      <c r="L425" s="102"/>
      <c r="M425" s="61"/>
      <c r="O425" s="60"/>
      <c r="P425" s="60"/>
      <c r="Q425" s="52"/>
    </row>
    <row r="426" spans="1:17">
      <c r="B426" s="40"/>
      <c r="C426" s="51"/>
      <c r="D426" s="32"/>
      <c r="E426" s="56"/>
      <c r="G426" s="17"/>
      <c r="I426" s="52"/>
      <c r="K426" s="54"/>
      <c r="L426" s="103"/>
      <c r="M426" s="54"/>
      <c r="O426" s="58"/>
      <c r="P426" s="58"/>
      <c r="Q426" s="52"/>
    </row>
    <row r="427" spans="1:17" s="76" customFormat="1">
      <c r="B427" s="42" t="s">
        <v>734</v>
      </c>
      <c r="C427" s="51"/>
      <c r="D427" s="32"/>
      <c r="E427" s="85"/>
      <c r="G427" s="86"/>
      <c r="I427" s="87"/>
      <c r="K427" s="88"/>
      <c r="L427" s="111"/>
      <c r="M427" s="88"/>
      <c r="O427" s="78"/>
      <c r="P427" s="78"/>
      <c r="Q427" s="52"/>
    </row>
    <row r="428" spans="1:17" s="76" customFormat="1">
      <c r="B428" s="40">
        <v>341</v>
      </c>
      <c r="C428" s="51" t="s">
        <v>75</v>
      </c>
      <c r="D428" s="32"/>
      <c r="E428" s="85">
        <v>48029</v>
      </c>
      <c r="G428" s="86" t="s">
        <v>651</v>
      </c>
      <c r="I428" s="87">
        <v>-4</v>
      </c>
      <c r="K428" s="88">
        <v>4817887.4000000004</v>
      </c>
      <c r="L428" s="111"/>
      <c r="M428" s="88">
        <v>259485</v>
      </c>
      <c r="O428" s="78">
        <v>5.39</v>
      </c>
      <c r="P428" s="78"/>
      <c r="Q428" s="17" t="s">
        <v>42</v>
      </c>
    </row>
    <row r="429" spans="1:17" s="76" customFormat="1">
      <c r="B429" s="40">
        <v>342</v>
      </c>
      <c r="C429" s="51" t="s">
        <v>652</v>
      </c>
      <c r="D429" s="32"/>
      <c r="E429" s="85">
        <v>48029</v>
      </c>
      <c r="G429" s="86" t="s">
        <v>653</v>
      </c>
      <c r="I429" s="87">
        <v>-1</v>
      </c>
      <c r="K429" s="88">
        <v>2084709.95</v>
      </c>
      <c r="L429" s="111"/>
      <c r="M429" s="88">
        <v>73273</v>
      </c>
      <c r="O429" s="78">
        <v>3.51</v>
      </c>
      <c r="P429" s="78"/>
      <c r="Q429" s="17" t="s">
        <v>42</v>
      </c>
    </row>
    <row r="430" spans="1:17" s="76" customFormat="1">
      <c r="B430" s="40">
        <v>343</v>
      </c>
      <c r="C430" s="51" t="s">
        <v>654</v>
      </c>
      <c r="D430" s="32"/>
      <c r="E430" s="85">
        <v>48029</v>
      </c>
      <c r="G430" s="86" t="s">
        <v>655</v>
      </c>
      <c r="I430" s="87">
        <v>0</v>
      </c>
      <c r="K430" s="88">
        <v>12993184.380000001</v>
      </c>
      <c r="L430" s="111"/>
      <c r="M430" s="88">
        <v>852022</v>
      </c>
      <c r="O430" s="78">
        <v>6.56</v>
      </c>
      <c r="P430" s="78"/>
      <c r="Q430" s="17" t="s">
        <v>42</v>
      </c>
    </row>
    <row r="431" spans="1:17" s="76" customFormat="1">
      <c r="B431" s="40">
        <v>344</v>
      </c>
      <c r="C431" s="51" t="s">
        <v>658</v>
      </c>
      <c r="D431" s="32"/>
      <c r="E431" s="85">
        <v>48029</v>
      </c>
      <c r="G431" s="86" t="s">
        <v>659</v>
      </c>
      <c r="I431" s="87">
        <v>-5</v>
      </c>
      <c r="K431" s="88">
        <v>5032600.21</v>
      </c>
      <c r="L431" s="111"/>
      <c r="M431" s="88">
        <v>286243</v>
      </c>
      <c r="O431" s="78">
        <v>5.69</v>
      </c>
      <c r="P431" s="78"/>
      <c r="Q431" s="17" t="s">
        <v>42</v>
      </c>
    </row>
    <row r="432" spans="1:17" s="76" customFormat="1">
      <c r="B432" s="40">
        <v>345</v>
      </c>
      <c r="C432" s="51" t="s">
        <v>604</v>
      </c>
      <c r="D432" s="32"/>
      <c r="E432" s="85">
        <v>48029</v>
      </c>
      <c r="G432" s="86" t="s">
        <v>660</v>
      </c>
      <c r="I432" s="87">
        <v>-2</v>
      </c>
      <c r="K432" s="88">
        <v>601996.44999999995</v>
      </c>
      <c r="L432" s="111"/>
      <c r="M432" s="88">
        <v>20116</v>
      </c>
      <c r="O432" s="78">
        <v>3.34</v>
      </c>
      <c r="P432" s="78"/>
      <c r="Q432" s="17" t="s">
        <v>42</v>
      </c>
    </row>
    <row r="433" spans="1:17" s="76" customFormat="1">
      <c r="A433" s="39"/>
      <c r="B433" s="40">
        <v>346</v>
      </c>
      <c r="C433" s="51" t="s">
        <v>606</v>
      </c>
      <c r="D433" s="32"/>
      <c r="E433" s="85">
        <v>48029</v>
      </c>
      <c r="G433" s="86" t="s">
        <v>661</v>
      </c>
      <c r="I433" s="87">
        <v>-1</v>
      </c>
      <c r="K433" s="77">
        <v>61429.77</v>
      </c>
      <c r="L433" s="111"/>
      <c r="M433" s="77">
        <v>1738</v>
      </c>
      <c r="O433" s="78">
        <v>2.83</v>
      </c>
      <c r="P433" s="78"/>
      <c r="Q433" s="17" t="s">
        <v>42</v>
      </c>
    </row>
    <row r="434" spans="1:17" s="79" customFormat="1">
      <c r="A434" s="41"/>
      <c r="B434" s="42" t="s">
        <v>735</v>
      </c>
      <c r="C434" s="43"/>
      <c r="D434" s="44"/>
      <c r="E434" s="89"/>
      <c r="G434" s="89"/>
      <c r="I434" s="90"/>
      <c r="K434" s="80">
        <f>SUBTOTAL(9,K428:K433)</f>
        <v>25591808.16</v>
      </c>
      <c r="L434" s="108"/>
      <c r="M434" s="80">
        <f>SUBTOTAL(9,M428:M433)</f>
        <v>1492877</v>
      </c>
      <c r="O434" s="81">
        <f>M434/K434*100</f>
        <v>5.8334174383714199</v>
      </c>
      <c r="P434" s="81"/>
      <c r="Q434" s="52"/>
    </row>
    <row r="435" spans="1:17" s="76" customFormat="1">
      <c r="B435" s="40"/>
      <c r="C435" s="51"/>
      <c r="D435" s="32"/>
      <c r="E435" s="85"/>
      <c r="G435" s="86"/>
      <c r="I435" s="87"/>
      <c r="K435" s="91"/>
      <c r="L435" s="111"/>
      <c r="M435" s="91"/>
      <c r="O435" s="78"/>
      <c r="P435" s="78"/>
      <c r="Q435" s="52"/>
    </row>
    <row r="436" spans="1:17" s="76" customFormat="1">
      <c r="B436" s="42" t="s">
        <v>736</v>
      </c>
      <c r="C436" s="51"/>
      <c r="D436" s="32"/>
      <c r="E436" s="85"/>
      <c r="G436" s="86"/>
      <c r="I436" s="87"/>
      <c r="K436" s="88"/>
      <c r="L436" s="111"/>
      <c r="M436" s="88"/>
      <c r="O436" s="78"/>
      <c r="P436" s="78"/>
      <c r="Q436" s="52"/>
    </row>
    <row r="437" spans="1:17" s="76" customFormat="1">
      <c r="B437" s="40">
        <v>341</v>
      </c>
      <c r="C437" s="51" t="s">
        <v>75</v>
      </c>
      <c r="D437" s="32"/>
      <c r="E437" s="85">
        <v>48029</v>
      </c>
      <c r="G437" s="86" t="s">
        <v>651</v>
      </c>
      <c r="I437" s="87">
        <v>-4</v>
      </c>
      <c r="K437" s="88">
        <v>4827985.3499999996</v>
      </c>
      <c r="L437" s="111"/>
      <c r="M437" s="88">
        <v>231117</v>
      </c>
      <c r="O437" s="78">
        <v>4.79</v>
      </c>
      <c r="P437" s="78"/>
      <c r="Q437" s="17" t="s">
        <v>42</v>
      </c>
    </row>
    <row r="438" spans="1:17" s="76" customFormat="1">
      <c r="B438" s="40">
        <v>342</v>
      </c>
      <c r="C438" s="51" t="s">
        <v>652</v>
      </c>
      <c r="D438" s="32"/>
      <c r="E438" s="85">
        <v>48029</v>
      </c>
      <c r="G438" s="86" t="s">
        <v>653</v>
      </c>
      <c r="I438" s="87">
        <v>-1</v>
      </c>
      <c r="K438" s="88">
        <v>3214518.11</v>
      </c>
      <c r="L438" s="111"/>
      <c r="M438" s="88">
        <v>118498</v>
      </c>
      <c r="O438" s="78">
        <v>3.69</v>
      </c>
      <c r="P438" s="78"/>
      <c r="Q438" s="17" t="s">
        <v>42</v>
      </c>
    </row>
    <row r="439" spans="1:17" s="76" customFormat="1">
      <c r="B439" s="40">
        <v>343</v>
      </c>
      <c r="C439" s="51" t="s">
        <v>654</v>
      </c>
      <c r="D439" s="32"/>
      <c r="E439" s="85">
        <v>48029</v>
      </c>
      <c r="G439" s="86" t="s">
        <v>655</v>
      </c>
      <c r="I439" s="87">
        <v>0</v>
      </c>
      <c r="K439" s="88">
        <v>16953669.43</v>
      </c>
      <c r="L439" s="111"/>
      <c r="M439" s="88">
        <v>1055252</v>
      </c>
      <c r="O439" s="78">
        <v>6.22</v>
      </c>
      <c r="P439" s="78"/>
      <c r="Q439" s="17" t="s">
        <v>42</v>
      </c>
    </row>
    <row r="440" spans="1:17" s="76" customFormat="1">
      <c r="B440" s="40">
        <v>343.2</v>
      </c>
      <c r="C440" s="51" t="s">
        <v>656</v>
      </c>
      <c r="D440" s="32"/>
      <c r="E440" s="85">
        <v>48029</v>
      </c>
      <c r="G440" s="86" t="s">
        <v>666</v>
      </c>
      <c r="I440" s="87">
        <v>33</v>
      </c>
      <c r="K440" s="88">
        <v>5503643.6100000003</v>
      </c>
      <c r="L440" s="111"/>
      <c r="M440" s="88">
        <v>181005</v>
      </c>
      <c r="O440" s="78">
        <v>3.29</v>
      </c>
      <c r="P440" s="78"/>
      <c r="Q440" s="17" t="s">
        <v>42</v>
      </c>
    </row>
    <row r="441" spans="1:17" s="76" customFormat="1">
      <c r="B441" s="40">
        <v>344</v>
      </c>
      <c r="C441" s="51" t="s">
        <v>658</v>
      </c>
      <c r="D441" s="32"/>
      <c r="E441" s="85">
        <v>48029</v>
      </c>
      <c r="G441" s="86" t="s">
        <v>659</v>
      </c>
      <c r="I441" s="87">
        <v>-5</v>
      </c>
      <c r="K441" s="88">
        <v>8016734.3300000001</v>
      </c>
      <c r="L441" s="111"/>
      <c r="M441" s="88">
        <v>419327</v>
      </c>
      <c r="O441" s="78">
        <v>5.23</v>
      </c>
      <c r="P441" s="78"/>
      <c r="Q441" s="17" t="s">
        <v>42</v>
      </c>
    </row>
    <row r="442" spans="1:17" s="76" customFormat="1">
      <c r="A442" s="39"/>
      <c r="B442" s="40">
        <v>345</v>
      </c>
      <c r="C442" s="51" t="s">
        <v>604</v>
      </c>
      <c r="D442" s="32"/>
      <c r="E442" s="85">
        <v>48029</v>
      </c>
      <c r="G442" s="86" t="s">
        <v>660</v>
      </c>
      <c r="I442" s="87">
        <v>-2</v>
      </c>
      <c r="K442" s="77">
        <v>3133772.76</v>
      </c>
      <c r="L442" s="111"/>
      <c r="M442" s="77">
        <v>199818</v>
      </c>
      <c r="O442" s="78">
        <v>6.38</v>
      </c>
      <c r="P442" s="78"/>
      <c r="Q442" s="17" t="s">
        <v>42</v>
      </c>
    </row>
    <row r="443" spans="1:17" s="79" customFormat="1">
      <c r="A443" s="41"/>
      <c r="B443" s="42" t="s">
        <v>737</v>
      </c>
      <c r="C443" s="43"/>
      <c r="D443" s="44"/>
      <c r="E443" s="89"/>
      <c r="G443" s="89"/>
      <c r="I443" s="90"/>
      <c r="K443" s="80">
        <f>SUBTOTAL(9,K437:K442)</f>
        <v>41650323.589999996</v>
      </c>
      <c r="L443" s="108"/>
      <c r="M443" s="80">
        <f>SUBTOTAL(9,M437:M442)</f>
        <v>2205017</v>
      </c>
      <c r="O443" s="81">
        <f>M443/K443*100</f>
        <v>5.2941173319705301</v>
      </c>
      <c r="P443" s="81"/>
      <c r="Q443" s="52"/>
    </row>
    <row r="444" spans="1:17" s="76" customFormat="1">
      <c r="B444" s="40"/>
      <c r="C444" s="51"/>
      <c r="D444" s="32"/>
      <c r="E444" s="85"/>
      <c r="G444" s="86"/>
      <c r="I444" s="87"/>
      <c r="K444" s="91"/>
      <c r="L444" s="111"/>
      <c r="M444" s="91"/>
      <c r="O444" s="78"/>
      <c r="P444" s="78"/>
      <c r="Q444" s="52"/>
    </row>
    <row r="445" spans="1:17" s="76" customFormat="1">
      <c r="B445" s="42" t="s">
        <v>738</v>
      </c>
      <c r="C445" s="51"/>
      <c r="D445" s="32"/>
      <c r="E445" s="85"/>
      <c r="G445" s="86"/>
      <c r="I445" s="87"/>
      <c r="K445" s="88"/>
      <c r="L445" s="111"/>
      <c r="M445" s="88"/>
      <c r="O445" s="78"/>
      <c r="P445" s="78"/>
      <c r="Q445" s="52"/>
    </row>
    <row r="446" spans="1:17">
      <c r="B446" s="40">
        <v>341</v>
      </c>
      <c r="C446" s="51" t="s">
        <v>75</v>
      </c>
      <c r="D446" s="32"/>
      <c r="E446" s="56">
        <v>57161</v>
      </c>
      <c r="G446" s="17" t="s">
        <v>651</v>
      </c>
      <c r="I446" s="52">
        <v>-4</v>
      </c>
      <c r="K446" s="54">
        <v>33546197.059999999</v>
      </c>
      <c r="L446" s="103"/>
      <c r="M446" s="54">
        <v>963373</v>
      </c>
      <c r="O446" s="58">
        <v>2.87</v>
      </c>
      <c r="P446" s="58"/>
      <c r="Q446" s="17" t="s">
        <v>42</v>
      </c>
    </row>
    <row r="447" spans="1:17">
      <c r="B447" s="40">
        <v>342</v>
      </c>
      <c r="C447" s="51" t="s">
        <v>652</v>
      </c>
      <c r="D447" s="32"/>
      <c r="E447" s="56">
        <v>57161</v>
      </c>
      <c r="G447" s="17" t="s">
        <v>653</v>
      </c>
      <c r="I447" s="52">
        <v>-1</v>
      </c>
      <c r="K447" s="54">
        <v>2910892.75</v>
      </c>
      <c r="L447" s="103"/>
      <c r="M447" s="54">
        <v>85954</v>
      </c>
      <c r="O447" s="58">
        <v>2.95</v>
      </c>
      <c r="P447" s="58"/>
      <c r="Q447" s="17" t="s">
        <v>42</v>
      </c>
    </row>
    <row r="448" spans="1:17">
      <c r="B448" s="40">
        <v>343</v>
      </c>
      <c r="C448" s="51" t="s">
        <v>654</v>
      </c>
      <c r="D448" s="32"/>
      <c r="E448" s="56">
        <v>57161</v>
      </c>
      <c r="G448" s="17" t="s">
        <v>655</v>
      </c>
      <c r="I448" s="52">
        <v>0</v>
      </c>
      <c r="K448" s="54">
        <v>115443730.56999999</v>
      </c>
      <c r="L448" s="103"/>
      <c r="M448" s="54">
        <v>3611760</v>
      </c>
      <c r="O448" s="58">
        <v>3.13</v>
      </c>
      <c r="P448" s="58"/>
      <c r="Q448" s="17" t="s">
        <v>42</v>
      </c>
    </row>
    <row r="449" spans="1:17">
      <c r="B449" s="40">
        <v>343.2</v>
      </c>
      <c r="C449" s="51" t="s">
        <v>656</v>
      </c>
      <c r="D449" s="32"/>
      <c r="E449" s="56">
        <v>57161</v>
      </c>
      <c r="G449" s="17" t="s">
        <v>666</v>
      </c>
      <c r="I449" s="52">
        <v>33</v>
      </c>
      <c r="K449" s="54">
        <v>141901117.75999999</v>
      </c>
      <c r="L449" s="103"/>
      <c r="M449" s="54">
        <v>3857343</v>
      </c>
      <c r="O449" s="58">
        <v>2.72</v>
      </c>
      <c r="P449" s="58"/>
      <c r="Q449" s="17" t="s">
        <v>42</v>
      </c>
    </row>
    <row r="450" spans="1:17">
      <c r="B450" s="40">
        <v>344</v>
      </c>
      <c r="C450" s="51" t="s">
        <v>658</v>
      </c>
      <c r="D450" s="32"/>
      <c r="E450" s="56">
        <v>57161</v>
      </c>
      <c r="G450" s="17" t="s">
        <v>659</v>
      </c>
      <c r="I450" s="52">
        <v>-5</v>
      </c>
      <c r="K450" s="54">
        <v>57967779.409999996</v>
      </c>
      <c r="L450" s="103"/>
      <c r="M450" s="54">
        <v>1697429</v>
      </c>
      <c r="O450" s="58">
        <v>2.93</v>
      </c>
      <c r="P450" s="58"/>
      <c r="Q450" s="17" t="s">
        <v>42</v>
      </c>
    </row>
    <row r="451" spans="1:17">
      <c r="B451" s="40">
        <v>345</v>
      </c>
      <c r="C451" s="51" t="s">
        <v>604</v>
      </c>
      <c r="D451" s="32"/>
      <c r="E451" s="56">
        <v>57161</v>
      </c>
      <c r="G451" s="17" t="s">
        <v>660</v>
      </c>
      <c r="I451" s="52">
        <v>-2</v>
      </c>
      <c r="K451" s="54">
        <v>47764939.100000001</v>
      </c>
      <c r="L451" s="103"/>
      <c r="M451" s="54">
        <v>1357819</v>
      </c>
      <c r="O451" s="58">
        <v>2.84</v>
      </c>
      <c r="P451" s="58"/>
      <c r="Q451" s="17" t="s">
        <v>42</v>
      </c>
    </row>
    <row r="452" spans="1:17">
      <c r="A452" s="39"/>
      <c r="B452" s="40">
        <v>346</v>
      </c>
      <c r="C452" s="51" t="s">
        <v>606</v>
      </c>
      <c r="D452" s="32"/>
      <c r="E452" s="56">
        <v>57161</v>
      </c>
      <c r="G452" s="17" t="s">
        <v>661</v>
      </c>
      <c r="I452" s="52">
        <v>-1</v>
      </c>
      <c r="K452" s="59">
        <v>1201369.22</v>
      </c>
      <c r="L452" s="103"/>
      <c r="M452" s="59">
        <v>34856</v>
      </c>
      <c r="O452" s="58">
        <v>2.9</v>
      </c>
      <c r="P452" s="58"/>
      <c r="Q452" s="17" t="s">
        <v>42</v>
      </c>
    </row>
    <row r="453" spans="1:17" s="46" customFormat="1">
      <c r="A453" s="41"/>
      <c r="B453" s="42" t="s">
        <v>739</v>
      </c>
      <c r="C453" s="43"/>
      <c r="D453" s="44"/>
      <c r="E453" s="45"/>
      <c r="G453" s="45"/>
      <c r="I453" s="47"/>
      <c r="K453" s="92">
        <f>SUBTOTAL(9,K446:K452)</f>
        <v>400736025.87</v>
      </c>
      <c r="L453" s="102"/>
      <c r="M453" s="92">
        <f>SUBTOTAL(9,M446:M452)</f>
        <v>11608534</v>
      </c>
      <c r="O453" s="60">
        <f>M453/K453*100</f>
        <v>2.8968031947708752</v>
      </c>
      <c r="P453" s="60"/>
      <c r="Q453" s="52"/>
    </row>
    <row r="454" spans="1:17">
      <c r="B454" s="40"/>
      <c r="C454" s="51"/>
      <c r="D454" s="32"/>
      <c r="E454" s="56"/>
      <c r="G454" s="17"/>
      <c r="I454" s="52"/>
      <c r="K454" s="62"/>
      <c r="L454" s="103"/>
      <c r="M454" s="62"/>
      <c r="O454" s="58"/>
      <c r="P454" s="58"/>
      <c r="Q454" s="52"/>
    </row>
    <row r="455" spans="1:17">
      <c r="B455" s="42" t="s">
        <v>740</v>
      </c>
      <c r="C455" s="51"/>
      <c r="D455" s="32"/>
      <c r="E455" s="56"/>
      <c r="G455" s="17"/>
      <c r="I455" s="52"/>
      <c r="K455" s="54"/>
      <c r="L455" s="103"/>
      <c r="M455" s="54"/>
      <c r="O455" s="58"/>
      <c r="P455" s="58"/>
      <c r="Q455" s="52"/>
    </row>
    <row r="456" spans="1:17">
      <c r="B456" s="40">
        <v>341</v>
      </c>
      <c r="C456" s="51" t="s">
        <v>75</v>
      </c>
      <c r="D456" s="32"/>
      <c r="E456" s="56">
        <v>57161</v>
      </c>
      <c r="G456" s="17" t="s">
        <v>651</v>
      </c>
      <c r="I456" s="52">
        <v>-4</v>
      </c>
      <c r="K456" s="54">
        <v>6787562.25</v>
      </c>
      <c r="L456" s="103"/>
      <c r="M456" s="54">
        <v>191685</v>
      </c>
      <c r="O456" s="58">
        <v>2.82</v>
      </c>
      <c r="P456" s="58"/>
      <c r="Q456" s="17" t="s">
        <v>42</v>
      </c>
    </row>
    <row r="457" spans="1:17">
      <c r="B457" s="40">
        <v>342</v>
      </c>
      <c r="C457" s="51" t="s">
        <v>652</v>
      </c>
      <c r="D457" s="32"/>
      <c r="E457" s="56">
        <v>57161</v>
      </c>
      <c r="G457" s="17" t="s">
        <v>653</v>
      </c>
      <c r="I457" s="52">
        <v>-1</v>
      </c>
      <c r="K457" s="54">
        <v>1947602.43</v>
      </c>
      <c r="L457" s="103"/>
      <c r="M457" s="54">
        <v>57888</v>
      </c>
      <c r="O457" s="58">
        <v>2.97</v>
      </c>
      <c r="P457" s="58"/>
      <c r="Q457" s="17" t="s">
        <v>42</v>
      </c>
    </row>
    <row r="458" spans="1:17">
      <c r="B458" s="40">
        <v>343</v>
      </c>
      <c r="C458" s="51" t="s">
        <v>654</v>
      </c>
      <c r="D458" s="32"/>
      <c r="E458" s="56">
        <v>57161</v>
      </c>
      <c r="G458" s="17" t="s">
        <v>655</v>
      </c>
      <c r="I458" s="52">
        <v>0</v>
      </c>
      <c r="K458" s="54">
        <v>39240895.229999997</v>
      </c>
      <c r="L458" s="103"/>
      <c r="M458" s="54">
        <v>1236713</v>
      </c>
      <c r="O458" s="58">
        <v>3.15</v>
      </c>
      <c r="P458" s="58"/>
      <c r="Q458" s="17" t="s">
        <v>42</v>
      </c>
    </row>
    <row r="459" spans="1:17">
      <c r="B459" s="40">
        <v>343.2</v>
      </c>
      <c r="C459" s="51" t="s">
        <v>656</v>
      </c>
      <c r="D459" s="32"/>
      <c r="E459" s="56">
        <v>57161</v>
      </c>
      <c r="G459" s="17" t="s">
        <v>666</v>
      </c>
      <c r="I459" s="52">
        <v>33</v>
      </c>
      <c r="K459" s="54">
        <v>79597867.010000005</v>
      </c>
      <c r="L459" s="103"/>
      <c r="M459" s="54">
        <v>2170110</v>
      </c>
      <c r="O459" s="58">
        <v>2.73</v>
      </c>
      <c r="P459" s="58"/>
      <c r="Q459" s="17" t="s">
        <v>42</v>
      </c>
    </row>
    <row r="460" spans="1:17">
      <c r="B460" s="40">
        <v>344</v>
      </c>
      <c r="C460" s="51" t="s">
        <v>658</v>
      </c>
      <c r="D460" s="32"/>
      <c r="E460" s="56">
        <v>57161</v>
      </c>
      <c r="G460" s="17" t="s">
        <v>659</v>
      </c>
      <c r="I460" s="52">
        <v>-5</v>
      </c>
      <c r="K460" s="54">
        <v>16650606.25</v>
      </c>
      <c r="L460" s="103"/>
      <c r="M460" s="54">
        <v>492450</v>
      </c>
      <c r="O460" s="58">
        <v>2.96</v>
      </c>
      <c r="P460" s="58"/>
      <c r="Q460" s="17" t="s">
        <v>42</v>
      </c>
    </row>
    <row r="461" spans="1:17">
      <c r="B461" s="40">
        <v>345</v>
      </c>
      <c r="C461" s="51" t="s">
        <v>604</v>
      </c>
      <c r="D461" s="32"/>
      <c r="E461" s="56">
        <v>57161</v>
      </c>
      <c r="G461" s="17" t="s">
        <v>660</v>
      </c>
      <c r="I461" s="52">
        <v>-2</v>
      </c>
      <c r="K461" s="54">
        <v>19893909.68</v>
      </c>
      <c r="L461" s="103"/>
      <c r="M461" s="54">
        <v>564929</v>
      </c>
      <c r="O461" s="58">
        <v>2.84</v>
      </c>
      <c r="P461" s="58"/>
      <c r="Q461" s="17" t="s">
        <v>42</v>
      </c>
    </row>
    <row r="462" spans="1:17">
      <c r="A462" s="39"/>
      <c r="B462" s="40">
        <v>346</v>
      </c>
      <c r="C462" s="51" t="s">
        <v>606</v>
      </c>
      <c r="D462" s="32"/>
      <c r="E462" s="56">
        <v>57161</v>
      </c>
      <c r="G462" s="17" t="s">
        <v>661</v>
      </c>
      <c r="I462" s="52">
        <v>-1</v>
      </c>
      <c r="K462" s="59">
        <v>1011200.11</v>
      </c>
      <c r="L462" s="103"/>
      <c r="M462" s="59">
        <v>29111</v>
      </c>
      <c r="O462" s="58">
        <v>2.88</v>
      </c>
      <c r="P462" s="58"/>
      <c r="Q462" s="17" t="s">
        <v>42</v>
      </c>
    </row>
    <row r="463" spans="1:17" s="46" customFormat="1">
      <c r="A463" s="41"/>
      <c r="B463" s="42" t="s">
        <v>741</v>
      </c>
      <c r="C463" s="43"/>
      <c r="D463" s="44"/>
      <c r="E463" s="45"/>
      <c r="G463" s="45"/>
      <c r="I463" s="47"/>
      <c r="K463" s="92">
        <f>SUBTOTAL(9,K456:K462)</f>
        <v>165129642.96000004</v>
      </c>
      <c r="L463" s="102"/>
      <c r="M463" s="92">
        <f>SUBTOTAL(9,M456:M462)</f>
        <v>4742886</v>
      </c>
      <c r="O463" s="60">
        <f>M463/K463*100</f>
        <v>2.8722196178604267</v>
      </c>
      <c r="P463" s="60"/>
      <c r="Q463" s="52"/>
    </row>
    <row r="464" spans="1:17" s="46" customFormat="1">
      <c r="A464" s="41"/>
      <c r="B464" s="42"/>
      <c r="C464" s="43"/>
      <c r="D464" s="44"/>
      <c r="E464" s="45"/>
      <c r="G464" s="45"/>
      <c r="I464" s="47"/>
      <c r="K464" s="61"/>
      <c r="L464" s="102"/>
      <c r="M464" s="61"/>
      <c r="O464" s="60"/>
      <c r="P464" s="60"/>
      <c r="Q464" s="52"/>
    </row>
    <row r="465" spans="1:17">
      <c r="B465" s="42" t="s">
        <v>742</v>
      </c>
      <c r="C465" s="51"/>
      <c r="D465" s="32"/>
      <c r="E465" s="56"/>
      <c r="G465" s="17"/>
      <c r="I465" s="52"/>
      <c r="K465" s="54"/>
      <c r="L465" s="103"/>
      <c r="M465" s="54"/>
      <c r="O465" s="58"/>
      <c r="P465" s="58"/>
      <c r="Q465" s="52"/>
    </row>
    <row r="466" spans="1:17">
      <c r="B466" s="40">
        <v>341</v>
      </c>
      <c r="C466" s="51" t="s">
        <v>75</v>
      </c>
      <c r="D466" s="32"/>
      <c r="E466" s="56">
        <v>46752</v>
      </c>
      <c r="G466" s="17" t="s">
        <v>651</v>
      </c>
      <c r="I466" s="52">
        <v>-4</v>
      </c>
      <c r="K466" s="54">
        <v>1341022.51</v>
      </c>
      <c r="L466" s="103"/>
      <c r="M466" s="54">
        <v>82738</v>
      </c>
      <c r="O466" s="58">
        <v>6.17</v>
      </c>
      <c r="P466" s="58"/>
      <c r="Q466" s="17" t="s">
        <v>42</v>
      </c>
    </row>
    <row r="467" spans="1:17">
      <c r="B467" s="40">
        <v>342</v>
      </c>
      <c r="C467" s="51" t="s">
        <v>652</v>
      </c>
      <c r="D467" s="32"/>
      <c r="E467" s="56">
        <v>46752</v>
      </c>
      <c r="G467" s="17" t="s">
        <v>653</v>
      </c>
      <c r="I467" s="52">
        <v>-1</v>
      </c>
      <c r="K467" s="54">
        <v>698676.35</v>
      </c>
      <c r="L467" s="103"/>
      <c r="M467" s="54">
        <v>34727</v>
      </c>
      <c r="O467" s="58">
        <v>4.97</v>
      </c>
      <c r="P467" s="58"/>
      <c r="Q467" s="17" t="s">
        <v>42</v>
      </c>
    </row>
    <row r="468" spans="1:17">
      <c r="B468" s="40">
        <v>343</v>
      </c>
      <c r="C468" s="51" t="s">
        <v>654</v>
      </c>
      <c r="D468" s="32"/>
      <c r="E468" s="56">
        <v>46752</v>
      </c>
      <c r="G468" s="17" t="s">
        <v>655</v>
      </c>
      <c r="I468" s="52">
        <v>0</v>
      </c>
      <c r="K468" s="54">
        <v>2601840.14</v>
      </c>
      <c r="L468" s="103"/>
      <c r="M468" s="54">
        <v>174797</v>
      </c>
      <c r="O468" s="58">
        <v>6.72</v>
      </c>
      <c r="P468" s="58"/>
      <c r="Q468" s="17" t="s">
        <v>42</v>
      </c>
    </row>
    <row r="469" spans="1:17">
      <c r="B469" s="40">
        <v>344</v>
      </c>
      <c r="C469" s="51" t="s">
        <v>658</v>
      </c>
      <c r="D469" s="32"/>
      <c r="E469" s="56">
        <v>46752</v>
      </c>
      <c r="G469" s="17" t="s">
        <v>659</v>
      </c>
      <c r="I469" s="52">
        <v>-5</v>
      </c>
      <c r="K469" s="54">
        <v>3497641.47</v>
      </c>
      <c r="L469" s="103"/>
      <c r="M469" s="54">
        <v>102128</v>
      </c>
      <c r="O469" s="58">
        <v>2.92</v>
      </c>
      <c r="P469" s="58"/>
      <c r="Q469" s="17" t="s">
        <v>42</v>
      </c>
    </row>
    <row r="470" spans="1:17">
      <c r="B470" s="40">
        <v>345</v>
      </c>
      <c r="C470" s="51" t="s">
        <v>604</v>
      </c>
      <c r="D470" s="32"/>
      <c r="E470" s="56">
        <v>46752</v>
      </c>
      <c r="G470" s="17" t="s">
        <v>660</v>
      </c>
      <c r="I470" s="52">
        <v>-2</v>
      </c>
      <c r="K470" s="54">
        <v>3288727.56</v>
      </c>
      <c r="L470" s="103"/>
      <c r="M470" s="54">
        <v>141077</v>
      </c>
      <c r="O470" s="58">
        <v>4.29</v>
      </c>
      <c r="P470" s="58"/>
      <c r="Q470" s="17" t="s">
        <v>42</v>
      </c>
    </row>
    <row r="471" spans="1:17">
      <c r="A471" s="39"/>
      <c r="B471" s="40">
        <v>346</v>
      </c>
      <c r="C471" s="51" t="s">
        <v>606</v>
      </c>
      <c r="D471" s="32"/>
      <c r="E471" s="56">
        <v>46752</v>
      </c>
      <c r="G471" s="17" t="s">
        <v>661</v>
      </c>
      <c r="I471" s="52">
        <v>-1</v>
      </c>
      <c r="K471" s="59">
        <v>43197.38</v>
      </c>
      <c r="L471" s="103"/>
      <c r="M471" s="59">
        <v>2631</v>
      </c>
      <c r="O471" s="58">
        <v>6.09</v>
      </c>
      <c r="P471" s="58"/>
      <c r="Q471" s="17" t="s">
        <v>42</v>
      </c>
    </row>
    <row r="472" spans="1:17" s="46" customFormat="1">
      <c r="A472" s="41"/>
      <c r="B472" s="42" t="s">
        <v>743</v>
      </c>
      <c r="C472" s="43"/>
      <c r="D472" s="44"/>
      <c r="E472" s="45"/>
      <c r="G472" s="45"/>
      <c r="I472" s="47"/>
      <c r="K472" s="92">
        <f>SUBTOTAL(9,K466:K471)</f>
        <v>11471105.410000002</v>
      </c>
      <c r="L472" s="102"/>
      <c r="M472" s="92">
        <f>SUBTOTAL(9,M466:M471)</f>
        <v>538098</v>
      </c>
      <c r="O472" s="60">
        <f>M472/K472*100</f>
        <v>4.6908992705350778</v>
      </c>
      <c r="P472" s="60"/>
      <c r="Q472" s="52"/>
    </row>
    <row r="473" spans="1:17" s="46" customFormat="1">
      <c r="A473" s="41"/>
      <c r="B473" s="42"/>
      <c r="C473" s="43"/>
      <c r="D473" s="44"/>
      <c r="E473" s="45"/>
      <c r="G473" s="45"/>
      <c r="I473" s="47"/>
      <c r="K473" s="61"/>
      <c r="L473" s="102"/>
      <c r="M473" s="61"/>
      <c r="O473" s="60"/>
      <c r="P473" s="60"/>
      <c r="Q473" s="52"/>
    </row>
    <row r="474" spans="1:17">
      <c r="B474" s="42" t="s">
        <v>744</v>
      </c>
      <c r="C474" s="51"/>
      <c r="D474" s="32"/>
      <c r="E474" s="56"/>
      <c r="G474" s="17"/>
      <c r="I474" s="52"/>
      <c r="K474" s="54"/>
      <c r="L474" s="103"/>
      <c r="M474" s="54"/>
      <c r="O474" s="58"/>
      <c r="P474" s="58"/>
      <c r="Q474" s="52"/>
    </row>
    <row r="475" spans="1:17">
      <c r="B475" s="40">
        <v>341</v>
      </c>
      <c r="C475" s="51" t="s">
        <v>75</v>
      </c>
      <c r="D475" s="32"/>
      <c r="E475" s="56">
        <v>59171</v>
      </c>
      <c r="G475" s="17" t="s">
        <v>651</v>
      </c>
      <c r="I475" s="52">
        <v>-4</v>
      </c>
      <c r="K475" s="54">
        <v>58572693.590000004</v>
      </c>
      <c r="L475" s="103"/>
      <c r="M475" s="54">
        <v>1614263</v>
      </c>
      <c r="O475" s="58">
        <v>2.76</v>
      </c>
      <c r="P475" s="58"/>
      <c r="Q475" s="17" t="s">
        <v>42</v>
      </c>
    </row>
    <row r="476" spans="1:17">
      <c r="B476" s="40">
        <v>342</v>
      </c>
      <c r="C476" s="51" t="s">
        <v>652</v>
      </c>
      <c r="D476" s="32"/>
      <c r="E476" s="56">
        <v>59171</v>
      </c>
      <c r="G476" s="17" t="s">
        <v>653</v>
      </c>
      <c r="I476" s="52">
        <v>-1</v>
      </c>
      <c r="K476" s="54">
        <v>2476705.7599999998</v>
      </c>
      <c r="L476" s="103"/>
      <c r="M476" s="54">
        <v>72042</v>
      </c>
      <c r="O476" s="58">
        <v>2.91</v>
      </c>
      <c r="P476" s="58"/>
      <c r="Q476" s="17" t="s">
        <v>42</v>
      </c>
    </row>
    <row r="477" spans="1:17">
      <c r="B477" s="40">
        <v>343</v>
      </c>
      <c r="C477" s="51" t="s">
        <v>654</v>
      </c>
      <c r="D477" s="32"/>
      <c r="E477" s="56">
        <v>59171</v>
      </c>
      <c r="G477" s="17" t="s">
        <v>655</v>
      </c>
      <c r="I477" s="52">
        <v>0</v>
      </c>
      <c r="K477" s="54">
        <v>101819362.03</v>
      </c>
      <c r="L477" s="103"/>
      <c r="M477" s="54">
        <v>3156400</v>
      </c>
      <c r="O477" s="58">
        <v>3.1</v>
      </c>
      <c r="P477" s="58"/>
      <c r="Q477" s="17" t="s">
        <v>42</v>
      </c>
    </row>
    <row r="478" spans="1:17">
      <c r="B478" s="40">
        <v>343.2</v>
      </c>
      <c r="C478" s="51" t="s">
        <v>656</v>
      </c>
      <c r="D478" s="32"/>
      <c r="E478" s="56">
        <v>59171</v>
      </c>
      <c r="G478" s="17" t="s">
        <v>666</v>
      </c>
      <c r="I478" s="52">
        <v>33</v>
      </c>
      <c r="K478" s="54">
        <v>124755641.93000001</v>
      </c>
      <c r="L478" s="103"/>
      <c r="M478" s="54">
        <v>3376886</v>
      </c>
      <c r="O478" s="58">
        <v>2.71</v>
      </c>
      <c r="P478" s="58"/>
      <c r="Q478" s="17" t="s">
        <v>42</v>
      </c>
    </row>
    <row r="479" spans="1:17">
      <c r="B479" s="40">
        <v>344</v>
      </c>
      <c r="C479" s="51" t="s">
        <v>658</v>
      </c>
      <c r="D479" s="32"/>
      <c r="E479" s="56">
        <v>59171</v>
      </c>
      <c r="G479" s="17" t="s">
        <v>659</v>
      </c>
      <c r="I479" s="52">
        <v>-5</v>
      </c>
      <c r="K479" s="54">
        <v>50717466.009999998</v>
      </c>
      <c r="L479" s="103"/>
      <c r="M479" s="54">
        <v>1464467</v>
      </c>
      <c r="O479" s="58">
        <v>2.89</v>
      </c>
      <c r="P479" s="58"/>
      <c r="Q479" s="17" t="s">
        <v>42</v>
      </c>
    </row>
    <row r="480" spans="1:17">
      <c r="B480" s="40">
        <v>345</v>
      </c>
      <c r="C480" s="51" t="s">
        <v>604</v>
      </c>
      <c r="D480" s="32"/>
      <c r="E480" s="56">
        <v>59171</v>
      </c>
      <c r="G480" s="17" t="s">
        <v>660</v>
      </c>
      <c r="I480" s="52">
        <v>-2</v>
      </c>
      <c r="K480" s="54">
        <v>41828382.140000001</v>
      </c>
      <c r="L480" s="103"/>
      <c r="M480" s="54">
        <v>1164753</v>
      </c>
      <c r="O480" s="58">
        <v>2.78</v>
      </c>
      <c r="P480" s="58"/>
      <c r="Q480" s="17" t="s">
        <v>42</v>
      </c>
    </row>
    <row r="481" spans="1:17">
      <c r="A481" s="39"/>
      <c r="B481" s="40">
        <v>346</v>
      </c>
      <c r="C481" s="51" t="s">
        <v>606</v>
      </c>
      <c r="D481" s="32"/>
      <c r="E481" s="56">
        <v>59171</v>
      </c>
      <c r="G481" s="17" t="s">
        <v>661</v>
      </c>
      <c r="I481" s="52">
        <v>-1</v>
      </c>
      <c r="K481" s="59">
        <v>1040152.63</v>
      </c>
      <c r="L481" s="103"/>
      <c r="M481" s="59">
        <v>29310</v>
      </c>
      <c r="O481" s="58">
        <v>2.82</v>
      </c>
      <c r="P481" s="58"/>
      <c r="Q481" s="17" t="s">
        <v>42</v>
      </c>
    </row>
    <row r="482" spans="1:17" s="46" customFormat="1">
      <c r="A482" s="41"/>
      <c r="B482" s="42" t="s">
        <v>745</v>
      </c>
      <c r="C482" s="43"/>
      <c r="D482" s="44"/>
      <c r="E482" s="45"/>
      <c r="G482" s="45"/>
      <c r="I482" s="47"/>
      <c r="K482" s="92">
        <f>SUBTOTAL(9,K475:K481)</f>
        <v>381210404.08999997</v>
      </c>
      <c r="L482" s="102"/>
      <c r="M482" s="92">
        <f>SUBTOTAL(9,M475:M481)</f>
        <v>10878121</v>
      </c>
      <c r="O482" s="60">
        <f>M482/K482*100</f>
        <v>2.8535740061889245</v>
      </c>
      <c r="P482" s="60"/>
      <c r="Q482" s="52"/>
    </row>
    <row r="483" spans="1:17" s="46" customFormat="1">
      <c r="A483" s="41"/>
      <c r="B483" s="42"/>
      <c r="C483" s="43"/>
      <c r="D483" s="44"/>
      <c r="E483" s="45"/>
      <c r="G483" s="45"/>
      <c r="I483" s="47"/>
      <c r="K483" s="61"/>
      <c r="L483" s="102"/>
      <c r="M483" s="61"/>
      <c r="O483" s="60"/>
      <c r="P483" s="60"/>
      <c r="Q483" s="52"/>
    </row>
    <row r="484" spans="1:17">
      <c r="B484" s="42" t="s">
        <v>746</v>
      </c>
      <c r="C484" s="51"/>
      <c r="D484" s="32"/>
      <c r="E484" s="56"/>
      <c r="G484" s="17"/>
      <c r="I484" s="52"/>
      <c r="K484" s="54"/>
      <c r="L484" s="103"/>
      <c r="M484" s="54"/>
      <c r="O484" s="58"/>
      <c r="P484" s="58"/>
      <c r="Q484" s="52"/>
    </row>
    <row r="485" spans="1:17">
      <c r="A485" s="39"/>
      <c r="B485" s="40">
        <v>342</v>
      </c>
      <c r="C485" s="51" t="s">
        <v>652</v>
      </c>
      <c r="D485" s="32"/>
      <c r="E485" s="56">
        <v>59171</v>
      </c>
      <c r="G485" s="17" t="s">
        <v>653</v>
      </c>
      <c r="I485" s="52">
        <v>-1</v>
      </c>
      <c r="K485" s="59">
        <v>129849747.87</v>
      </c>
      <c r="L485" s="103"/>
      <c r="M485" s="59">
        <v>3699386</v>
      </c>
      <c r="O485" s="58">
        <v>2.85</v>
      </c>
      <c r="P485" s="58"/>
      <c r="Q485" s="17" t="s">
        <v>42</v>
      </c>
    </row>
    <row r="486" spans="1:17" s="46" customFormat="1">
      <c r="A486" s="41"/>
      <c r="B486" s="42" t="s">
        <v>747</v>
      </c>
      <c r="C486" s="43"/>
      <c r="D486" s="44"/>
      <c r="E486" s="45"/>
      <c r="G486" s="45"/>
      <c r="I486" s="47"/>
      <c r="K486" s="92">
        <f>SUBTOTAL(9,K485:K485)</f>
        <v>129849747.87</v>
      </c>
      <c r="L486" s="102"/>
      <c r="M486" s="92">
        <f>SUBTOTAL(9,M485:M485)</f>
        <v>3699386</v>
      </c>
      <c r="O486" s="60">
        <f>M486/K486*100</f>
        <v>2.8489743420246501</v>
      </c>
      <c r="P486" s="60"/>
      <c r="Q486" s="52"/>
    </row>
    <row r="487" spans="1:17" s="46" customFormat="1">
      <c r="A487" s="41"/>
      <c r="B487" s="42"/>
      <c r="C487" s="43"/>
      <c r="D487" s="44"/>
      <c r="E487" s="45"/>
      <c r="G487" s="45"/>
      <c r="I487" s="47"/>
      <c r="K487" s="61"/>
      <c r="L487" s="102"/>
      <c r="M487" s="61"/>
      <c r="O487" s="60"/>
      <c r="P487" s="60"/>
      <c r="Q487" s="52"/>
    </row>
    <row r="488" spans="1:17">
      <c r="B488" s="42" t="s">
        <v>748</v>
      </c>
      <c r="C488" s="51"/>
      <c r="D488" s="32"/>
      <c r="E488" s="56"/>
      <c r="G488" s="17"/>
      <c r="I488" s="52"/>
      <c r="K488" s="54"/>
      <c r="L488" s="103"/>
      <c r="M488" s="54"/>
      <c r="O488" s="58"/>
      <c r="P488" s="58"/>
      <c r="Q488" s="52"/>
    </row>
    <row r="489" spans="1:17">
      <c r="B489" s="40">
        <v>343</v>
      </c>
      <c r="C489" s="51" t="s">
        <v>654</v>
      </c>
      <c r="D489" s="32"/>
      <c r="E489" s="56">
        <v>45777</v>
      </c>
      <c r="G489" s="17" t="s">
        <v>655</v>
      </c>
      <c r="I489" s="52">
        <v>0</v>
      </c>
      <c r="K489" s="54">
        <v>6828010.7199999997</v>
      </c>
      <c r="L489" s="103"/>
      <c r="M489" s="54">
        <v>300776</v>
      </c>
      <c r="O489" s="58">
        <v>4.41</v>
      </c>
      <c r="P489" s="58"/>
      <c r="Q489" s="17" t="s">
        <v>42</v>
      </c>
    </row>
    <row r="490" spans="1:17">
      <c r="B490" s="40">
        <v>344</v>
      </c>
      <c r="C490" s="51" t="s">
        <v>658</v>
      </c>
      <c r="D490" s="32"/>
      <c r="E490" s="56">
        <v>45777</v>
      </c>
      <c r="G490" s="17" t="s">
        <v>659</v>
      </c>
      <c r="I490" s="52">
        <v>-5</v>
      </c>
      <c r="K490" s="54">
        <v>3124353.15</v>
      </c>
      <c r="L490" s="103"/>
      <c r="M490" s="54">
        <v>134016</v>
      </c>
      <c r="O490" s="58">
        <v>4.29</v>
      </c>
      <c r="P490" s="58"/>
      <c r="Q490" s="17" t="s">
        <v>42</v>
      </c>
    </row>
    <row r="491" spans="1:17">
      <c r="B491" s="40">
        <v>345</v>
      </c>
      <c r="C491" s="51" t="s">
        <v>604</v>
      </c>
      <c r="D491" s="32"/>
      <c r="E491" s="56">
        <v>45777</v>
      </c>
      <c r="G491" s="17" t="s">
        <v>660</v>
      </c>
      <c r="I491" s="52">
        <v>-2</v>
      </c>
      <c r="K491" s="54">
        <v>1887475.18</v>
      </c>
      <c r="L491" s="103"/>
      <c r="M491" s="54">
        <v>323884</v>
      </c>
      <c r="O491" s="58">
        <v>17.16</v>
      </c>
      <c r="P491" s="58"/>
      <c r="Q491" s="17" t="s">
        <v>42</v>
      </c>
    </row>
    <row r="492" spans="1:17" s="46" customFormat="1">
      <c r="A492" s="41"/>
      <c r="B492" s="42" t="s">
        <v>749</v>
      </c>
      <c r="C492" s="43"/>
      <c r="D492" s="44"/>
      <c r="E492" s="45"/>
      <c r="G492" s="45"/>
      <c r="I492" s="47"/>
      <c r="K492" s="92">
        <f>SUBTOTAL(9,K489:K491)</f>
        <v>11839839.049999999</v>
      </c>
      <c r="L492" s="102"/>
      <c r="M492" s="92">
        <f>SUBTOTAL(9,M489:M491)</f>
        <v>758676</v>
      </c>
      <c r="O492" s="60">
        <f>M492/K492*100</f>
        <v>6.4078235928384517</v>
      </c>
      <c r="P492" s="60"/>
      <c r="Q492" s="52"/>
    </row>
    <row r="493" spans="1:17" s="46" customFormat="1">
      <c r="A493" s="41"/>
      <c r="B493" s="42"/>
      <c r="C493" s="43"/>
      <c r="D493" s="44"/>
      <c r="E493" s="45"/>
      <c r="G493" s="45"/>
      <c r="I493" s="47"/>
      <c r="K493" s="61"/>
      <c r="L493" s="102"/>
      <c r="M493" s="61"/>
      <c r="O493" s="60"/>
      <c r="P493" s="60"/>
      <c r="Q493" s="52"/>
    </row>
    <row r="494" spans="1:17">
      <c r="B494" s="42" t="s">
        <v>750</v>
      </c>
      <c r="C494" s="51"/>
      <c r="D494" s="32"/>
      <c r="E494" s="56"/>
      <c r="G494" s="17"/>
      <c r="I494" s="52"/>
      <c r="K494" s="54"/>
      <c r="L494" s="103"/>
      <c r="M494" s="54"/>
      <c r="O494" s="58"/>
      <c r="P494" s="58"/>
      <c r="Q494" s="52"/>
    </row>
    <row r="495" spans="1:17">
      <c r="B495" s="40">
        <v>341</v>
      </c>
      <c r="C495" s="51" t="s">
        <v>75</v>
      </c>
      <c r="D495" s="32"/>
      <c r="E495" s="56">
        <v>47483</v>
      </c>
      <c r="G495" s="17" t="s">
        <v>651</v>
      </c>
      <c r="I495" s="52">
        <v>-4</v>
      </c>
      <c r="K495" s="54">
        <v>961008.07</v>
      </c>
      <c r="L495" s="103"/>
      <c r="M495" s="54">
        <v>53471</v>
      </c>
      <c r="O495" s="58">
        <v>5.56</v>
      </c>
      <c r="P495" s="58"/>
      <c r="Q495" s="17" t="s">
        <v>42</v>
      </c>
    </row>
    <row r="496" spans="1:17">
      <c r="B496" s="40">
        <v>342</v>
      </c>
      <c r="C496" s="51" t="s">
        <v>652</v>
      </c>
      <c r="D496" s="32"/>
      <c r="E496" s="56">
        <v>47483</v>
      </c>
      <c r="G496" s="17" t="s">
        <v>653</v>
      </c>
      <c r="I496" s="52">
        <v>-1</v>
      </c>
      <c r="K496" s="54">
        <v>590168.06000000006</v>
      </c>
      <c r="L496" s="103"/>
      <c r="M496" s="54">
        <v>33383</v>
      </c>
      <c r="O496" s="58">
        <v>5.66</v>
      </c>
      <c r="P496" s="58"/>
      <c r="Q496" s="17" t="s">
        <v>42</v>
      </c>
    </row>
    <row r="497" spans="1:17">
      <c r="B497" s="40">
        <v>343</v>
      </c>
      <c r="C497" s="51" t="s">
        <v>654</v>
      </c>
      <c r="D497" s="32"/>
      <c r="E497" s="56">
        <v>47483</v>
      </c>
      <c r="G497" s="17" t="s">
        <v>655</v>
      </c>
      <c r="I497" s="52">
        <v>0</v>
      </c>
      <c r="K497" s="54">
        <v>2799744.92</v>
      </c>
      <c r="L497" s="103"/>
      <c r="M497" s="54">
        <v>162398</v>
      </c>
      <c r="O497" s="58">
        <v>5.8</v>
      </c>
      <c r="P497" s="58"/>
      <c r="Q497" s="17" t="s">
        <v>42</v>
      </c>
    </row>
    <row r="498" spans="1:17">
      <c r="B498" s="40">
        <v>345</v>
      </c>
      <c r="C498" s="51" t="s">
        <v>604</v>
      </c>
      <c r="D498" s="32"/>
      <c r="E498" s="56">
        <v>47483</v>
      </c>
      <c r="G498" s="17" t="s">
        <v>660</v>
      </c>
      <c r="I498" s="52">
        <v>-2</v>
      </c>
      <c r="K498" s="54">
        <v>820606.29</v>
      </c>
      <c r="L498" s="103"/>
      <c r="M498" s="54">
        <v>45973</v>
      </c>
      <c r="O498" s="58">
        <v>5.6</v>
      </c>
      <c r="P498" s="58"/>
      <c r="Q498" s="17" t="s">
        <v>42</v>
      </c>
    </row>
    <row r="499" spans="1:17">
      <c r="A499" s="39"/>
      <c r="B499" s="40">
        <v>346</v>
      </c>
      <c r="C499" s="51" t="s">
        <v>606</v>
      </c>
      <c r="D499" s="32"/>
      <c r="E499" s="56">
        <v>47483</v>
      </c>
      <c r="G499" s="17" t="s">
        <v>661</v>
      </c>
      <c r="I499" s="52">
        <v>-1</v>
      </c>
      <c r="K499" s="59">
        <v>46458.71</v>
      </c>
      <c r="L499" s="103"/>
      <c r="M499" s="59">
        <v>2581</v>
      </c>
      <c r="O499" s="58">
        <v>5.56</v>
      </c>
      <c r="P499" s="58"/>
      <c r="Q499" s="17" t="s">
        <v>42</v>
      </c>
    </row>
    <row r="500" spans="1:17" s="46" customFormat="1">
      <c r="A500" s="41"/>
      <c r="B500" s="42" t="s">
        <v>751</v>
      </c>
      <c r="C500" s="43"/>
      <c r="D500" s="44"/>
      <c r="E500" s="45"/>
      <c r="G500" s="45"/>
      <c r="I500" s="47"/>
      <c r="K500" s="67">
        <f>SUBTOTAL(9,K495:K499)</f>
        <v>5217986.05</v>
      </c>
      <c r="L500" s="102"/>
      <c r="M500" s="67">
        <f>SUBTOTAL(9,M495:M499)</f>
        <v>297806</v>
      </c>
      <c r="O500" s="60">
        <f>M500/K500*100</f>
        <v>5.7072977418174586</v>
      </c>
      <c r="P500" s="60"/>
      <c r="Q500" s="52"/>
    </row>
    <row r="501" spans="1:17" s="46" customFormat="1">
      <c r="A501" s="41"/>
      <c r="B501" s="42"/>
      <c r="C501" s="43"/>
      <c r="D501" s="44"/>
      <c r="E501" s="45"/>
      <c r="G501" s="45"/>
      <c r="I501" s="47"/>
      <c r="K501" s="61"/>
      <c r="L501" s="102"/>
      <c r="M501" s="61"/>
      <c r="O501" s="60"/>
      <c r="P501" s="60"/>
      <c r="Q501" s="52"/>
    </row>
    <row r="502" spans="1:17" s="46" customFormat="1">
      <c r="A502" s="39" t="s">
        <v>752</v>
      </c>
      <c r="B502" s="42"/>
      <c r="C502" s="43"/>
      <c r="D502" s="44"/>
      <c r="E502" s="45"/>
      <c r="G502" s="45"/>
      <c r="I502" s="47"/>
      <c r="K502" s="65">
        <f>SUBTOTAL(9,K426:K501)</f>
        <v>1172696883.05</v>
      </c>
      <c r="L502" s="104"/>
      <c r="M502" s="65">
        <f>SUBTOTAL(9,M426:M501)</f>
        <v>36221401</v>
      </c>
      <c r="N502" s="64"/>
      <c r="O502" s="66">
        <f>M502/K502*100</f>
        <v>3.0887266371676403</v>
      </c>
      <c r="P502" s="66"/>
      <c r="Q502" s="52"/>
    </row>
    <row r="503" spans="1:17" s="46" customFormat="1">
      <c r="A503" s="41"/>
      <c r="B503" s="42"/>
      <c r="C503" s="43"/>
      <c r="D503" s="44"/>
      <c r="E503" s="45"/>
      <c r="G503" s="45"/>
      <c r="I503" s="47"/>
      <c r="K503" s="61"/>
      <c r="L503" s="102"/>
      <c r="M503" s="61"/>
      <c r="O503" s="60"/>
      <c r="P503" s="60"/>
      <c r="Q503" s="52"/>
    </row>
    <row r="504" spans="1:17" s="46" customFormat="1">
      <c r="A504" s="41"/>
      <c r="B504" s="42"/>
      <c r="C504" s="43"/>
      <c r="D504" s="44"/>
      <c r="E504" s="45"/>
      <c r="G504" s="45"/>
      <c r="I504" s="47"/>
      <c r="K504" s="61"/>
      <c r="L504" s="102"/>
      <c r="M504" s="61"/>
      <c r="O504" s="60"/>
      <c r="P504" s="60"/>
      <c r="Q504" s="52"/>
    </row>
    <row r="505" spans="1:17">
      <c r="A505" s="71" t="s">
        <v>753</v>
      </c>
      <c r="C505" s="51"/>
      <c r="D505" s="32"/>
      <c r="E505" s="56"/>
      <c r="G505" s="17"/>
      <c r="I505" s="52"/>
      <c r="K505" s="54"/>
      <c r="L505" s="103"/>
      <c r="M505" s="54"/>
      <c r="O505" s="58"/>
      <c r="P505" s="58"/>
      <c r="Q505" s="52"/>
    </row>
    <row r="506" spans="1:17">
      <c r="B506" s="40"/>
      <c r="C506" s="51"/>
      <c r="D506" s="32"/>
      <c r="E506" s="56"/>
      <c r="G506" s="17"/>
      <c r="I506" s="52"/>
      <c r="K506" s="54"/>
      <c r="L506" s="103"/>
      <c r="M506" s="54"/>
      <c r="O506" s="58"/>
      <c r="P506" s="58"/>
      <c r="Q506" s="52"/>
    </row>
    <row r="507" spans="1:17">
      <c r="B507" s="42" t="s">
        <v>754</v>
      </c>
      <c r="C507" s="51"/>
      <c r="D507" s="32"/>
      <c r="E507" s="56"/>
      <c r="G507" s="17"/>
      <c r="I507" s="52"/>
      <c r="K507" s="54"/>
      <c r="L507" s="103"/>
      <c r="M507" s="54"/>
      <c r="O507" s="58"/>
      <c r="P507" s="58"/>
      <c r="Q507" s="52"/>
    </row>
    <row r="508" spans="1:17">
      <c r="B508" s="40">
        <v>341</v>
      </c>
      <c r="C508" s="51" t="s">
        <v>75</v>
      </c>
      <c r="D508" s="32"/>
      <c r="E508" s="56">
        <v>52778</v>
      </c>
      <c r="G508" s="17" t="s">
        <v>755</v>
      </c>
      <c r="I508" s="52">
        <v>0</v>
      </c>
      <c r="K508" s="54">
        <v>5264513.49</v>
      </c>
      <c r="L508" s="103"/>
      <c r="M508" s="54">
        <v>157603</v>
      </c>
      <c r="O508" s="58">
        <v>2.99</v>
      </c>
      <c r="P508" s="58"/>
      <c r="Q508" s="52" t="s">
        <v>31</v>
      </c>
    </row>
    <row r="509" spans="1:17">
      <c r="B509" s="40">
        <v>343</v>
      </c>
      <c r="C509" s="51" t="s">
        <v>654</v>
      </c>
      <c r="D509" s="32"/>
      <c r="E509" s="56">
        <v>52778</v>
      </c>
      <c r="G509" s="17" t="s">
        <v>756</v>
      </c>
      <c r="I509" s="52">
        <v>0</v>
      </c>
      <c r="K509" s="54">
        <v>115359161.09999999</v>
      </c>
      <c r="L509" s="103"/>
      <c r="M509" s="54">
        <v>3496321</v>
      </c>
      <c r="O509" s="58">
        <v>3.03</v>
      </c>
      <c r="P509" s="58"/>
      <c r="Q509" s="52" t="s">
        <v>31</v>
      </c>
    </row>
    <row r="510" spans="1:17">
      <c r="B510" s="40">
        <v>345</v>
      </c>
      <c r="C510" s="51" t="s">
        <v>604</v>
      </c>
      <c r="D510" s="32"/>
      <c r="E510" s="56">
        <v>52778</v>
      </c>
      <c r="G510" s="17" t="s">
        <v>755</v>
      </c>
      <c r="I510" s="52">
        <v>0</v>
      </c>
      <c r="K510" s="59">
        <v>26760968.280000001</v>
      </c>
      <c r="L510" s="103"/>
      <c r="M510" s="59">
        <v>767165</v>
      </c>
      <c r="O510" s="58">
        <v>2.87</v>
      </c>
      <c r="P510" s="58"/>
      <c r="Q510" s="52" t="s">
        <v>31</v>
      </c>
    </row>
    <row r="511" spans="1:17" s="46" customFormat="1">
      <c r="B511" s="46" t="s">
        <v>757</v>
      </c>
      <c r="K511" s="49">
        <f>SUBTOTAL(9,K506:K510)</f>
        <v>147384642.87</v>
      </c>
      <c r="L511" s="102"/>
      <c r="M511" s="49">
        <f>SUBTOTAL(9,M506:M510)</f>
        <v>4421089</v>
      </c>
      <c r="O511" s="60">
        <f>M511/K511*100</f>
        <v>2.999694482348207</v>
      </c>
      <c r="P511" s="60"/>
      <c r="Q511" s="52"/>
    </row>
    <row r="512" spans="1:17">
      <c r="B512" s="40"/>
      <c r="C512" s="51"/>
      <c r="D512" s="32"/>
      <c r="E512" s="56"/>
      <c r="G512" s="17"/>
      <c r="I512" s="52"/>
      <c r="K512" s="54"/>
      <c r="L512" s="103"/>
      <c r="M512" s="54"/>
      <c r="O512" s="58"/>
      <c r="P512" s="58"/>
      <c r="Q512" s="52"/>
    </row>
    <row r="513" spans="2:17">
      <c r="B513" s="42" t="s">
        <v>758</v>
      </c>
      <c r="C513" s="51"/>
      <c r="D513" s="32"/>
      <c r="E513" s="56"/>
      <c r="G513" s="17"/>
      <c r="I513" s="52"/>
      <c r="K513" s="54"/>
      <c r="L513" s="103"/>
      <c r="M513" s="54"/>
      <c r="O513" s="58"/>
      <c r="P513" s="58"/>
      <c r="Q513" s="52"/>
    </row>
    <row r="514" spans="2:17">
      <c r="B514" s="40">
        <v>341</v>
      </c>
      <c r="C514" s="51" t="s">
        <v>75</v>
      </c>
      <c r="D514" s="32"/>
      <c r="E514" s="56">
        <v>53143</v>
      </c>
      <c r="G514" s="17" t="s">
        <v>755</v>
      </c>
      <c r="I514" s="52">
        <v>0</v>
      </c>
      <c r="K514" s="54">
        <v>3893262.77</v>
      </c>
      <c r="L514" s="103"/>
      <c r="M514" s="54">
        <v>111374</v>
      </c>
      <c r="O514" s="58">
        <v>2.86</v>
      </c>
      <c r="P514" s="58"/>
      <c r="Q514" s="52" t="s">
        <v>31</v>
      </c>
    </row>
    <row r="515" spans="2:17">
      <c r="B515" s="40">
        <v>343</v>
      </c>
      <c r="C515" s="51" t="s">
        <v>654</v>
      </c>
      <c r="D515" s="32"/>
      <c r="E515" s="56">
        <v>53143</v>
      </c>
      <c r="G515" s="17" t="s">
        <v>756</v>
      </c>
      <c r="I515" s="52">
        <v>0</v>
      </c>
      <c r="K515" s="54">
        <v>51549211.189999998</v>
      </c>
      <c r="L515" s="103"/>
      <c r="M515" s="54">
        <v>1561941</v>
      </c>
      <c r="O515" s="58">
        <v>3.03</v>
      </c>
      <c r="P515" s="58"/>
      <c r="Q515" s="52" t="s">
        <v>31</v>
      </c>
    </row>
    <row r="516" spans="2:17">
      <c r="B516" s="40">
        <v>345</v>
      </c>
      <c r="C516" s="51" t="s">
        <v>604</v>
      </c>
      <c r="D516" s="32"/>
      <c r="E516" s="56">
        <v>53143</v>
      </c>
      <c r="G516" s="17" t="s">
        <v>755</v>
      </c>
      <c r="I516" s="52">
        <v>0</v>
      </c>
      <c r="K516" s="59">
        <v>6126698.5199999996</v>
      </c>
      <c r="L516" s="103"/>
      <c r="M516" s="59">
        <v>175224</v>
      </c>
      <c r="O516" s="58">
        <v>2.86</v>
      </c>
      <c r="P516" s="58"/>
      <c r="Q516" s="52" t="s">
        <v>31</v>
      </c>
    </row>
    <row r="517" spans="2:17" s="46" customFormat="1">
      <c r="B517" s="46" t="s">
        <v>759</v>
      </c>
      <c r="K517" s="49">
        <f>SUBTOTAL(9,K512:K516)</f>
        <v>61569172.480000004</v>
      </c>
      <c r="L517" s="102"/>
      <c r="M517" s="49">
        <f>SUBTOTAL(9,M512:M516)</f>
        <v>1848539</v>
      </c>
      <c r="O517" s="60">
        <f>M517/K517*100</f>
        <v>3.0023775300869531</v>
      </c>
      <c r="P517" s="60"/>
      <c r="Q517" s="52"/>
    </row>
    <row r="518" spans="2:17">
      <c r="B518" s="40"/>
      <c r="C518" s="51"/>
      <c r="D518" s="32"/>
      <c r="E518" s="56"/>
      <c r="G518" s="17"/>
      <c r="I518" s="52"/>
      <c r="K518" s="54"/>
      <c r="L518" s="103"/>
      <c r="M518" s="54"/>
      <c r="O518" s="58"/>
      <c r="P518" s="58"/>
      <c r="Q518" s="52"/>
    </row>
    <row r="519" spans="2:17">
      <c r="B519" s="42" t="s">
        <v>760</v>
      </c>
      <c r="C519" s="51"/>
      <c r="D519" s="32"/>
      <c r="E519" s="56"/>
      <c r="G519" s="17"/>
      <c r="I519" s="52"/>
      <c r="K519" s="54"/>
      <c r="L519" s="103"/>
      <c r="M519" s="54"/>
      <c r="O519" s="58"/>
      <c r="P519" s="58"/>
      <c r="Q519" s="52"/>
    </row>
    <row r="520" spans="2:17">
      <c r="B520" s="40">
        <v>341</v>
      </c>
      <c r="C520" s="51" t="s">
        <v>75</v>
      </c>
      <c r="D520" s="32"/>
      <c r="E520" s="56">
        <v>54969</v>
      </c>
      <c r="G520" s="17" t="s">
        <v>755</v>
      </c>
      <c r="I520" s="52">
        <v>0</v>
      </c>
      <c r="K520" s="54">
        <v>21002162.91</v>
      </c>
      <c r="L520" s="103"/>
      <c r="M520" s="54">
        <v>530121</v>
      </c>
      <c r="O520" s="58">
        <v>2.52</v>
      </c>
      <c r="P520" s="58"/>
      <c r="Q520" s="52" t="s">
        <v>31</v>
      </c>
    </row>
    <row r="521" spans="2:17">
      <c r="B521" s="40">
        <v>343</v>
      </c>
      <c r="C521" s="51" t="s">
        <v>654</v>
      </c>
      <c r="D521" s="32"/>
      <c r="E521" s="56">
        <v>54969</v>
      </c>
      <c r="G521" s="17" t="s">
        <v>756</v>
      </c>
      <c r="I521" s="52">
        <v>0</v>
      </c>
      <c r="K521" s="54">
        <v>402438132.25</v>
      </c>
      <c r="L521" s="103"/>
      <c r="M521" s="54">
        <v>11049055</v>
      </c>
      <c r="O521" s="58">
        <v>2.75</v>
      </c>
      <c r="P521" s="58"/>
      <c r="Q521" s="52" t="s">
        <v>31</v>
      </c>
    </row>
    <row r="522" spans="2:17">
      <c r="B522" s="40">
        <v>345</v>
      </c>
      <c r="C522" s="51" t="s">
        <v>604</v>
      </c>
      <c r="D522" s="32"/>
      <c r="E522" s="56">
        <v>54969</v>
      </c>
      <c r="G522" s="17" t="s">
        <v>755</v>
      </c>
      <c r="I522" s="52">
        <v>0</v>
      </c>
      <c r="K522" s="54">
        <v>4171928.33</v>
      </c>
      <c r="L522" s="103"/>
      <c r="M522" s="54">
        <v>104829</v>
      </c>
      <c r="O522" s="58">
        <v>2.5099999999999998</v>
      </c>
      <c r="P522" s="58"/>
      <c r="Q522" s="52" t="s">
        <v>31</v>
      </c>
    </row>
    <row r="523" spans="2:17">
      <c r="B523" s="40">
        <v>346</v>
      </c>
      <c r="C523" s="51" t="s">
        <v>606</v>
      </c>
      <c r="D523" s="32"/>
      <c r="E523" s="56">
        <v>54969</v>
      </c>
      <c r="G523" s="17" t="s">
        <v>755</v>
      </c>
      <c r="I523" s="52">
        <v>0</v>
      </c>
      <c r="K523" s="59">
        <v>57119.55</v>
      </c>
      <c r="L523" s="103"/>
      <c r="M523" s="59">
        <v>1776</v>
      </c>
      <c r="O523" s="58">
        <v>3.11</v>
      </c>
      <c r="P523" s="58"/>
      <c r="Q523" s="52" t="s">
        <v>31</v>
      </c>
    </row>
    <row r="524" spans="2:17" s="46" customFormat="1">
      <c r="B524" s="46" t="s">
        <v>761</v>
      </c>
      <c r="K524" s="49">
        <f>SUBTOTAL(9,K519:K523)</f>
        <v>427669343.04000002</v>
      </c>
      <c r="L524" s="102"/>
      <c r="M524" s="49">
        <f>SUBTOTAL(9,M519:M523)</f>
        <v>11685781</v>
      </c>
      <c r="O524" s="60">
        <f>M524/K524*100</f>
        <v>2.7324336406565912</v>
      </c>
      <c r="P524" s="60"/>
      <c r="Q524" s="52"/>
    </row>
    <row r="525" spans="2:17">
      <c r="B525" s="40"/>
      <c r="C525" s="51"/>
      <c r="D525" s="32"/>
      <c r="E525" s="56"/>
      <c r="G525" s="17"/>
      <c r="I525" s="52"/>
      <c r="K525" s="54"/>
      <c r="L525" s="103"/>
      <c r="M525" s="54"/>
      <c r="O525" s="58"/>
      <c r="P525" s="58"/>
      <c r="Q525" s="52"/>
    </row>
    <row r="526" spans="2:17">
      <c r="B526" s="42" t="s">
        <v>762</v>
      </c>
      <c r="C526" s="51"/>
      <c r="D526" s="32"/>
      <c r="E526" s="56"/>
      <c r="G526" s="17"/>
      <c r="I526" s="52"/>
      <c r="K526" s="54"/>
      <c r="L526" s="103"/>
      <c r="M526" s="54"/>
      <c r="O526" s="58"/>
      <c r="P526" s="58"/>
      <c r="Q526" s="52"/>
    </row>
    <row r="527" spans="2:17">
      <c r="B527" s="40">
        <v>341</v>
      </c>
      <c r="C527" s="51" t="s">
        <v>75</v>
      </c>
      <c r="D527" s="32"/>
      <c r="E527" s="56">
        <v>55334</v>
      </c>
      <c r="G527" s="17" t="s">
        <v>755</v>
      </c>
      <c r="I527" s="52">
        <v>0</v>
      </c>
      <c r="K527" s="54">
        <v>8912828.1099999994</v>
      </c>
      <c r="L527" s="103"/>
      <c r="M527" s="54">
        <v>257543</v>
      </c>
      <c r="O527" s="58">
        <v>2.89</v>
      </c>
      <c r="P527" s="58"/>
      <c r="Q527" s="52" t="s">
        <v>31</v>
      </c>
    </row>
    <row r="528" spans="2:17">
      <c r="B528" s="40">
        <v>343</v>
      </c>
      <c r="C528" s="51" t="s">
        <v>654</v>
      </c>
      <c r="D528" s="32"/>
      <c r="E528" s="56">
        <v>55334</v>
      </c>
      <c r="G528" s="17" t="s">
        <v>756</v>
      </c>
      <c r="I528" s="52">
        <v>0</v>
      </c>
      <c r="K528" s="54">
        <v>102392077.56999999</v>
      </c>
      <c r="L528" s="103"/>
      <c r="M528" s="54">
        <v>3114830</v>
      </c>
      <c r="O528" s="58">
        <v>3.04</v>
      </c>
      <c r="P528" s="58"/>
      <c r="Q528" s="52" t="s">
        <v>31</v>
      </c>
    </row>
    <row r="529" spans="2:17">
      <c r="B529" s="40">
        <v>345</v>
      </c>
      <c r="C529" s="51" t="s">
        <v>604</v>
      </c>
      <c r="D529" s="32"/>
      <c r="E529" s="56">
        <v>55334</v>
      </c>
      <c r="G529" s="17" t="s">
        <v>755</v>
      </c>
      <c r="I529" s="52">
        <v>0</v>
      </c>
      <c r="K529" s="54">
        <v>18089181.600000001</v>
      </c>
      <c r="L529" s="103"/>
      <c r="M529" s="54">
        <v>519001</v>
      </c>
      <c r="O529" s="58">
        <v>2.87</v>
      </c>
      <c r="P529" s="58"/>
      <c r="Q529" s="52" t="s">
        <v>31</v>
      </c>
    </row>
    <row r="530" spans="2:17" s="46" customFormat="1">
      <c r="B530" s="46" t="s">
        <v>763</v>
      </c>
      <c r="K530" s="92">
        <f>SUBTOTAL(9,K526:K529)</f>
        <v>129394087.28</v>
      </c>
      <c r="L530" s="102"/>
      <c r="M530" s="92">
        <f>SUBTOTAL(9,M526:M529)</f>
        <v>3891374</v>
      </c>
      <c r="O530" s="60">
        <f>M530/K530*100</f>
        <v>3.0073816213714086</v>
      </c>
      <c r="P530" s="60"/>
      <c r="Q530" s="52"/>
    </row>
    <row r="531" spans="2:17">
      <c r="B531" s="40"/>
      <c r="C531" s="51"/>
      <c r="D531" s="32"/>
      <c r="E531" s="56"/>
      <c r="G531" s="17"/>
      <c r="I531" s="52"/>
      <c r="K531" s="54"/>
      <c r="L531" s="103"/>
      <c r="M531" s="54"/>
      <c r="O531" s="58"/>
      <c r="P531" s="58"/>
      <c r="Q531" s="52"/>
    </row>
    <row r="532" spans="2:17">
      <c r="B532" s="42" t="s">
        <v>764</v>
      </c>
      <c r="C532" s="51"/>
      <c r="D532" s="32"/>
      <c r="E532" s="56"/>
      <c r="G532" s="17"/>
      <c r="I532" s="52"/>
      <c r="K532" s="54"/>
      <c r="L532" s="103"/>
      <c r="M532" s="54"/>
      <c r="O532" s="58"/>
      <c r="P532" s="58"/>
      <c r="Q532" s="52"/>
    </row>
    <row r="533" spans="2:17">
      <c r="B533" s="40">
        <v>341</v>
      </c>
      <c r="C533" s="51" t="s">
        <v>75</v>
      </c>
      <c r="D533" s="32"/>
      <c r="E533" s="56">
        <v>56795</v>
      </c>
      <c r="G533" s="17" t="s">
        <v>755</v>
      </c>
      <c r="I533" s="52">
        <v>0</v>
      </c>
      <c r="K533" s="54">
        <v>5527836.6399999997</v>
      </c>
      <c r="L533" s="103"/>
      <c r="M533" s="54">
        <v>158096</v>
      </c>
      <c r="O533" s="58">
        <v>2.86</v>
      </c>
      <c r="P533" s="58"/>
      <c r="Q533" s="52" t="s">
        <v>31</v>
      </c>
    </row>
    <row r="534" spans="2:17">
      <c r="B534" s="40">
        <v>343</v>
      </c>
      <c r="C534" s="51" t="s">
        <v>654</v>
      </c>
      <c r="D534" s="32"/>
      <c r="E534" s="56">
        <v>56795</v>
      </c>
      <c r="G534" s="17" t="s">
        <v>756</v>
      </c>
      <c r="I534" s="52">
        <v>0</v>
      </c>
      <c r="K534" s="54">
        <v>62660855.93</v>
      </c>
      <c r="L534" s="103"/>
      <c r="M534" s="54">
        <v>1898624</v>
      </c>
      <c r="O534" s="58">
        <v>3.03</v>
      </c>
      <c r="P534" s="58"/>
      <c r="Q534" s="52" t="s">
        <v>31</v>
      </c>
    </row>
    <row r="535" spans="2:17">
      <c r="B535" s="40">
        <v>345</v>
      </c>
      <c r="C535" s="51" t="s">
        <v>604</v>
      </c>
      <c r="D535" s="32"/>
      <c r="E535" s="56">
        <v>56795</v>
      </c>
      <c r="G535" s="17" t="s">
        <v>755</v>
      </c>
      <c r="I535" s="52">
        <v>0</v>
      </c>
      <c r="K535" s="54">
        <v>11219114.699999999</v>
      </c>
      <c r="L535" s="103"/>
      <c r="M535" s="54">
        <v>320867</v>
      </c>
      <c r="O535" s="58">
        <v>2.86</v>
      </c>
      <c r="P535" s="58"/>
      <c r="Q535" s="52" t="s">
        <v>31</v>
      </c>
    </row>
    <row r="536" spans="2:17" s="46" customFormat="1">
      <c r="B536" s="46" t="s">
        <v>765</v>
      </c>
      <c r="K536" s="92">
        <f>SUBTOTAL(9,K532:K535)</f>
        <v>79407807.269999996</v>
      </c>
      <c r="L536" s="102"/>
      <c r="M536" s="92">
        <f>SUBTOTAL(9,M532:M535)</f>
        <v>2377587</v>
      </c>
      <c r="O536" s="60">
        <f>M536/K536*100</f>
        <v>2.9941476559298525</v>
      </c>
      <c r="P536" s="60"/>
      <c r="Q536" s="52"/>
    </row>
    <row r="537" spans="2:17">
      <c r="B537" s="40"/>
      <c r="C537" s="51"/>
      <c r="D537" s="32"/>
      <c r="E537" s="56"/>
      <c r="G537" s="17"/>
      <c r="I537" s="52"/>
      <c r="K537" s="54"/>
      <c r="L537" s="103"/>
      <c r="M537" s="54"/>
      <c r="O537" s="58"/>
      <c r="P537" s="58"/>
      <c r="Q537" s="52"/>
    </row>
    <row r="538" spans="2:17">
      <c r="B538" s="42" t="s">
        <v>766</v>
      </c>
      <c r="C538" s="51"/>
      <c r="D538" s="32"/>
      <c r="E538" s="56"/>
      <c r="G538" s="17"/>
      <c r="I538" s="52"/>
      <c r="K538" s="54"/>
      <c r="L538" s="103"/>
      <c r="M538" s="54"/>
      <c r="O538" s="58"/>
      <c r="P538" s="58"/>
      <c r="Q538" s="52"/>
    </row>
    <row r="539" spans="2:17">
      <c r="B539" s="40">
        <v>341</v>
      </c>
      <c r="C539" s="51" t="s">
        <v>75</v>
      </c>
      <c r="D539" s="32"/>
      <c r="E539" s="56">
        <v>55334</v>
      </c>
      <c r="G539" s="17" t="s">
        <v>755</v>
      </c>
      <c r="I539" s="52">
        <v>0</v>
      </c>
      <c r="K539" s="54">
        <v>9956698.4199999999</v>
      </c>
      <c r="L539" s="103"/>
      <c r="M539" s="54">
        <v>284875</v>
      </c>
      <c r="O539" s="58">
        <v>2.86</v>
      </c>
      <c r="P539" s="58"/>
      <c r="Q539" s="52" t="s">
        <v>31</v>
      </c>
    </row>
    <row r="540" spans="2:17">
      <c r="B540" s="40">
        <v>343</v>
      </c>
      <c r="C540" s="51" t="s">
        <v>654</v>
      </c>
      <c r="D540" s="32"/>
      <c r="E540" s="56">
        <v>55334</v>
      </c>
      <c r="G540" s="17" t="s">
        <v>756</v>
      </c>
      <c r="I540" s="52">
        <v>0</v>
      </c>
      <c r="K540" s="54">
        <v>97102787.760000005</v>
      </c>
      <c r="L540" s="103"/>
      <c r="M540" s="54">
        <v>2943245</v>
      </c>
      <c r="O540" s="58">
        <v>3.03</v>
      </c>
      <c r="P540" s="58"/>
      <c r="Q540" s="52" t="s">
        <v>31</v>
      </c>
    </row>
    <row r="541" spans="2:17">
      <c r="B541" s="40">
        <v>345</v>
      </c>
      <c r="C541" s="51" t="s">
        <v>604</v>
      </c>
      <c r="D541" s="32"/>
      <c r="E541" s="56">
        <v>55334</v>
      </c>
      <c r="G541" s="17" t="s">
        <v>755</v>
      </c>
      <c r="I541" s="52">
        <v>0</v>
      </c>
      <c r="K541" s="59">
        <v>18132083.539999999</v>
      </c>
      <c r="L541" s="103"/>
      <c r="M541" s="59">
        <v>518793</v>
      </c>
      <c r="O541" s="58">
        <v>2.86</v>
      </c>
      <c r="P541" s="58"/>
      <c r="Q541" s="52" t="s">
        <v>31</v>
      </c>
    </row>
    <row r="542" spans="2:17" s="46" customFormat="1">
      <c r="B542" s="46" t="s">
        <v>767</v>
      </c>
      <c r="K542" s="49">
        <f>SUBTOTAL(9,K537:K541)</f>
        <v>125191569.72</v>
      </c>
      <c r="L542" s="102"/>
      <c r="M542" s="49">
        <f>SUBTOTAL(9,M537:M541)</f>
        <v>3746913</v>
      </c>
      <c r="O542" s="60">
        <f>+ROUND(M542/K542*100,2)</f>
        <v>2.99</v>
      </c>
      <c r="P542" s="60"/>
      <c r="Q542" s="52"/>
    </row>
    <row r="543" spans="2:17">
      <c r="B543" s="40"/>
      <c r="C543" s="51"/>
      <c r="D543" s="32"/>
      <c r="E543" s="56"/>
      <c r="G543" s="17"/>
      <c r="I543" s="52"/>
      <c r="K543" s="54"/>
      <c r="L543" s="103"/>
      <c r="M543" s="54"/>
      <c r="O543" s="58"/>
      <c r="P543" s="58"/>
      <c r="Q543" s="52"/>
    </row>
    <row r="544" spans="2:17">
      <c r="B544" s="42" t="s">
        <v>768</v>
      </c>
      <c r="C544" s="51"/>
      <c r="D544" s="32"/>
      <c r="E544" s="56"/>
      <c r="G544" s="17"/>
      <c r="I544" s="52"/>
      <c r="K544" s="54"/>
      <c r="L544" s="103"/>
      <c r="M544" s="54"/>
      <c r="O544" s="58"/>
      <c r="P544" s="58"/>
      <c r="Q544" s="52"/>
    </row>
    <row r="545" spans="2:17">
      <c r="B545" s="40">
        <v>341</v>
      </c>
      <c r="C545" s="51" t="s">
        <v>75</v>
      </c>
      <c r="D545" s="32"/>
      <c r="E545" s="56">
        <v>55334</v>
      </c>
      <c r="G545" s="17" t="s">
        <v>755</v>
      </c>
      <c r="I545" s="52">
        <v>0</v>
      </c>
      <c r="K545" s="54">
        <v>9282116.6099999994</v>
      </c>
      <c r="L545" s="103"/>
      <c r="M545" s="54">
        <v>265608</v>
      </c>
      <c r="O545" s="58">
        <v>2.86</v>
      </c>
      <c r="P545" s="58"/>
      <c r="Q545" s="52" t="s">
        <v>31</v>
      </c>
    </row>
    <row r="546" spans="2:17">
      <c r="B546" s="40">
        <v>343</v>
      </c>
      <c r="C546" s="51" t="s">
        <v>654</v>
      </c>
      <c r="D546" s="32"/>
      <c r="E546" s="56">
        <v>55334</v>
      </c>
      <c r="G546" s="17" t="s">
        <v>756</v>
      </c>
      <c r="I546" s="52">
        <v>0</v>
      </c>
      <c r="K546" s="54">
        <v>99609828.549999997</v>
      </c>
      <c r="L546" s="103"/>
      <c r="M546" s="54">
        <v>3019554</v>
      </c>
      <c r="O546" s="58">
        <v>3.03</v>
      </c>
      <c r="P546" s="58"/>
      <c r="Q546" s="52" t="s">
        <v>31</v>
      </c>
    </row>
    <row r="547" spans="2:17">
      <c r="B547" s="40">
        <v>345</v>
      </c>
      <c r="C547" s="51" t="s">
        <v>604</v>
      </c>
      <c r="D547" s="32"/>
      <c r="E547" s="56">
        <v>55334</v>
      </c>
      <c r="G547" s="17" t="s">
        <v>755</v>
      </c>
      <c r="I547" s="52">
        <v>0</v>
      </c>
      <c r="K547" s="54">
        <v>18385773.199999999</v>
      </c>
      <c r="L547" s="103"/>
      <c r="M547" s="54">
        <v>526109</v>
      </c>
      <c r="O547" s="58">
        <v>2.86</v>
      </c>
      <c r="P547" s="58"/>
      <c r="Q547" s="52" t="s">
        <v>31</v>
      </c>
    </row>
    <row r="548" spans="2:17" s="46" customFormat="1">
      <c r="B548" s="46" t="s">
        <v>769</v>
      </c>
      <c r="K548" s="92">
        <f>SUBTOTAL(9,K544:K547)</f>
        <v>127277718.36</v>
      </c>
      <c r="L548" s="102"/>
      <c r="M548" s="92">
        <f>SUBTOTAL(9,M544:M547)</f>
        <v>3811271</v>
      </c>
      <c r="O548" s="60">
        <f>M548/K548*100</f>
        <v>2.9944526419148798</v>
      </c>
      <c r="P548" s="60"/>
      <c r="Q548" s="52"/>
    </row>
    <row r="549" spans="2:17">
      <c r="B549" s="40"/>
      <c r="C549" s="51"/>
      <c r="D549" s="32"/>
      <c r="E549" s="56"/>
      <c r="G549" s="17"/>
      <c r="I549" s="52"/>
      <c r="K549" s="54"/>
      <c r="L549" s="103"/>
      <c r="M549" s="54"/>
      <c r="O549" s="58"/>
      <c r="P549" s="58"/>
      <c r="Q549" s="52"/>
    </row>
    <row r="550" spans="2:17">
      <c r="B550" s="42" t="s">
        <v>770</v>
      </c>
      <c r="C550" s="51"/>
      <c r="D550" s="32"/>
      <c r="E550" s="56"/>
      <c r="G550" s="17"/>
      <c r="I550" s="52"/>
      <c r="K550" s="54"/>
      <c r="L550" s="103"/>
      <c r="M550" s="54"/>
      <c r="O550" s="58"/>
      <c r="P550" s="58"/>
      <c r="Q550" s="52"/>
    </row>
    <row r="551" spans="2:17">
      <c r="B551" s="40">
        <v>341</v>
      </c>
      <c r="C551" s="51" t="s">
        <v>75</v>
      </c>
      <c r="D551" s="32"/>
      <c r="E551" s="56">
        <v>56065</v>
      </c>
      <c r="G551" s="17" t="s">
        <v>755</v>
      </c>
      <c r="I551" s="52">
        <v>0</v>
      </c>
      <c r="K551" s="54">
        <v>6681719.4100000001</v>
      </c>
      <c r="L551" s="103"/>
      <c r="M551" s="54">
        <v>191099</v>
      </c>
      <c r="O551" s="58">
        <v>2.86</v>
      </c>
      <c r="P551" s="58"/>
      <c r="Q551" s="52" t="s">
        <v>31</v>
      </c>
    </row>
    <row r="552" spans="2:17">
      <c r="B552" s="40">
        <v>343</v>
      </c>
      <c r="C552" s="51" t="s">
        <v>654</v>
      </c>
      <c r="D552" s="32"/>
      <c r="E552" s="56">
        <v>56065</v>
      </c>
      <c r="G552" s="17" t="s">
        <v>756</v>
      </c>
      <c r="I552" s="52">
        <v>0</v>
      </c>
      <c r="K552" s="54">
        <v>64095911.079999998</v>
      </c>
      <c r="L552" s="103"/>
      <c r="M552" s="54">
        <v>1942119</v>
      </c>
      <c r="O552" s="58">
        <v>3.03</v>
      </c>
      <c r="P552" s="58"/>
      <c r="Q552" s="52" t="s">
        <v>31</v>
      </c>
    </row>
    <row r="553" spans="2:17">
      <c r="B553" s="40">
        <v>345</v>
      </c>
      <c r="C553" s="51" t="s">
        <v>604</v>
      </c>
      <c r="D553" s="32"/>
      <c r="E553" s="56">
        <v>56065</v>
      </c>
      <c r="G553" s="17" t="s">
        <v>755</v>
      </c>
      <c r="I553" s="52">
        <v>0</v>
      </c>
      <c r="K553" s="59">
        <v>17209463.050000001</v>
      </c>
      <c r="L553" s="103"/>
      <c r="M553" s="59">
        <v>492194</v>
      </c>
      <c r="O553" s="58">
        <v>2.86</v>
      </c>
      <c r="P553" s="58"/>
      <c r="Q553" s="52" t="s">
        <v>31</v>
      </c>
    </row>
    <row r="554" spans="2:17" s="46" customFormat="1">
      <c r="B554" s="46" t="s">
        <v>771</v>
      </c>
      <c r="K554" s="49">
        <f>SUBTOTAL(9,K549:K553)</f>
        <v>87987093.539999992</v>
      </c>
      <c r="L554" s="102"/>
      <c r="M554" s="49">
        <f>SUBTOTAL(9,M549:M553)</f>
        <v>2625412</v>
      </c>
      <c r="O554" s="60">
        <f>M554/K554*100</f>
        <v>2.9838603531169672</v>
      </c>
      <c r="P554" s="60"/>
      <c r="Q554" s="52"/>
    </row>
    <row r="555" spans="2:17">
      <c r="B555" s="40"/>
      <c r="C555" s="51"/>
      <c r="D555" s="32"/>
      <c r="E555" s="56"/>
      <c r="G555" s="17"/>
      <c r="I555" s="52"/>
      <c r="K555" s="54"/>
      <c r="L555" s="103"/>
      <c r="M555" s="54"/>
      <c r="O555" s="58"/>
      <c r="P555" s="58"/>
      <c r="Q555" s="52"/>
    </row>
    <row r="556" spans="2:17">
      <c r="B556" s="42" t="s">
        <v>772</v>
      </c>
      <c r="C556" s="51"/>
      <c r="D556" s="32"/>
      <c r="E556" s="56"/>
      <c r="G556" s="17"/>
      <c r="I556" s="52"/>
      <c r="K556" s="54"/>
      <c r="L556" s="103"/>
      <c r="M556" s="54"/>
      <c r="O556" s="58"/>
      <c r="P556" s="58"/>
      <c r="Q556" s="52"/>
    </row>
    <row r="557" spans="2:17">
      <c r="B557" s="40">
        <v>341</v>
      </c>
      <c r="C557" s="51" t="s">
        <v>75</v>
      </c>
      <c r="D557" s="32"/>
      <c r="E557" s="56">
        <v>56065</v>
      </c>
      <c r="G557" s="17" t="s">
        <v>755</v>
      </c>
      <c r="I557" s="52">
        <v>0</v>
      </c>
      <c r="K557" s="54">
        <v>7942084.6399999997</v>
      </c>
      <c r="L557" s="103"/>
      <c r="M557" s="54">
        <v>227277</v>
      </c>
      <c r="O557" s="58">
        <v>2.86</v>
      </c>
      <c r="P557" s="58"/>
      <c r="Q557" s="52" t="s">
        <v>31</v>
      </c>
    </row>
    <row r="558" spans="2:17">
      <c r="B558" s="40">
        <v>343</v>
      </c>
      <c r="C558" s="51" t="s">
        <v>654</v>
      </c>
      <c r="D558" s="32"/>
      <c r="E558" s="56">
        <v>56065</v>
      </c>
      <c r="G558" s="17" t="s">
        <v>756</v>
      </c>
      <c r="I558" s="52">
        <v>0</v>
      </c>
      <c r="K558" s="54">
        <v>64541269.590000004</v>
      </c>
      <c r="L558" s="103"/>
      <c r="M558" s="54">
        <v>1955617</v>
      </c>
      <c r="O558" s="58">
        <v>3.03</v>
      </c>
      <c r="P558" s="58"/>
      <c r="Q558" s="52" t="s">
        <v>31</v>
      </c>
    </row>
    <row r="559" spans="2:17">
      <c r="B559" s="40">
        <v>345</v>
      </c>
      <c r="C559" s="51" t="s">
        <v>604</v>
      </c>
      <c r="D559" s="32"/>
      <c r="E559" s="56">
        <v>56065</v>
      </c>
      <c r="G559" s="17" t="s">
        <v>755</v>
      </c>
      <c r="I559" s="52">
        <v>0</v>
      </c>
      <c r="K559" s="59">
        <v>16281010.48</v>
      </c>
      <c r="L559" s="103"/>
      <c r="M559" s="59">
        <v>465641</v>
      </c>
      <c r="O559" s="58">
        <v>2.86</v>
      </c>
      <c r="P559" s="58"/>
      <c r="Q559" s="52" t="s">
        <v>31</v>
      </c>
    </row>
    <row r="560" spans="2:17" s="46" customFormat="1">
      <c r="B560" s="46" t="s">
        <v>773</v>
      </c>
      <c r="K560" s="49">
        <f>SUBTOTAL(9,K555:K559)</f>
        <v>88764364.710000008</v>
      </c>
      <c r="L560" s="102"/>
      <c r="M560" s="49">
        <f>SUBTOTAL(9,M555:M559)</f>
        <v>2648535</v>
      </c>
      <c r="O560" s="60">
        <f>M560/K560*100</f>
        <v>2.9837818460741166</v>
      </c>
      <c r="P560" s="60"/>
      <c r="Q560" s="52"/>
    </row>
    <row r="561" spans="2:17">
      <c r="B561" s="40"/>
      <c r="C561" s="51"/>
      <c r="D561" s="32"/>
      <c r="E561" s="56"/>
      <c r="G561" s="17"/>
      <c r="I561" s="52"/>
      <c r="K561" s="54"/>
      <c r="L561" s="103"/>
      <c r="M561" s="54"/>
      <c r="O561" s="58"/>
      <c r="P561" s="58"/>
      <c r="Q561" s="52"/>
    </row>
    <row r="562" spans="2:17">
      <c r="B562" s="42" t="s">
        <v>774</v>
      </c>
      <c r="C562" s="51"/>
      <c r="D562" s="32"/>
      <c r="E562" s="56"/>
      <c r="G562" s="17"/>
      <c r="I562" s="52"/>
      <c r="K562" s="54"/>
      <c r="L562" s="103"/>
      <c r="M562" s="54"/>
      <c r="O562" s="58"/>
      <c r="P562" s="58"/>
      <c r="Q562" s="52"/>
    </row>
    <row r="563" spans="2:17">
      <c r="B563" s="40">
        <v>341</v>
      </c>
      <c r="C563" s="51" t="s">
        <v>75</v>
      </c>
      <c r="D563" s="32"/>
      <c r="E563" s="56">
        <v>56065</v>
      </c>
      <c r="G563" s="17" t="s">
        <v>755</v>
      </c>
      <c r="I563" s="52">
        <v>0</v>
      </c>
      <c r="K563" s="54">
        <v>14403638.08</v>
      </c>
      <c r="L563" s="103"/>
      <c r="M563" s="54">
        <v>411983</v>
      </c>
      <c r="O563" s="58">
        <v>2.86</v>
      </c>
      <c r="P563" s="58"/>
      <c r="Q563" s="52" t="s">
        <v>31</v>
      </c>
    </row>
    <row r="564" spans="2:17">
      <c r="B564" s="40">
        <v>343</v>
      </c>
      <c r="C564" s="51" t="s">
        <v>654</v>
      </c>
      <c r="D564" s="32"/>
      <c r="E564" s="56">
        <v>56065</v>
      </c>
      <c r="G564" s="17" t="s">
        <v>756</v>
      </c>
      <c r="I564" s="52">
        <v>0</v>
      </c>
      <c r="K564" s="54">
        <v>63918207.700000003</v>
      </c>
      <c r="L564" s="103"/>
      <c r="M564" s="54">
        <v>1938506</v>
      </c>
      <c r="O564" s="58">
        <v>3.03</v>
      </c>
      <c r="P564" s="58"/>
      <c r="Q564" s="52" t="s">
        <v>31</v>
      </c>
    </row>
    <row r="565" spans="2:17">
      <c r="B565" s="40">
        <v>345</v>
      </c>
      <c r="C565" s="51" t="s">
        <v>604</v>
      </c>
      <c r="D565" s="32"/>
      <c r="E565" s="56">
        <v>56065</v>
      </c>
      <c r="G565" s="17" t="s">
        <v>755</v>
      </c>
      <c r="I565" s="52">
        <v>0</v>
      </c>
      <c r="K565" s="59">
        <v>15156838.82</v>
      </c>
      <c r="L565" s="103"/>
      <c r="M565" s="59">
        <v>433526</v>
      </c>
      <c r="O565" s="58">
        <v>2.86</v>
      </c>
      <c r="P565" s="58"/>
      <c r="Q565" s="52" t="s">
        <v>31</v>
      </c>
    </row>
    <row r="566" spans="2:17" s="46" customFormat="1">
      <c r="B566" s="46" t="s">
        <v>775</v>
      </c>
      <c r="K566" s="49">
        <f>SUBTOTAL(9,K561:K565)</f>
        <v>93478684.599999994</v>
      </c>
      <c r="L566" s="102"/>
      <c r="M566" s="49">
        <f>SUBTOTAL(9,M561:M565)</f>
        <v>2784015</v>
      </c>
      <c r="O566" s="60">
        <f>M566/K566*100</f>
        <v>2.9782351045192184</v>
      </c>
      <c r="P566" s="60"/>
      <c r="Q566" s="52"/>
    </row>
    <row r="567" spans="2:17">
      <c r="B567" s="40"/>
      <c r="C567" s="51"/>
      <c r="D567" s="32"/>
      <c r="E567" s="56"/>
      <c r="G567" s="17"/>
      <c r="I567" s="52"/>
      <c r="K567" s="54"/>
      <c r="L567" s="103"/>
      <c r="M567" s="54"/>
      <c r="O567" s="58"/>
      <c r="P567" s="58"/>
      <c r="Q567" s="52"/>
    </row>
    <row r="568" spans="2:17">
      <c r="B568" s="42" t="s">
        <v>776</v>
      </c>
      <c r="C568" s="51"/>
      <c r="D568" s="32"/>
      <c r="E568" s="56"/>
      <c r="G568" s="17"/>
      <c r="I568" s="52"/>
      <c r="K568" s="54"/>
      <c r="L568" s="103"/>
      <c r="M568" s="54"/>
      <c r="O568" s="58"/>
      <c r="P568" s="58"/>
      <c r="Q568" s="52"/>
    </row>
    <row r="569" spans="2:17">
      <c r="B569" s="40">
        <v>341</v>
      </c>
      <c r="C569" s="51" t="s">
        <v>75</v>
      </c>
      <c r="D569" s="32"/>
      <c r="E569" s="56">
        <v>56430</v>
      </c>
      <c r="G569" s="17" t="s">
        <v>755</v>
      </c>
      <c r="I569" s="52">
        <v>0</v>
      </c>
      <c r="K569" s="54">
        <v>7260764.5099999998</v>
      </c>
      <c r="L569" s="103"/>
      <c r="M569" s="54">
        <v>208044</v>
      </c>
      <c r="O569" s="58">
        <v>2.87</v>
      </c>
      <c r="P569" s="58"/>
      <c r="Q569" s="52" t="s">
        <v>31</v>
      </c>
    </row>
    <row r="570" spans="2:17">
      <c r="B570" s="40">
        <v>343</v>
      </c>
      <c r="C570" s="51" t="s">
        <v>654</v>
      </c>
      <c r="D570" s="32"/>
      <c r="E570" s="56">
        <v>56430</v>
      </c>
      <c r="G570" s="17" t="s">
        <v>756</v>
      </c>
      <c r="I570" s="52">
        <v>0</v>
      </c>
      <c r="K570" s="54">
        <v>71805852.510000005</v>
      </c>
      <c r="L570" s="103"/>
      <c r="M570" s="54">
        <v>2179421</v>
      </c>
      <c r="O570" s="58">
        <v>3.04</v>
      </c>
      <c r="P570" s="58"/>
      <c r="Q570" s="52" t="s">
        <v>31</v>
      </c>
    </row>
    <row r="571" spans="2:17">
      <c r="B571" s="40">
        <v>345</v>
      </c>
      <c r="C571" s="51" t="s">
        <v>604</v>
      </c>
      <c r="D571" s="32"/>
      <c r="E571" s="56">
        <v>56430</v>
      </c>
      <c r="G571" s="17" t="s">
        <v>755</v>
      </c>
      <c r="I571" s="52">
        <v>0</v>
      </c>
      <c r="K571" s="54">
        <v>10740525.07</v>
      </c>
      <c r="L571" s="103"/>
      <c r="M571" s="54">
        <v>307750</v>
      </c>
      <c r="O571" s="58">
        <v>2.87</v>
      </c>
      <c r="P571" s="58"/>
      <c r="Q571" s="52" t="s">
        <v>31</v>
      </c>
    </row>
    <row r="572" spans="2:17" s="46" customFormat="1">
      <c r="B572" s="46" t="s">
        <v>777</v>
      </c>
      <c r="K572" s="92">
        <f>SUBTOTAL(9,K569:K571)</f>
        <v>89807142.090000004</v>
      </c>
      <c r="L572" s="102"/>
      <c r="M572" s="92">
        <f>SUBTOTAL(9,M569:M571)</f>
        <v>2695215</v>
      </c>
      <c r="O572" s="60">
        <f>M572/K572*100</f>
        <v>3.0011143181674758</v>
      </c>
      <c r="P572" s="60"/>
      <c r="Q572" s="52"/>
    </row>
    <row r="573" spans="2:17">
      <c r="B573" s="40"/>
      <c r="C573" s="51"/>
      <c r="D573" s="32"/>
      <c r="E573" s="56"/>
      <c r="G573" s="17"/>
      <c r="I573" s="52"/>
      <c r="K573" s="54"/>
      <c r="L573" s="103"/>
      <c r="M573" s="54"/>
      <c r="O573" s="58"/>
      <c r="P573" s="58"/>
      <c r="Q573" s="52"/>
    </row>
    <row r="574" spans="2:17">
      <c r="B574" s="42" t="s">
        <v>778</v>
      </c>
      <c r="C574" s="51"/>
      <c r="D574" s="32"/>
      <c r="E574" s="56"/>
      <c r="G574" s="17"/>
      <c r="I574" s="52"/>
      <c r="K574" s="54"/>
      <c r="L574" s="103"/>
      <c r="M574" s="54"/>
      <c r="O574" s="58"/>
      <c r="P574" s="58"/>
      <c r="Q574" s="52"/>
    </row>
    <row r="575" spans="2:17">
      <c r="B575" s="40">
        <v>341</v>
      </c>
      <c r="C575" s="51" t="s">
        <v>75</v>
      </c>
      <c r="D575" s="32"/>
      <c r="E575" s="56">
        <v>56065</v>
      </c>
      <c r="G575" s="17" t="s">
        <v>755</v>
      </c>
      <c r="I575" s="52">
        <v>0</v>
      </c>
      <c r="K575" s="54">
        <v>11605524.57</v>
      </c>
      <c r="L575" s="103"/>
      <c r="M575" s="54">
        <v>332122</v>
      </c>
      <c r="O575" s="58">
        <v>2.86</v>
      </c>
      <c r="P575" s="58"/>
      <c r="Q575" s="52" t="s">
        <v>31</v>
      </c>
    </row>
    <row r="576" spans="2:17">
      <c r="B576" s="40">
        <v>343</v>
      </c>
      <c r="C576" s="51" t="s">
        <v>654</v>
      </c>
      <c r="D576" s="32"/>
      <c r="E576" s="56">
        <v>56065</v>
      </c>
      <c r="G576" s="17" t="s">
        <v>756</v>
      </c>
      <c r="I576" s="52">
        <v>0</v>
      </c>
      <c r="K576" s="54">
        <v>64432591.259999998</v>
      </c>
      <c r="L576" s="103"/>
      <c r="M576" s="54">
        <v>1952487</v>
      </c>
      <c r="O576" s="58">
        <v>3.03</v>
      </c>
      <c r="P576" s="58"/>
      <c r="Q576" s="52" t="s">
        <v>31</v>
      </c>
    </row>
    <row r="577" spans="2:17">
      <c r="B577" s="40">
        <v>345</v>
      </c>
      <c r="C577" s="51" t="s">
        <v>604</v>
      </c>
      <c r="D577" s="32"/>
      <c r="E577" s="56">
        <v>56065</v>
      </c>
      <c r="G577" s="17" t="s">
        <v>755</v>
      </c>
      <c r="I577" s="52">
        <v>0</v>
      </c>
      <c r="K577" s="59">
        <v>14336310.77</v>
      </c>
      <c r="L577" s="103"/>
      <c r="M577" s="59">
        <v>410060</v>
      </c>
      <c r="O577" s="58">
        <v>2.86</v>
      </c>
      <c r="P577" s="58"/>
      <c r="Q577" s="52" t="s">
        <v>31</v>
      </c>
    </row>
    <row r="578" spans="2:17" s="46" customFormat="1">
      <c r="B578" s="46" t="s">
        <v>779</v>
      </c>
      <c r="K578" s="49">
        <f>SUBTOTAL(9,K574:K577)</f>
        <v>90374426.599999994</v>
      </c>
      <c r="L578" s="102"/>
      <c r="M578" s="49">
        <f>SUBTOTAL(9,M574:M577)</f>
        <v>2694669</v>
      </c>
      <c r="O578" s="60">
        <f>M578/K578*100</f>
        <v>2.9816720297730774</v>
      </c>
      <c r="P578" s="60"/>
      <c r="Q578" s="52"/>
    </row>
    <row r="579" spans="2:17">
      <c r="B579" s="40"/>
      <c r="C579" s="51"/>
      <c r="D579" s="32"/>
      <c r="E579" s="56"/>
      <c r="G579" s="17"/>
      <c r="I579" s="52"/>
      <c r="K579" s="54"/>
      <c r="L579" s="103"/>
      <c r="M579" s="54"/>
      <c r="O579" s="58"/>
      <c r="P579" s="58"/>
      <c r="Q579" s="52"/>
    </row>
    <row r="580" spans="2:17">
      <c r="B580" s="42" t="s">
        <v>780</v>
      </c>
      <c r="C580" s="51"/>
      <c r="D580" s="32"/>
      <c r="E580" s="56"/>
      <c r="G580" s="17"/>
      <c r="I580" s="52"/>
      <c r="K580" s="54"/>
      <c r="L580" s="103"/>
      <c r="M580" s="54"/>
      <c r="O580" s="58"/>
      <c r="P580" s="58"/>
      <c r="Q580" s="52"/>
    </row>
    <row r="581" spans="2:17">
      <c r="B581" s="40">
        <v>341</v>
      </c>
      <c r="C581" s="51" t="s">
        <v>75</v>
      </c>
      <c r="D581" s="32"/>
      <c r="E581" s="56">
        <v>56065</v>
      </c>
      <c r="G581" s="17" t="s">
        <v>755</v>
      </c>
      <c r="I581" s="52">
        <v>0</v>
      </c>
      <c r="K581" s="54">
        <v>12479670.17</v>
      </c>
      <c r="L581" s="103"/>
      <c r="M581" s="54">
        <v>356921</v>
      </c>
      <c r="O581" s="58">
        <v>2.86</v>
      </c>
      <c r="P581" s="58"/>
      <c r="Q581" s="52" t="s">
        <v>31</v>
      </c>
    </row>
    <row r="582" spans="2:17">
      <c r="B582" s="40">
        <v>343</v>
      </c>
      <c r="C582" s="51" t="s">
        <v>654</v>
      </c>
      <c r="D582" s="32"/>
      <c r="E582" s="56">
        <v>56065</v>
      </c>
      <c r="G582" s="17" t="s">
        <v>756</v>
      </c>
      <c r="I582" s="52">
        <v>0</v>
      </c>
      <c r="K582" s="54">
        <v>63792504.409999996</v>
      </c>
      <c r="L582" s="103"/>
      <c r="M582" s="54">
        <v>1932924</v>
      </c>
      <c r="O582" s="58">
        <v>3.03</v>
      </c>
      <c r="P582" s="58"/>
      <c r="Q582" s="52" t="s">
        <v>31</v>
      </c>
    </row>
    <row r="583" spans="2:17">
      <c r="B583" s="40">
        <v>345</v>
      </c>
      <c r="C583" s="51" t="s">
        <v>604</v>
      </c>
      <c r="D583" s="32"/>
      <c r="E583" s="56">
        <v>56065</v>
      </c>
      <c r="G583" s="17" t="s">
        <v>755</v>
      </c>
      <c r="I583" s="52">
        <v>0</v>
      </c>
      <c r="K583" s="59">
        <v>14379234.68</v>
      </c>
      <c r="L583" s="103"/>
      <c r="M583" s="59">
        <v>411249</v>
      </c>
      <c r="O583" s="58">
        <v>2.86</v>
      </c>
      <c r="P583" s="58"/>
      <c r="Q583" s="52" t="s">
        <v>31</v>
      </c>
    </row>
    <row r="584" spans="2:17" s="46" customFormat="1">
      <c r="B584" s="46" t="s">
        <v>781</v>
      </c>
      <c r="K584" s="49">
        <f>SUBTOTAL(9,K579:K583)</f>
        <v>90651409.25999999</v>
      </c>
      <c r="L584" s="102"/>
      <c r="M584" s="49">
        <f>SUBTOTAL(9,M579:M583)</f>
        <v>2701094</v>
      </c>
      <c r="O584" s="60">
        <f>M584/K584*100</f>
        <v>2.979649210144006</v>
      </c>
      <c r="P584" s="60"/>
      <c r="Q584" s="52"/>
    </row>
    <row r="585" spans="2:17">
      <c r="B585" s="40"/>
      <c r="C585" s="51"/>
      <c r="D585" s="32"/>
      <c r="E585" s="56"/>
      <c r="G585" s="17"/>
      <c r="I585" s="52"/>
      <c r="K585" s="54"/>
      <c r="L585" s="103"/>
      <c r="M585" s="54"/>
      <c r="O585" s="58"/>
      <c r="P585" s="58"/>
      <c r="Q585" s="52"/>
    </row>
    <row r="586" spans="2:17">
      <c r="B586" s="42" t="s">
        <v>782</v>
      </c>
      <c r="C586" s="51"/>
      <c r="D586" s="32"/>
      <c r="E586" s="56"/>
      <c r="G586" s="17"/>
      <c r="I586" s="52"/>
      <c r="K586" s="54"/>
      <c r="L586" s="103"/>
      <c r="M586" s="54"/>
      <c r="O586" s="58"/>
      <c r="P586" s="58"/>
      <c r="Q586" s="52"/>
    </row>
    <row r="587" spans="2:17">
      <c r="B587" s="40">
        <v>341</v>
      </c>
      <c r="C587" s="51" t="s">
        <v>75</v>
      </c>
      <c r="D587" s="32"/>
      <c r="E587" s="56">
        <v>56065</v>
      </c>
      <c r="G587" s="17" t="s">
        <v>755</v>
      </c>
      <c r="I587" s="52">
        <v>0</v>
      </c>
      <c r="K587" s="54">
        <v>11828880.15</v>
      </c>
      <c r="L587" s="103"/>
      <c r="M587" s="54">
        <v>338306</v>
      </c>
      <c r="O587" s="58">
        <v>2.86</v>
      </c>
      <c r="P587" s="58"/>
      <c r="Q587" s="52" t="s">
        <v>31</v>
      </c>
    </row>
    <row r="588" spans="2:17">
      <c r="B588" s="40">
        <v>343</v>
      </c>
      <c r="C588" s="51" t="s">
        <v>654</v>
      </c>
      <c r="D588" s="32"/>
      <c r="E588" s="56">
        <v>56065</v>
      </c>
      <c r="G588" s="17" t="s">
        <v>756</v>
      </c>
      <c r="I588" s="52">
        <v>0</v>
      </c>
      <c r="K588" s="54">
        <v>65281473.159999996</v>
      </c>
      <c r="L588" s="103"/>
      <c r="M588" s="54">
        <v>1978029</v>
      </c>
      <c r="O588" s="58">
        <v>3.03</v>
      </c>
      <c r="P588" s="58"/>
      <c r="Q588" s="52" t="s">
        <v>31</v>
      </c>
    </row>
    <row r="589" spans="2:17">
      <c r="B589" s="40">
        <v>345</v>
      </c>
      <c r="C589" s="51" t="s">
        <v>604</v>
      </c>
      <c r="D589" s="32"/>
      <c r="E589" s="56">
        <v>56065</v>
      </c>
      <c r="G589" s="17" t="s">
        <v>755</v>
      </c>
      <c r="I589" s="52">
        <v>0</v>
      </c>
      <c r="K589" s="59">
        <v>13489445.82</v>
      </c>
      <c r="L589" s="103"/>
      <c r="M589" s="59">
        <v>385798</v>
      </c>
      <c r="O589" s="58">
        <v>2.86</v>
      </c>
      <c r="P589" s="58"/>
      <c r="Q589" s="52" t="s">
        <v>31</v>
      </c>
    </row>
    <row r="590" spans="2:17" s="46" customFormat="1">
      <c r="B590" s="46" t="s">
        <v>783</v>
      </c>
      <c r="K590" s="49">
        <f>SUBTOTAL(9,K585:K589)</f>
        <v>90599799.129999995</v>
      </c>
      <c r="L590" s="102"/>
      <c r="M590" s="49">
        <f>SUBTOTAL(9,M585:M589)</f>
        <v>2702133</v>
      </c>
      <c r="O590" s="60">
        <f>M590/K590*100</f>
        <v>2.9824933674772929</v>
      </c>
      <c r="P590" s="60"/>
      <c r="Q590" s="52"/>
    </row>
    <row r="591" spans="2:17">
      <c r="B591" s="40"/>
      <c r="C591" s="51"/>
      <c r="D591" s="32"/>
      <c r="E591" s="56"/>
      <c r="G591" s="17"/>
      <c r="I591" s="52"/>
      <c r="K591" s="54"/>
      <c r="L591" s="103"/>
      <c r="M591" s="54"/>
      <c r="O591" s="58"/>
      <c r="P591" s="58"/>
      <c r="Q591" s="52"/>
    </row>
    <row r="592" spans="2:17">
      <c r="B592" s="42" t="s">
        <v>784</v>
      </c>
      <c r="C592" s="51"/>
      <c r="D592" s="32"/>
      <c r="E592" s="56"/>
      <c r="G592" s="17"/>
      <c r="I592" s="52"/>
      <c r="K592" s="54"/>
      <c r="L592" s="103"/>
      <c r="M592" s="54"/>
      <c r="O592" s="58"/>
      <c r="P592" s="58"/>
      <c r="Q592" s="52"/>
    </row>
    <row r="593" spans="2:17">
      <c r="B593" s="40">
        <v>341</v>
      </c>
      <c r="C593" s="51" t="s">
        <v>75</v>
      </c>
      <c r="D593" s="32"/>
      <c r="E593" s="56">
        <v>56065</v>
      </c>
      <c r="G593" s="17" t="s">
        <v>755</v>
      </c>
      <c r="I593" s="52">
        <v>0</v>
      </c>
      <c r="K593" s="54">
        <v>7234905.1200000001</v>
      </c>
      <c r="L593" s="103"/>
      <c r="M593" s="54">
        <v>206975</v>
      </c>
      <c r="O593" s="58">
        <v>2.86</v>
      </c>
      <c r="P593" s="58"/>
      <c r="Q593" s="52" t="s">
        <v>31</v>
      </c>
    </row>
    <row r="594" spans="2:17">
      <c r="B594" s="40">
        <v>343</v>
      </c>
      <c r="C594" s="51" t="s">
        <v>654</v>
      </c>
      <c r="D594" s="32"/>
      <c r="E594" s="56">
        <v>56065</v>
      </c>
      <c r="G594" s="17" t="s">
        <v>756</v>
      </c>
      <c r="I594" s="52">
        <v>0</v>
      </c>
      <c r="K594" s="54">
        <v>64329807.689999998</v>
      </c>
      <c r="L594" s="103"/>
      <c r="M594" s="54">
        <v>1949201</v>
      </c>
      <c r="O594" s="58">
        <v>3.03</v>
      </c>
      <c r="P594" s="58"/>
      <c r="Q594" s="52" t="s">
        <v>31</v>
      </c>
    </row>
    <row r="595" spans="2:17">
      <c r="B595" s="40">
        <v>345</v>
      </c>
      <c r="C595" s="51" t="s">
        <v>604</v>
      </c>
      <c r="D595" s="32"/>
      <c r="E595" s="56">
        <v>56065</v>
      </c>
      <c r="G595" s="17" t="s">
        <v>755</v>
      </c>
      <c r="I595" s="52">
        <v>0</v>
      </c>
      <c r="K595" s="59">
        <v>16028413.76</v>
      </c>
      <c r="L595" s="103"/>
      <c r="M595" s="59">
        <v>458415</v>
      </c>
      <c r="O595" s="58">
        <v>2.86</v>
      </c>
      <c r="P595" s="58"/>
      <c r="Q595" s="52" t="s">
        <v>31</v>
      </c>
    </row>
    <row r="596" spans="2:17" s="46" customFormat="1">
      <c r="B596" s="46" t="s">
        <v>785</v>
      </c>
      <c r="K596" s="49">
        <f>SUBTOTAL(9,K591:K595)</f>
        <v>87593126.570000008</v>
      </c>
      <c r="L596" s="102"/>
      <c r="M596" s="49">
        <f>SUBTOTAL(9,M591:M595)</f>
        <v>2614591</v>
      </c>
      <c r="O596" s="60">
        <f>M596/K596*100</f>
        <v>2.9849271311380243</v>
      </c>
      <c r="P596" s="60"/>
      <c r="Q596" s="52"/>
    </row>
    <row r="597" spans="2:17">
      <c r="B597" s="40"/>
      <c r="C597" s="51"/>
      <c r="D597" s="32"/>
      <c r="E597" s="56"/>
      <c r="G597" s="17"/>
      <c r="I597" s="52"/>
      <c r="K597" s="54"/>
      <c r="L597" s="103"/>
      <c r="M597" s="54"/>
      <c r="O597" s="58"/>
      <c r="P597" s="58"/>
      <c r="Q597" s="52"/>
    </row>
    <row r="598" spans="2:17">
      <c r="B598" s="42" t="s">
        <v>786</v>
      </c>
      <c r="C598" s="51"/>
      <c r="D598" s="32"/>
      <c r="E598" s="56"/>
      <c r="G598" s="17"/>
      <c r="I598" s="52"/>
      <c r="K598" s="54"/>
      <c r="L598" s="103"/>
      <c r="M598" s="54"/>
      <c r="O598" s="58"/>
      <c r="P598" s="58"/>
      <c r="Q598" s="52"/>
    </row>
    <row r="599" spans="2:17">
      <c r="B599" s="40">
        <v>341</v>
      </c>
      <c r="C599" s="51" t="s">
        <v>75</v>
      </c>
      <c r="D599" s="32"/>
      <c r="E599" s="56">
        <v>56795</v>
      </c>
      <c r="G599" s="17" t="s">
        <v>755</v>
      </c>
      <c r="I599" s="52">
        <v>0</v>
      </c>
      <c r="K599" s="54">
        <v>10348160.609999999</v>
      </c>
      <c r="L599" s="103"/>
      <c r="M599" s="54">
        <v>295957</v>
      </c>
      <c r="O599" s="58">
        <v>2.86</v>
      </c>
      <c r="P599" s="58"/>
      <c r="Q599" s="52" t="s">
        <v>31</v>
      </c>
    </row>
    <row r="600" spans="2:17">
      <c r="B600" s="40">
        <v>343</v>
      </c>
      <c r="C600" s="51" t="s">
        <v>654</v>
      </c>
      <c r="D600" s="32"/>
      <c r="E600" s="56">
        <v>56795</v>
      </c>
      <c r="G600" s="17" t="s">
        <v>756</v>
      </c>
      <c r="I600" s="52">
        <v>0</v>
      </c>
      <c r="K600" s="54">
        <v>46607129.289999999</v>
      </c>
      <c r="L600" s="103"/>
      <c r="M600" s="54">
        <v>1412196</v>
      </c>
      <c r="O600" s="58">
        <v>3.03</v>
      </c>
      <c r="P600" s="58"/>
      <c r="Q600" s="52" t="s">
        <v>31</v>
      </c>
    </row>
    <row r="601" spans="2:17">
      <c r="B601" s="40">
        <v>345</v>
      </c>
      <c r="C601" s="51" t="s">
        <v>604</v>
      </c>
      <c r="D601" s="32"/>
      <c r="E601" s="56">
        <v>56795</v>
      </c>
      <c r="G601" s="17" t="s">
        <v>755</v>
      </c>
      <c r="I601" s="52">
        <v>0</v>
      </c>
      <c r="K601" s="54">
        <v>10681036.77</v>
      </c>
      <c r="L601" s="103"/>
      <c r="M601" s="54">
        <v>305478</v>
      </c>
      <c r="O601" s="58">
        <v>2.86</v>
      </c>
      <c r="P601" s="58"/>
      <c r="Q601" s="52" t="s">
        <v>31</v>
      </c>
    </row>
    <row r="602" spans="2:17" s="46" customFormat="1">
      <c r="B602" s="46" t="s">
        <v>787</v>
      </c>
      <c r="K602" s="92">
        <f>SUBTOTAL(9,K599:K601)</f>
        <v>67636326.670000002</v>
      </c>
      <c r="L602" s="102"/>
      <c r="M602" s="92">
        <f>SUBTOTAL(9,M599:M601)</f>
        <v>2013631</v>
      </c>
      <c r="O602" s="60">
        <f>M602/K602*100</f>
        <v>2.9771442346722585</v>
      </c>
      <c r="P602" s="60"/>
      <c r="Q602" s="52"/>
    </row>
    <row r="603" spans="2:17">
      <c r="B603" s="40"/>
      <c r="C603" s="51"/>
      <c r="D603" s="32"/>
      <c r="E603" s="56"/>
      <c r="G603" s="17"/>
      <c r="I603" s="52"/>
      <c r="K603" s="54"/>
      <c r="L603" s="103"/>
      <c r="M603" s="54"/>
      <c r="O603" s="58"/>
      <c r="P603" s="58"/>
      <c r="Q603" s="52"/>
    </row>
    <row r="604" spans="2:17">
      <c r="B604" s="42" t="s">
        <v>788</v>
      </c>
      <c r="C604" s="51"/>
      <c r="D604" s="32"/>
      <c r="E604" s="56"/>
      <c r="G604" s="17"/>
      <c r="I604" s="52"/>
      <c r="K604" s="54"/>
      <c r="L604" s="103"/>
      <c r="M604" s="54"/>
      <c r="O604" s="58"/>
      <c r="P604" s="58"/>
      <c r="Q604" s="52"/>
    </row>
    <row r="605" spans="2:17">
      <c r="B605" s="40">
        <v>341</v>
      </c>
      <c r="C605" s="51" t="s">
        <v>75</v>
      </c>
      <c r="D605" s="32"/>
      <c r="E605" s="56">
        <v>56795</v>
      </c>
      <c r="G605" s="17" t="s">
        <v>755</v>
      </c>
      <c r="I605" s="52">
        <v>0</v>
      </c>
      <c r="K605" s="54">
        <v>11101047.310000001</v>
      </c>
      <c r="L605" s="103"/>
      <c r="M605" s="54">
        <v>317490</v>
      </c>
      <c r="O605" s="58">
        <v>2.86</v>
      </c>
      <c r="P605" s="58"/>
      <c r="Q605" s="52" t="s">
        <v>31</v>
      </c>
    </row>
    <row r="606" spans="2:17">
      <c r="B606" s="40">
        <v>343</v>
      </c>
      <c r="C606" s="51" t="s">
        <v>654</v>
      </c>
      <c r="D606" s="32"/>
      <c r="E606" s="56">
        <v>56795</v>
      </c>
      <c r="G606" s="17" t="s">
        <v>756</v>
      </c>
      <c r="I606" s="52">
        <v>0</v>
      </c>
      <c r="K606" s="54">
        <v>70393231.359999999</v>
      </c>
      <c r="L606" s="103"/>
      <c r="M606" s="54">
        <v>2132915</v>
      </c>
      <c r="O606" s="58">
        <v>3.03</v>
      </c>
      <c r="P606" s="58"/>
      <c r="Q606" s="52" t="s">
        <v>31</v>
      </c>
    </row>
    <row r="607" spans="2:17">
      <c r="B607" s="40">
        <v>345</v>
      </c>
      <c r="C607" s="51" t="s">
        <v>604</v>
      </c>
      <c r="D607" s="32"/>
      <c r="E607" s="56">
        <v>56795</v>
      </c>
      <c r="G607" s="17" t="s">
        <v>755</v>
      </c>
      <c r="I607" s="52">
        <v>0</v>
      </c>
      <c r="K607" s="54">
        <v>13772649.83</v>
      </c>
      <c r="L607" s="103"/>
      <c r="M607" s="54">
        <v>393898</v>
      </c>
      <c r="O607" s="58">
        <v>2.86</v>
      </c>
      <c r="P607" s="58"/>
      <c r="Q607" s="52" t="s">
        <v>31</v>
      </c>
    </row>
    <row r="608" spans="2:17" s="46" customFormat="1">
      <c r="B608" s="46" t="s">
        <v>789</v>
      </c>
      <c r="K608" s="92">
        <f>SUBTOTAL(9,K605:K607)</f>
        <v>95266928.5</v>
      </c>
      <c r="L608" s="102"/>
      <c r="M608" s="92">
        <f>SUBTOTAL(9,M605:M607)</f>
        <v>2844303</v>
      </c>
      <c r="O608" s="60">
        <f>M608/K608*100</f>
        <v>2.9856142575227458</v>
      </c>
      <c r="P608" s="60"/>
      <c r="Q608" s="52"/>
    </row>
    <row r="609" spans="2:17">
      <c r="B609" s="40"/>
      <c r="C609" s="51"/>
      <c r="D609" s="32"/>
      <c r="E609" s="56"/>
      <c r="G609" s="17"/>
      <c r="I609" s="52"/>
      <c r="K609" s="54"/>
      <c r="L609" s="103"/>
      <c r="M609" s="54"/>
      <c r="O609" s="58"/>
      <c r="P609" s="58"/>
      <c r="Q609" s="52"/>
    </row>
    <row r="610" spans="2:17">
      <c r="B610" s="42" t="s">
        <v>790</v>
      </c>
      <c r="C610" s="51"/>
      <c r="D610" s="32"/>
      <c r="E610" s="56"/>
      <c r="G610" s="17"/>
      <c r="I610" s="52"/>
      <c r="K610" s="54"/>
      <c r="L610" s="103"/>
      <c r="M610" s="54"/>
      <c r="O610" s="58"/>
      <c r="P610" s="58"/>
      <c r="Q610" s="52"/>
    </row>
    <row r="611" spans="2:17">
      <c r="B611" s="40">
        <v>341</v>
      </c>
      <c r="C611" s="51" t="s">
        <v>75</v>
      </c>
      <c r="D611" s="32"/>
      <c r="E611" s="56">
        <v>56795</v>
      </c>
      <c r="G611" s="17" t="s">
        <v>755</v>
      </c>
      <c r="I611" s="52">
        <v>0</v>
      </c>
      <c r="K611" s="54">
        <v>10172392.52</v>
      </c>
      <c r="L611" s="103"/>
      <c r="M611" s="54">
        <v>290931</v>
      </c>
      <c r="O611" s="58">
        <v>2.86</v>
      </c>
      <c r="P611" s="58"/>
      <c r="Q611" s="52" t="s">
        <v>31</v>
      </c>
    </row>
    <row r="612" spans="2:17">
      <c r="B612" s="40">
        <v>343</v>
      </c>
      <c r="C612" s="51" t="s">
        <v>654</v>
      </c>
      <c r="D612" s="32"/>
      <c r="E612" s="56">
        <v>56795</v>
      </c>
      <c r="G612" s="17" t="s">
        <v>756</v>
      </c>
      <c r="I612" s="52">
        <v>0</v>
      </c>
      <c r="K612" s="54">
        <v>71614709.75</v>
      </c>
      <c r="L612" s="103"/>
      <c r="M612" s="54">
        <v>2169935</v>
      </c>
      <c r="O612" s="58">
        <v>3.03</v>
      </c>
      <c r="P612" s="58"/>
      <c r="Q612" s="52" t="s">
        <v>31</v>
      </c>
    </row>
    <row r="613" spans="2:17">
      <c r="B613" s="40">
        <v>345</v>
      </c>
      <c r="C613" s="51" t="s">
        <v>604</v>
      </c>
      <c r="D613" s="32"/>
      <c r="E613" s="56">
        <v>56795</v>
      </c>
      <c r="G613" s="17" t="s">
        <v>755</v>
      </c>
      <c r="I613" s="52">
        <v>0</v>
      </c>
      <c r="K613" s="54">
        <v>13566958.41</v>
      </c>
      <c r="L613" s="103"/>
      <c r="M613" s="54">
        <v>388016</v>
      </c>
      <c r="O613" s="58">
        <v>2.86</v>
      </c>
      <c r="P613" s="58"/>
      <c r="Q613" s="52" t="s">
        <v>31</v>
      </c>
    </row>
    <row r="614" spans="2:17" s="46" customFormat="1">
      <c r="B614" s="46" t="s">
        <v>791</v>
      </c>
      <c r="K614" s="92">
        <f>SUBTOTAL(9,K611:K613)</f>
        <v>95354060.679999992</v>
      </c>
      <c r="L614" s="102"/>
      <c r="M614" s="92">
        <f>SUBTOTAL(9,M611:M613)</f>
        <v>2848882</v>
      </c>
      <c r="O614" s="60">
        <f>M614/K614*100</f>
        <v>2.9876881799094033</v>
      </c>
      <c r="P614" s="60"/>
      <c r="Q614" s="52"/>
    </row>
    <row r="615" spans="2:17">
      <c r="B615" s="40"/>
      <c r="C615" s="51"/>
      <c r="D615" s="32"/>
      <c r="E615" s="56"/>
      <c r="G615" s="17"/>
      <c r="I615" s="52"/>
      <c r="K615" s="54"/>
      <c r="L615" s="103"/>
      <c r="M615" s="54"/>
      <c r="O615" s="58"/>
      <c r="P615" s="58"/>
      <c r="Q615" s="52"/>
    </row>
    <row r="616" spans="2:17">
      <c r="B616" s="42" t="s">
        <v>792</v>
      </c>
      <c r="C616" s="51"/>
      <c r="D616" s="32"/>
      <c r="E616" s="56"/>
      <c r="G616" s="17"/>
      <c r="I616" s="52"/>
      <c r="K616" s="54"/>
      <c r="L616" s="103"/>
      <c r="M616" s="54"/>
      <c r="O616" s="58"/>
      <c r="P616" s="58"/>
      <c r="Q616" s="52"/>
    </row>
    <row r="617" spans="2:17">
      <c r="B617" s="40">
        <v>341</v>
      </c>
      <c r="C617" s="51" t="s">
        <v>75</v>
      </c>
      <c r="D617" s="32"/>
      <c r="E617" s="56">
        <v>56065</v>
      </c>
      <c r="G617" s="17" t="s">
        <v>755</v>
      </c>
      <c r="I617" s="52">
        <v>0</v>
      </c>
      <c r="K617" s="54">
        <v>6531482.25</v>
      </c>
      <c r="L617" s="103"/>
      <c r="M617" s="54">
        <v>186807</v>
      </c>
      <c r="O617" s="58">
        <v>2.86</v>
      </c>
      <c r="P617" s="58"/>
      <c r="Q617" s="52" t="s">
        <v>31</v>
      </c>
    </row>
    <row r="618" spans="2:17">
      <c r="B618" s="40">
        <v>343</v>
      </c>
      <c r="C618" s="51" t="s">
        <v>654</v>
      </c>
      <c r="D618" s="32"/>
      <c r="E618" s="56">
        <v>56065</v>
      </c>
      <c r="G618" s="17" t="s">
        <v>756</v>
      </c>
      <c r="I618" s="52">
        <v>0</v>
      </c>
      <c r="K618" s="54">
        <v>65346021.740000002</v>
      </c>
      <c r="L618" s="103"/>
      <c r="M618" s="54">
        <v>1980045</v>
      </c>
      <c r="O618" s="58">
        <v>3.03</v>
      </c>
      <c r="P618" s="58"/>
      <c r="Q618" s="52" t="s">
        <v>31</v>
      </c>
    </row>
    <row r="619" spans="2:17">
      <c r="B619" s="40">
        <v>345</v>
      </c>
      <c r="C619" s="51" t="s">
        <v>604</v>
      </c>
      <c r="D619" s="32"/>
      <c r="E619" s="56">
        <v>56065</v>
      </c>
      <c r="G619" s="17" t="s">
        <v>755</v>
      </c>
      <c r="I619" s="52">
        <v>0</v>
      </c>
      <c r="K619" s="59">
        <v>16486287.33</v>
      </c>
      <c r="L619" s="103"/>
      <c r="M619" s="59">
        <v>471524</v>
      </c>
      <c r="O619" s="58">
        <v>2.86</v>
      </c>
      <c r="P619" s="58"/>
      <c r="Q619" s="52" t="s">
        <v>31</v>
      </c>
    </row>
    <row r="620" spans="2:17" s="46" customFormat="1">
      <c r="B620" s="46" t="s">
        <v>793</v>
      </c>
      <c r="K620" s="49">
        <f>SUBTOTAL(9,K616:K619)</f>
        <v>88363791.320000008</v>
      </c>
      <c r="L620" s="102"/>
      <c r="M620" s="49">
        <f>SUBTOTAL(9,M616:M619)</f>
        <v>2638376</v>
      </c>
      <c r="O620" s="60">
        <f>M620/K620*100</f>
        <v>2.9858112249228914</v>
      </c>
      <c r="P620" s="60"/>
      <c r="Q620" s="52"/>
    </row>
    <row r="621" spans="2:17">
      <c r="B621" s="40"/>
      <c r="C621" s="51"/>
      <c r="D621" s="32"/>
      <c r="E621" s="56"/>
      <c r="G621" s="17"/>
      <c r="I621" s="52"/>
      <c r="K621" s="54"/>
      <c r="L621" s="103"/>
      <c r="M621" s="54"/>
      <c r="O621" s="58"/>
      <c r="P621" s="58"/>
      <c r="Q621" s="52"/>
    </row>
    <row r="622" spans="2:17">
      <c r="B622" s="42" t="s">
        <v>794</v>
      </c>
      <c r="C622" s="51"/>
      <c r="D622" s="32"/>
      <c r="E622" s="56"/>
      <c r="G622" s="17"/>
      <c r="I622" s="52"/>
      <c r="K622" s="54"/>
      <c r="L622" s="103"/>
      <c r="M622" s="54"/>
      <c r="O622" s="58"/>
      <c r="P622" s="58"/>
      <c r="Q622" s="52"/>
    </row>
    <row r="623" spans="2:17">
      <c r="B623" s="40">
        <v>341</v>
      </c>
      <c r="C623" s="51" t="s">
        <v>75</v>
      </c>
      <c r="D623" s="32"/>
      <c r="E623" s="56">
        <v>56430</v>
      </c>
      <c r="G623" s="17" t="s">
        <v>755</v>
      </c>
      <c r="I623" s="52">
        <v>0</v>
      </c>
      <c r="K623" s="54">
        <v>11166673.199999999</v>
      </c>
      <c r="L623" s="103"/>
      <c r="M623" s="54">
        <v>328300</v>
      </c>
      <c r="O623" s="58">
        <v>2.94</v>
      </c>
      <c r="P623" s="58"/>
      <c r="Q623" s="52" t="s">
        <v>31</v>
      </c>
    </row>
    <row r="624" spans="2:17">
      <c r="B624" s="40">
        <v>343</v>
      </c>
      <c r="C624" s="51" t="s">
        <v>654</v>
      </c>
      <c r="D624" s="32"/>
      <c r="E624" s="56">
        <v>56430</v>
      </c>
      <c r="G624" s="17" t="s">
        <v>756</v>
      </c>
      <c r="I624" s="52">
        <v>0</v>
      </c>
      <c r="K624" s="54">
        <v>71644440.670000002</v>
      </c>
      <c r="L624" s="103"/>
      <c r="M624" s="54">
        <v>2228142</v>
      </c>
      <c r="O624" s="58">
        <v>3.11</v>
      </c>
      <c r="P624" s="58"/>
      <c r="Q624" s="52" t="s">
        <v>31</v>
      </c>
    </row>
    <row r="625" spans="2:17">
      <c r="B625" s="40">
        <v>345</v>
      </c>
      <c r="C625" s="51" t="s">
        <v>604</v>
      </c>
      <c r="D625" s="32"/>
      <c r="E625" s="56">
        <v>56430</v>
      </c>
      <c r="G625" s="17" t="s">
        <v>755</v>
      </c>
      <c r="I625" s="52">
        <v>0</v>
      </c>
      <c r="K625" s="54">
        <v>14334418</v>
      </c>
      <c r="L625" s="103"/>
      <c r="M625" s="54">
        <v>421432</v>
      </c>
      <c r="O625" s="58">
        <v>2.94</v>
      </c>
      <c r="P625" s="58"/>
      <c r="Q625" s="52" t="s">
        <v>31</v>
      </c>
    </row>
    <row r="626" spans="2:17" s="46" customFormat="1">
      <c r="B626" s="46" t="s">
        <v>795</v>
      </c>
      <c r="K626" s="92">
        <f>SUBTOTAL(9,K623:K625)</f>
        <v>97145531.870000005</v>
      </c>
      <c r="L626" s="102"/>
      <c r="M626" s="92">
        <f>SUBTOTAL(9,M623:M625)</f>
        <v>2977874</v>
      </c>
      <c r="O626" s="60">
        <f>M626/K626*100</f>
        <v>3.0653741275357742</v>
      </c>
      <c r="P626" s="60"/>
      <c r="Q626" s="52"/>
    </row>
    <row r="627" spans="2:17">
      <c r="B627" s="40"/>
      <c r="C627" s="51"/>
      <c r="D627" s="32"/>
      <c r="E627" s="56"/>
      <c r="G627" s="17"/>
      <c r="I627" s="52"/>
      <c r="K627" s="54"/>
      <c r="L627" s="103"/>
      <c r="M627" s="54"/>
      <c r="O627" s="58"/>
      <c r="P627" s="58"/>
      <c r="Q627" s="52"/>
    </row>
    <row r="628" spans="2:17">
      <c r="B628" s="42" t="s">
        <v>796</v>
      </c>
      <c r="C628" s="51"/>
      <c r="D628" s="32"/>
      <c r="E628" s="56"/>
      <c r="G628" s="17"/>
      <c r="I628" s="52"/>
      <c r="K628" s="54"/>
      <c r="L628" s="103"/>
      <c r="M628" s="54"/>
      <c r="O628" s="58"/>
      <c r="P628" s="58"/>
      <c r="Q628" s="52"/>
    </row>
    <row r="629" spans="2:17">
      <c r="B629" s="40">
        <v>341</v>
      </c>
      <c r="C629" s="51" t="s">
        <v>75</v>
      </c>
      <c r="D629" s="32"/>
      <c r="E629" s="56">
        <v>56795</v>
      </c>
      <c r="G629" s="17" t="s">
        <v>755</v>
      </c>
      <c r="I629" s="52">
        <v>0</v>
      </c>
      <c r="K629" s="54">
        <v>10703226.65</v>
      </c>
      <c r="L629" s="103"/>
      <c r="M629" s="54">
        <v>306112</v>
      </c>
      <c r="O629" s="58">
        <v>2.86</v>
      </c>
      <c r="P629" s="58"/>
      <c r="Q629" s="52" t="s">
        <v>31</v>
      </c>
    </row>
    <row r="630" spans="2:17">
      <c r="B630" s="40">
        <v>343</v>
      </c>
      <c r="C630" s="51" t="s">
        <v>654</v>
      </c>
      <c r="D630" s="32"/>
      <c r="E630" s="56">
        <v>56795</v>
      </c>
      <c r="G630" s="17" t="s">
        <v>756</v>
      </c>
      <c r="I630" s="52">
        <v>0</v>
      </c>
      <c r="K630" s="54">
        <v>55155439.979999997</v>
      </c>
      <c r="L630" s="103"/>
      <c r="M630" s="54">
        <v>1671210</v>
      </c>
      <c r="O630" s="58">
        <v>3.03</v>
      </c>
      <c r="P630" s="58"/>
      <c r="Q630" s="52" t="s">
        <v>31</v>
      </c>
    </row>
    <row r="631" spans="2:17">
      <c r="B631" s="40">
        <v>345</v>
      </c>
      <c r="C631" s="51" t="s">
        <v>604</v>
      </c>
      <c r="D631" s="32"/>
      <c r="E631" s="56">
        <v>56795</v>
      </c>
      <c r="G631" s="17" t="s">
        <v>755</v>
      </c>
      <c r="I631" s="52">
        <v>0</v>
      </c>
      <c r="K631" s="54">
        <v>12558821.48</v>
      </c>
      <c r="L631" s="103"/>
      <c r="M631" s="54">
        <v>359182</v>
      </c>
      <c r="O631" s="58">
        <v>2.86</v>
      </c>
      <c r="P631" s="58"/>
      <c r="Q631" s="52" t="s">
        <v>31</v>
      </c>
    </row>
    <row r="632" spans="2:17" s="46" customFormat="1">
      <c r="B632" s="46" t="s">
        <v>797</v>
      </c>
      <c r="K632" s="92">
        <f>SUBTOTAL(9,K628:K631)</f>
        <v>78417488.109999999</v>
      </c>
      <c r="L632" s="102"/>
      <c r="M632" s="92">
        <f>SUBTOTAL(9,M628:M631)</f>
        <v>2336504</v>
      </c>
      <c r="O632" s="60">
        <f>M632/K632*100</f>
        <v>2.9795700631502924</v>
      </c>
      <c r="P632" s="60"/>
      <c r="Q632" s="52"/>
    </row>
    <row r="633" spans="2:17">
      <c r="B633" s="40"/>
      <c r="C633" s="51"/>
      <c r="D633" s="32"/>
      <c r="E633" s="56"/>
      <c r="G633" s="17"/>
      <c r="I633" s="52"/>
      <c r="K633" s="54"/>
      <c r="L633" s="103"/>
      <c r="M633" s="54"/>
      <c r="O633" s="58"/>
      <c r="P633" s="58"/>
      <c r="Q633" s="52"/>
    </row>
    <row r="634" spans="2:17">
      <c r="B634" s="42" t="s">
        <v>798</v>
      </c>
      <c r="C634" s="51"/>
      <c r="D634" s="32"/>
      <c r="E634" s="56"/>
      <c r="G634" s="17"/>
      <c r="I634" s="52"/>
      <c r="K634" s="54"/>
      <c r="L634" s="103"/>
      <c r="M634" s="54"/>
      <c r="O634" s="58"/>
      <c r="P634" s="58"/>
      <c r="Q634" s="52"/>
    </row>
    <row r="635" spans="2:17">
      <c r="B635" s="40">
        <v>341</v>
      </c>
      <c r="C635" s="51" t="s">
        <v>75</v>
      </c>
      <c r="D635" s="32"/>
      <c r="E635" s="56">
        <v>56795</v>
      </c>
      <c r="G635" s="17" t="s">
        <v>755</v>
      </c>
      <c r="I635" s="52">
        <v>0</v>
      </c>
      <c r="K635" s="54">
        <v>7023285.4000000004</v>
      </c>
      <c r="L635" s="103"/>
      <c r="M635" s="54">
        <v>200866</v>
      </c>
      <c r="O635" s="58">
        <v>2.86</v>
      </c>
      <c r="P635" s="58"/>
      <c r="Q635" s="52" t="s">
        <v>31</v>
      </c>
    </row>
    <row r="636" spans="2:17">
      <c r="B636" s="40">
        <v>343</v>
      </c>
      <c r="C636" s="51" t="s">
        <v>654</v>
      </c>
      <c r="D636" s="32"/>
      <c r="E636" s="56">
        <v>56795</v>
      </c>
      <c r="G636" s="17" t="s">
        <v>756</v>
      </c>
      <c r="I636" s="52">
        <v>0</v>
      </c>
      <c r="K636" s="54">
        <v>60331387.240000002</v>
      </c>
      <c r="L636" s="103"/>
      <c r="M636" s="54">
        <v>1828041</v>
      </c>
      <c r="O636" s="58">
        <v>3.03</v>
      </c>
      <c r="P636" s="58"/>
      <c r="Q636" s="52" t="s">
        <v>31</v>
      </c>
    </row>
    <row r="637" spans="2:17">
      <c r="B637" s="40">
        <v>345</v>
      </c>
      <c r="C637" s="51" t="s">
        <v>604</v>
      </c>
      <c r="D637" s="32"/>
      <c r="E637" s="56">
        <v>56795</v>
      </c>
      <c r="G637" s="17" t="s">
        <v>755</v>
      </c>
      <c r="I637" s="52">
        <v>0</v>
      </c>
      <c r="K637" s="54">
        <v>11918843.26</v>
      </c>
      <c r="L637" s="103"/>
      <c r="M637" s="54">
        <v>340879</v>
      </c>
      <c r="O637" s="58">
        <v>2.86</v>
      </c>
      <c r="P637" s="58"/>
      <c r="Q637" s="52" t="s">
        <v>31</v>
      </c>
    </row>
    <row r="638" spans="2:17" s="46" customFormat="1">
      <c r="B638" s="46" t="s">
        <v>799</v>
      </c>
      <c r="K638" s="92">
        <f>SUBTOTAL(9,K634:K637)</f>
        <v>79273515.900000006</v>
      </c>
      <c r="L638" s="102"/>
      <c r="M638" s="92">
        <f>SUBTOTAL(9,M634:M637)</f>
        <v>2369786</v>
      </c>
      <c r="O638" s="60">
        <f>M638/K638*100</f>
        <v>2.9893792057733117</v>
      </c>
      <c r="P638" s="60"/>
      <c r="Q638" s="52"/>
    </row>
    <row r="639" spans="2:17">
      <c r="B639" s="40"/>
      <c r="C639" s="51"/>
      <c r="D639" s="32"/>
      <c r="E639" s="56"/>
      <c r="G639" s="17"/>
      <c r="I639" s="52"/>
      <c r="K639" s="54"/>
      <c r="L639" s="103"/>
      <c r="M639" s="54"/>
      <c r="O639" s="58"/>
      <c r="P639" s="58"/>
      <c r="Q639" s="52"/>
    </row>
    <row r="640" spans="2:17">
      <c r="B640" s="42" t="s">
        <v>800</v>
      </c>
      <c r="C640" s="51"/>
      <c r="D640" s="32"/>
      <c r="E640" s="56"/>
      <c r="G640" s="17"/>
      <c r="I640" s="52"/>
      <c r="K640" s="54"/>
      <c r="L640" s="103"/>
      <c r="M640" s="54"/>
      <c r="O640" s="58"/>
      <c r="P640" s="58"/>
      <c r="Q640" s="52"/>
    </row>
    <row r="641" spans="2:17">
      <c r="B641" s="40">
        <v>341</v>
      </c>
      <c r="C641" s="51" t="s">
        <v>75</v>
      </c>
      <c r="D641" s="32"/>
      <c r="E641" s="56">
        <v>56795</v>
      </c>
      <c r="G641" s="17" t="s">
        <v>755</v>
      </c>
      <c r="I641" s="52">
        <v>0</v>
      </c>
      <c r="K641" s="54">
        <v>10483622.6</v>
      </c>
      <c r="L641" s="103"/>
      <c r="M641" s="54">
        <v>299935</v>
      </c>
      <c r="O641" s="58">
        <v>2.86</v>
      </c>
      <c r="P641" s="58"/>
      <c r="Q641" s="52" t="s">
        <v>31</v>
      </c>
    </row>
    <row r="642" spans="2:17">
      <c r="B642" s="40">
        <v>343</v>
      </c>
      <c r="C642" s="51" t="s">
        <v>654</v>
      </c>
      <c r="D642" s="32"/>
      <c r="E642" s="56">
        <v>56795</v>
      </c>
      <c r="G642" s="17" t="s">
        <v>756</v>
      </c>
      <c r="I642" s="52">
        <v>0</v>
      </c>
      <c r="K642" s="54">
        <v>67445612.400000006</v>
      </c>
      <c r="L642" s="103"/>
      <c r="M642" s="54">
        <v>2044407</v>
      </c>
      <c r="O642" s="58">
        <v>3.03</v>
      </c>
      <c r="P642" s="58"/>
      <c r="Q642" s="52" t="s">
        <v>31</v>
      </c>
    </row>
    <row r="643" spans="2:17">
      <c r="B643" s="40">
        <v>345</v>
      </c>
      <c r="C643" s="51" t="s">
        <v>604</v>
      </c>
      <c r="D643" s="32"/>
      <c r="E643" s="56">
        <v>56795</v>
      </c>
      <c r="G643" s="17" t="s">
        <v>755</v>
      </c>
      <c r="I643" s="52">
        <v>0</v>
      </c>
      <c r="K643" s="54">
        <v>10931260.189999999</v>
      </c>
      <c r="L643" s="103"/>
      <c r="M643" s="54">
        <v>312758</v>
      </c>
      <c r="O643" s="58">
        <v>2.86</v>
      </c>
      <c r="P643" s="58"/>
      <c r="Q643" s="52" t="s">
        <v>31</v>
      </c>
    </row>
    <row r="644" spans="2:17" s="46" customFormat="1">
      <c r="B644" s="46" t="s">
        <v>801</v>
      </c>
      <c r="K644" s="92">
        <f>SUBTOTAL(9,K641:K643)</f>
        <v>88860495.189999998</v>
      </c>
      <c r="L644" s="102"/>
      <c r="M644" s="92">
        <f>SUBTOTAL(9,M641:M643)</f>
        <v>2657100</v>
      </c>
      <c r="O644" s="60">
        <f>M644/K644*100</f>
        <v>2.9901926545858588</v>
      </c>
      <c r="P644" s="60"/>
      <c r="Q644" s="52"/>
    </row>
    <row r="645" spans="2:17">
      <c r="B645" s="40"/>
      <c r="C645" s="51"/>
      <c r="D645" s="32"/>
      <c r="E645" s="56"/>
      <c r="G645" s="17"/>
      <c r="I645" s="52"/>
      <c r="K645" s="54"/>
      <c r="L645" s="103"/>
      <c r="M645" s="54"/>
      <c r="O645" s="58"/>
      <c r="P645" s="58"/>
      <c r="Q645" s="52"/>
    </row>
    <row r="646" spans="2:17">
      <c r="B646" s="42" t="s">
        <v>802</v>
      </c>
      <c r="C646" s="51"/>
      <c r="D646" s="32"/>
      <c r="E646" s="56"/>
      <c r="G646" s="17"/>
      <c r="I646" s="52"/>
      <c r="K646" s="54"/>
      <c r="L646" s="103"/>
      <c r="M646" s="54"/>
      <c r="O646" s="58"/>
      <c r="P646" s="58"/>
      <c r="Q646" s="52"/>
    </row>
    <row r="647" spans="2:17">
      <c r="B647" s="40">
        <v>341</v>
      </c>
      <c r="C647" s="51" t="s">
        <v>75</v>
      </c>
      <c r="D647" s="32"/>
      <c r="E647" s="56">
        <v>57161</v>
      </c>
      <c r="G647" s="17" t="s">
        <v>755</v>
      </c>
      <c r="I647" s="52">
        <v>0</v>
      </c>
      <c r="K647" s="54">
        <v>9275183.9000000004</v>
      </c>
      <c r="L647" s="103"/>
      <c r="M647" s="54">
        <v>265270</v>
      </c>
      <c r="O647" s="58">
        <v>2.86</v>
      </c>
      <c r="P647" s="58"/>
      <c r="Q647" s="52" t="s">
        <v>31</v>
      </c>
    </row>
    <row r="648" spans="2:17">
      <c r="B648" s="40">
        <v>343</v>
      </c>
      <c r="C648" s="51" t="s">
        <v>654</v>
      </c>
      <c r="D648" s="32"/>
      <c r="E648" s="56">
        <v>57161</v>
      </c>
      <c r="G648" s="17" t="s">
        <v>756</v>
      </c>
      <c r="I648" s="52">
        <v>0</v>
      </c>
      <c r="K648" s="54">
        <v>72346434.450000003</v>
      </c>
      <c r="L648" s="103"/>
      <c r="M648" s="54">
        <v>2192097</v>
      </c>
      <c r="O648" s="58">
        <v>3.03</v>
      </c>
      <c r="P648" s="58"/>
      <c r="Q648" s="52" t="s">
        <v>31</v>
      </c>
    </row>
    <row r="649" spans="2:17">
      <c r="B649" s="40">
        <v>345</v>
      </c>
      <c r="C649" s="51" t="s">
        <v>604</v>
      </c>
      <c r="D649" s="32"/>
      <c r="E649" s="56">
        <v>57161</v>
      </c>
      <c r="G649" s="17" t="s">
        <v>755</v>
      </c>
      <c r="I649" s="52">
        <v>0</v>
      </c>
      <c r="K649" s="54">
        <v>11130220.68</v>
      </c>
      <c r="L649" s="103"/>
      <c r="M649" s="54">
        <v>318324</v>
      </c>
      <c r="O649" s="58">
        <v>2.86</v>
      </c>
      <c r="P649" s="58"/>
      <c r="Q649" s="52" t="s">
        <v>31</v>
      </c>
    </row>
    <row r="650" spans="2:17" s="46" customFormat="1">
      <c r="B650" s="46" t="s">
        <v>803</v>
      </c>
      <c r="K650" s="92">
        <f>SUBTOTAL(9,K646:K649)</f>
        <v>92751839.030000001</v>
      </c>
      <c r="L650" s="102"/>
      <c r="M650" s="92">
        <f>SUBTOTAL(9,M646:M649)</f>
        <v>2775691</v>
      </c>
      <c r="O650" s="60">
        <f>M650/K650*100</f>
        <v>2.9925994233949584</v>
      </c>
      <c r="P650" s="60"/>
      <c r="Q650" s="52"/>
    </row>
    <row r="651" spans="2:17">
      <c r="B651" s="40"/>
      <c r="C651" s="51"/>
      <c r="D651" s="32"/>
      <c r="E651" s="56"/>
      <c r="G651" s="17"/>
      <c r="I651" s="52"/>
      <c r="K651" s="54"/>
      <c r="L651" s="103"/>
      <c r="M651" s="54"/>
      <c r="O651" s="58"/>
      <c r="P651" s="58"/>
      <c r="Q651" s="52"/>
    </row>
    <row r="652" spans="2:17">
      <c r="B652" s="42" t="s">
        <v>804</v>
      </c>
      <c r="C652" s="51"/>
      <c r="D652" s="32"/>
      <c r="E652" s="56"/>
      <c r="G652" s="17"/>
      <c r="I652" s="52"/>
      <c r="K652" s="54"/>
      <c r="L652" s="103"/>
      <c r="M652" s="54"/>
      <c r="O652" s="58"/>
      <c r="P652" s="58"/>
      <c r="Q652" s="52"/>
    </row>
    <row r="653" spans="2:17">
      <c r="B653" s="40">
        <v>341</v>
      </c>
      <c r="C653" s="51" t="s">
        <v>75</v>
      </c>
      <c r="D653" s="32"/>
      <c r="E653" s="56">
        <v>57161</v>
      </c>
      <c r="G653" s="17" t="s">
        <v>755</v>
      </c>
      <c r="I653" s="52">
        <v>0</v>
      </c>
      <c r="K653" s="54">
        <v>9960092.9000000004</v>
      </c>
      <c r="L653" s="103"/>
      <c r="M653" s="54">
        <v>284859</v>
      </c>
      <c r="O653" s="58">
        <v>2.86</v>
      </c>
      <c r="P653" s="58"/>
      <c r="Q653" s="52" t="s">
        <v>31</v>
      </c>
    </row>
    <row r="654" spans="2:17">
      <c r="B654" s="40">
        <v>343</v>
      </c>
      <c r="C654" s="51" t="s">
        <v>654</v>
      </c>
      <c r="D654" s="32"/>
      <c r="E654" s="56">
        <v>57161</v>
      </c>
      <c r="G654" s="17" t="s">
        <v>756</v>
      </c>
      <c r="I654" s="52">
        <v>0</v>
      </c>
      <c r="K654" s="54">
        <v>77688724.640000001</v>
      </c>
      <c r="L654" s="103"/>
      <c r="M654" s="54">
        <v>2353968</v>
      </c>
      <c r="O654" s="58">
        <v>3.03</v>
      </c>
      <c r="P654" s="58"/>
      <c r="Q654" s="52" t="s">
        <v>31</v>
      </c>
    </row>
    <row r="655" spans="2:17">
      <c r="B655" s="40">
        <v>345</v>
      </c>
      <c r="C655" s="51" t="s">
        <v>604</v>
      </c>
      <c r="D655" s="32"/>
      <c r="E655" s="56">
        <v>57161</v>
      </c>
      <c r="G655" s="17" t="s">
        <v>755</v>
      </c>
      <c r="I655" s="52">
        <v>0</v>
      </c>
      <c r="K655" s="54">
        <v>11952111.48</v>
      </c>
      <c r="L655" s="103"/>
      <c r="M655" s="54">
        <v>341830</v>
      </c>
      <c r="O655" s="58">
        <v>2.86</v>
      </c>
      <c r="P655" s="58"/>
      <c r="Q655" s="52" t="s">
        <v>31</v>
      </c>
    </row>
    <row r="656" spans="2:17" s="46" customFormat="1">
      <c r="B656" s="46" t="s">
        <v>805</v>
      </c>
      <c r="K656" s="92">
        <f>SUBTOTAL(9,K652:K655)</f>
        <v>99600929.020000011</v>
      </c>
      <c r="L656" s="102"/>
      <c r="M656" s="92">
        <f>SUBTOTAL(9,M652:M655)</f>
        <v>2980657</v>
      </c>
      <c r="O656" s="60">
        <f>M656/K656*100</f>
        <v>2.9925995965373775</v>
      </c>
      <c r="P656" s="60"/>
      <c r="Q656" s="52"/>
    </row>
    <row r="657" spans="2:17">
      <c r="B657" s="40"/>
      <c r="C657" s="51"/>
      <c r="D657" s="32"/>
      <c r="E657" s="56"/>
      <c r="G657" s="17"/>
      <c r="I657" s="52"/>
      <c r="K657" s="54"/>
      <c r="L657" s="103"/>
      <c r="M657" s="54"/>
      <c r="O657" s="58"/>
      <c r="P657" s="58"/>
      <c r="Q657" s="52"/>
    </row>
    <row r="658" spans="2:17">
      <c r="B658" s="42" t="s">
        <v>806</v>
      </c>
      <c r="C658" s="51"/>
      <c r="D658" s="32"/>
      <c r="E658" s="56"/>
      <c r="G658" s="17"/>
      <c r="I658" s="52"/>
      <c r="K658" s="54"/>
      <c r="L658" s="103"/>
      <c r="M658" s="54"/>
      <c r="O658" s="58"/>
      <c r="P658" s="58"/>
      <c r="Q658" s="52"/>
    </row>
    <row r="659" spans="2:17">
      <c r="B659" s="40">
        <v>341</v>
      </c>
      <c r="C659" s="51" t="s">
        <v>75</v>
      </c>
      <c r="D659" s="32"/>
      <c r="E659" s="56">
        <v>56795</v>
      </c>
      <c r="G659" s="17" t="s">
        <v>755</v>
      </c>
      <c r="I659" s="52">
        <v>0</v>
      </c>
      <c r="K659" s="54">
        <v>9573675.9700000007</v>
      </c>
      <c r="L659" s="103"/>
      <c r="M659" s="54">
        <v>273811</v>
      </c>
      <c r="O659" s="58">
        <v>2.86</v>
      </c>
      <c r="P659" s="58"/>
      <c r="Q659" s="52" t="s">
        <v>31</v>
      </c>
    </row>
    <row r="660" spans="2:17">
      <c r="B660" s="40">
        <v>343</v>
      </c>
      <c r="C660" s="51" t="s">
        <v>654</v>
      </c>
      <c r="D660" s="32"/>
      <c r="E660" s="56">
        <v>56795</v>
      </c>
      <c r="G660" s="17" t="s">
        <v>756</v>
      </c>
      <c r="I660" s="52">
        <v>0</v>
      </c>
      <c r="K660" s="54">
        <v>54065007.640000001</v>
      </c>
      <c r="L660" s="103"/>
      <c r="M660" s="54">
        <v>1638213</v>
      </c>
      <c r="O660" s="58">
        <v>3.03</v>
      </c>
      <c r="P660" s="58"/>
      <c r="Q660" s="52" t="s">
        <v>31</v>
      </c>
    </row>
    <row r="661" spans="2:17">
      <c r="B661" s="40">
        <v>345</v>
      </c>
      <c r="C661" s="51" t="s">
        <v>604</v>
      </c>
      <c r="D661" s="32"/>
      <c r="E661" s="56">
        <v>56795</v>
      </c>
      <c r="G661" s="17" t="s">
        <v>755</v>
      </c>
      <c r="I661" s="52">
        <v>0</v>
      </c>
      <c r="K661" s="54">
        <v>12233839.970000001</v>
      </c>
      <c r="L661" s="103"/>
      <c r="M661" s="54">
        <v>349894</v>
      </c>
      <c r="O661" s="58">
        <v>2.86</v>
      </c>
      <c r="P661" s="58"/>
      <c r="Q661" s="52" t="s">
        <v>31</v>
      </c>
    </row>
    <row r="662" spans="2:17" s="46" customFormat="1">
      <c r="B662" s="46" t="s">
        <v>807</v>
      </c>
      <c r="K662" s="92">
        <f>SUBTOTAL(9,K658:K661)</f>
        <v>75872523.579999998</v>
      </c>
      <c r="L662" s="102"/>
      <c r="M662" s="92">
        <f>SUBTOTAL(9,M658:M661)</f>
        <v>2261918</v>
      </c>
      <c r="O662" s="60">
        <f>M662/K662*100</f>
        <v>2.9812083390307076</v>
      </c>
      <c r="P662" s="60"/>
      <c r="Q662" s="52"/>
    </row>
    <row r="663" spans="2:17">
      <c r="B663" s="40"/>
      <c r="C663" s="51"/>
      <c r="D663" s="32"/>
      <c r="E663" s="56"/>
      <c r="G663" s="17"/>
      <c r="I663" s="52"/>
      <c r="K663" s="54"/>
      <c r="L663" s="103"/>
      <c r="M663" s="54"/>
      <c r="O663" s="58"/>
      <c r="P663" s="58"/>
      <c r="Q663" s="52"/>
    </row>
    <row r="664" spans="2:17">
      <c r="B664" s="42" t="s">
        <v>808</v>
      </c>
      <c r="C664" s="51"/>
      <c r="D664" s="32"/>
      <c r="E664" s="56"/>
      <c r="G664" s="17"/>
      <c r="I664" s="52"/>
      <c r="K664" s="54"/>
      <c r="L664" s="103"/>
      <c r="M664" s="54"/>
      <c r="O664" s="58"/>
      <c r="P664" s="58"/>
      <c r="Q664" s="52"/>
    </row>
    <row r="665" spans="2:17">
      <c r="B665" s="40">
        <v>341</v>
      </c>
      <c r="C665" s="51" t="s">
        <v>75</v>
      </c>
      <c r="D665" s="32"/>
      <c r="E665" s="56">
        <v>56795</v>
      </c>
      <c r="G665" s="17" t="s">
        <v>755</v>
      </c>
      <c r="I665" s="52">
        <v>0</v>
      </c>
      <c r="K665" s="54">
        <v>12640419.880000001</v>
      </c>
      <c r="L665" s="103"/>
      <c r="M665" s="54">
        <v>361516</v>
      </c>
      <c r="O665" s="58">
        <v>2.86</v>
      </c>
      <c r="P665" s="58"/>
      <c r="Q665" s="52" t="s">
        <v>31</v>
      </c>
    </row>
    <row r="666" spans="2:17">
      <c r="B666" s="40">
        <v>343</v>
      </c>
      <c r="C666" s="51" t="s">
        <v>654</v>
      </c>
      <c r="D666" s="32"/>
      <c r="E666" s="56">
        <v>56795</v>
      </c>
      <c r="G666" s="17" t="s">
        <v>756</v>
      </c>
      <c r="I666" s="52">
        <v>0</v>
      </c>
      <c r="K666" s="54">
        <v>71005144.25</v>
      </c>
      <c r="L666" s="103"/>
      <c r="M666" s="54">
        <v>2151456</v>
      </c>
      <c r="O666" s="58">
        <v>3.03</v>
      </c>
      <c r="P666" s="58"/>
      <c r="Q666" s="52" t="s">
        <v>31</v>
      </c>
    </row>
    <row r="667" spans="2:17">
      <c r="B667" s="40">
        <v>345</v>
      </c>
      <c r="C667" s="51" t="s">
        <v>604</v>
      </c>
      <c r="D667" s="32"/>
      <c r="E667" s="56">
        <v>56795</v>
      </c>
      <c r="G667" s="17" t="s">
        <v>755</v>
      </c>
      <c r="I667" s="52">
        <v>0</v>
      </c>
      <c r="K667" s="54">
        <v>15836808.49</v>
      </c>
      <c r="L667" s="103"/>
      <c r="M667" s="54">
        <v>452933</v>
      </c>
      <c r="O667" s="58">
        <v>2.86</v>
      </c>
      <c r="P667" s="58"/>
      <c r="Q667" s="52" t="s">
        <v>31</v>
      </c>
    </row>
    <row r="668" spans="2:17" s="46" customFormat="1">
      <c r="B668" s="46" t="s">
        <v>809</v>
      </c>
      <c r="K668" s="92">
        <f>SUBTOTAL(9,K664:K667)</f>
        <v>99482372.61999999</v>
      </c>
      <c r="L668" s="102"/>
      <c r="M668" s="92">
        <f>SUBTOTAL(9,M664:M667)</f>
        <v>2965905</v>
      </c>
      <c r="O668" s="60">
        <f>M668/K668*100</f>
        <v>2.9813372177290964</v>
      </c>
      <c r="P668" s="60"/>
      <c r="Q668" s="52"/>
    </row>
    <row r="669" spans="2:17">
      <c r="B669" s="40"/>
      <c r="C669" s="51"/>
      <c r="D669" s="32"/>
      <c r="E669" s="56"/>
      <c r="G669" s="17"/>
      <c r="I669" s="52"/>
      <c r="K669" s="54"/>
      <c r="L669" s="103"/>
      <c r="M669" s="54"/>
      <c r="O669" s="58"/>
      <c r="P669" s="58"/>
      <c r="Q669" s="52"/>
    </row>
    <row r="670" spans="2:17">
      <c r="B670" s="42" t="s">
        <v>810</v>
      </c>
      <c r="C670" s="51"/>
      <c r="D670" s="32"/>
      <c r="E670" s="56"/>
      <c r="G670" s="17"/>
      <c r="I670" s="52"/>
      <c r="K670" s="54"/>
      <c r="L670" s="103"/>
      <c r="M670" s="54"/>
      <c r="O670" s="58"/>
      <c r="P670" s="58"/>
      <c r="Q670" s="52"/>
    </row>
    <row r="671" spans="2:17">
      <c r="B671" s="40">
        <v>341</v>
      </c>
      <c r="C671" s="51" t="s">
        <v>75</v>
      </c>
      <c r="D671" s="32"/>
      <c r="E671" s="56">
        <v>56795</v>
      </c>
      <c r="G671" s="17" t="s">
        <v>755</v>
      </c>
      <c r="I671" s="52">
        <v>0</v>
      </c>
      <c r="K671" s="54">
        <v>6014604.0300000003</v>
      </c>
      <c r="L671" s="103"/>
      <c r="M671" s="54">
        <v>172018</v>
      </c>
      <c r="O671" s="58">
        <v>2.86</v>
      </c>
      <c r="P671" s="58"/>
      <c r="Q671" s="52" t="s">
        <v>31</v>
      </c>
    </row>
    <row r="672" spans="2:17">
      <c r="B672" s="40">
        <v>343</v>
      </c>
      <c r="C672" s="51" t="s">
        <v>654</v>
      </c>
      <c r="D672" s="32"/>
      <c r="E672" s="56">
        <v>56795</v>
      </c>
      <c r="G672" s="17" t="s">
        <v>756</v>
      </c>
      <c r="I672" s="52">
        <v>0</v>
      </c>
      <c r="K672" s="54">
        <v>60660192.060000002</v>
      </c>
      <c r="L672" s="103"/>
      <c r="M672" s="54">
        <v>1838004</v>
      </c>
      <c r="O672" s="58">
        <v>3.03</v>
      </c>
      <c r="P672" s="58"/>
      <c r="Q672" s="52" t="s">
        <v>31</v>
      </c>
    </row>
    <row r="673" spans="2:17">
      <c r="B673" s="40">
        <v>345</v>
      </c>
      <c r="C673" s="51" t="s">
        <v>604</v>
      </c>
      <c r="D673" s="32"/>
      <c r="E673" s="56">
        <v>56795</v>
      </c>
      <c r="G673" s="17" t="s">
        <v>755</v>
      </c>
      <c r="I673" s="52">
        <v>0</v>
      </c>
      <c r="K673" s="54">
        <v>9162083.3300000001</v>
      </c>
      <c r="L673" s="103"/>
      <c r="M673" s="54">
        <v>262036</v>
      </c>
      <c r="O673" s="58">
        <v>2.86</v>
      </c>
      <c r="P673" s="58"/>
      <c r="Q673" s="52" t="s">
        <v>31</v>
      </c>
    </row>
    <row r="674" spans="2:17" s="46" customFormat="1">
      <c r="B674" s="46" t="s">
        <v>811</v>
      </c>
      <c r="K674" s="92">
        <f>SUBTOTAL(9,K670:K673)</f>
        <v>75836879.420000002</v>
      </c>
      <c r="L674" s="102"/>
      <c r="M674" s="92">
        <f>SUBTOTAL(9,M670:M673)</f>
        <v>2272058</v>
      </c>
      <c r="O674" s="60">
        <f>M674/K674*100</f>
        <v>2.9959803427787191</v>
      </c>
      <c r="P674" s="60"/>
      <c r="Q674" s="52"/>
    </row>
    <row r="675" spans="2:17">
      <c r="B675" s="40"/>
      <c r="C675" s="51"/>
      <c r="D675" s="32"/>
      <c r="E675" s="56"/>
      <c r="G675" s="17"/>
      <c r="I675" s="52"/>
      <c r="K675" s="54"/>
      <c r="L675" s="103"/>
      <c r="M675" s="54"/>
      <c r="O675" s="58"/>
      <c r="P675" s="58"/>
      <c r="Q675" s="52"/>
    </row>
    <row r="676" spans="2:17">
      <c r="B676" s="42" t="s">
        <v>812</v>
      </c>
      <c r="C676" s="51"/>
      <c r="D676" s="32"/>
      <c r="E676" s="56"/>
      <c r="G676" s="17"/>
      <c r="I676" s="52"/>
      <c r="K676" s="54"/>
      <c r="L676" s="103"/>
      <c r="M676" s="54"/>
      <c r="O676" s="58"/>
      <c r="P676" s="58"/>
      <c r="Q676" s="52"/>
    </row>
    <row r="677" spans="2:17">
      <c r="B677" s="40">
        <v>341</v>
      </c>
      <c r="C677" s="51" t="s">
        <v>75</v>
      </c>
      <c r="D677" s="32"/>
      <c r="E677" s="56">
        <v>56795</v>
      </c>
      <c r="G677" s="17" t="s">
        <v>755</v>
      </c>
      <c r="I677" s="52">
        <v>0</v>
      </c>
      <c r="K677" s="54">
        <v>5834272.9100000001</v>
      </c>
      <c r="L677" s="103"/>
      <c r="M677" s="54">
        <v>166860</v>
      </c>
      <c r="O677" s="58">
        <v>2.86</v>
      </c>
      <c r="P677" s="58"/>
      <c r="Q677" s="52" t="s">
        <v>31</v>
      </c>
    </row>
    <row r="678" spans="2:17">
      <c r="B678" s="40">
        <v>343</v>
      </c>
      <c r="C678" s="51" t="s">
        <v>654</v>
      </c>
      <c r="D678" s="32"/>
      <c r="E678" s="56">
        <v>56795</v>
      </c>
      <c r="G678" s="17" t="s">
        <v>756</v>
      </c>
      <c r="I678" s="52">
        <v>0</v>
      </c>
      <c r="K678" s="54">
        <v>58841465.460000001</v>
      </c>
      <c r="L678" s="103"/>
      <c r="M678" s="54">
        <v>1782896</v>
      </c>
      <c r="O678" s="58">
        <v>3.03</v>
      </c>
      <c r="P678" s="58"/>
      <c r="Q678" s="52" t="s">
        <v>31</v>
      </c>
    </row>
    <row r="679" spans="2:17">
      <c r="B679" s="40">
        <v>345</v>
      </c>
      <c r="C679" s="51" t="s">
        <v>604</v>
      </c>
      <c r="D679" s="32"/>
      <c r="E679" s="56">
        <v>56795</v>
      </c>
      <c r="G679" s="17" t="s">
        <v>755</v>
      </c>
      <c r="I679" s="52">
        <v>0</v>
      </c>
      <c r="K679" s="54">
        <v>8887383.8300000001</v>
      </c>
      <c r="L679" s="103"/>
      <c r="M679" s="54">
        <v>254179</v>
      </c>
      <c r="O679" s="58">
        <v>2.86</v>
      </c>
      <c r="P679" s="58"/>
      <c r="Q679" s="52" t="s">
        <v>31</v>
      </c>
    </row>
    <row r="680" spans="2:17" s="46" customFormat="1">
      <c r="B680" s="46" t="s">
        <v>813</v>
      </c>
      <c r="K680" s="92">
        <f>SUBTOTAL(9,K676:K679)</f>
        <v>73563122.200000003</v>
      </c>
      <c r="L680" s="102"/>
      <c r="M680" s="92">
        <f>SUBTOTAL(9,M676:M679)</f>
        <v>2203935</v>
      </c>
      <c r="O680" s="60">
        <f>M680/K680*100</f>
        <v>2.995978058147184</v>
      </c>
      <c r="P680" s="60"/>
      <c r="Q680" s="52"/>
    </row>
    <row r="681" spans="2:17">
      <c r="B681" s="40"/>
      <c r="C681" s="51"/>
      <c r="D681" s="32"/>
      <c r="E681" s="56"/>
      <c r="G681" s="17"/>
      <c r="I681" s="52"/>
      <c r="K681" s="54"/>
      <c r="L681" s="103"/>
      <c r="M681" s="54"/>
      <c r="O681" s="58"/>
      <c r="P681" s="58"/>
      <c r="Q681" s="52"/>
    </row>
    <row r="682" spans="2:17">
      <c r="B682" s="42" t="s">
        <v>814</v>
      </c>
      <c r="C682" s="51"/>
      <c r="D682" s="32"/>
      <c r="E682" s="56"/>
      <c r="G682" s="17"/>
      <c r="I682" s="52"/>
      <c r="K682" s="54"/>
      <c r="L682" s="103"/>
      <c r="M682" s="54"/>
      <c r="O682" s="58"/>
      <c r="P682" s="58"/>
      <c r="Q682" s="52"/>
    </row>
    <row r="683" spans="2:17">
      <c r="B683" s="40">
        <v>341</v>
      </c>
      <c r="C683" s="51" t="s">
        <v>75</v>
      </c>
      <c r="D683" s="32"/>
      <c r="E683" s="56">
        <v>56430</v>
      </c>
      <c r="G683" s="17" t="s">
        <v>755</v>
      </c>
      <c r="I683" s="52">
        <v>0</v>
      </c>
      <c r="K683" s="54">
        <v>5114382.08</v>
      </c>
      <c r="L683" s="103"/>
      <c r="M683" s="54">
        <v>146286</v>
      </c>
      <c r="O683" s="58">
        <v>2.86</v>
      </c>
      <c r="P683" s="58"/>
      <c r="Q683" s="52" t="s">
        <v>31</v>
      </c>
    </row>
    <row r="684" spans="2:17">
      <c r="B684" s="40">
        <v>343</v>
      </c>
      <c r="C684" s="51" t="s">
        <v>654</v>
      </c>
      <c r="D684" s="32"/>
      <c r="E684" s="56">
        <v>56430</v>
      </c>
      <c r="G684" s="17" t="s">
        <v>756</v>
      </c>
      <c r="I684" s="52">
        <v>0</v>
      </c>
      <c r="K684" s="54">
        <v>73937493.040000007</v>
      </c>
      <c r="L684" s="103"/>
      <c r="M684" s="54">
        <v>2240308</v>
      </c>
      <c r="O684" s="58">
        <v>3.03</v>
      </c>
      <c r="P684" s="58"/>
      <c r="Q684" s="52" t="s">
        <v>31</v>
      </c>
    </row>
    <row r="685" spans="2:17">
      <c r="B685" s="40">
        <v>345</v>
      </c>
      <c r="C685" s="51" t="s">
        <v>604</v>
      </c>
      <c r="D685" s="32"/>
      <c r="E685" s="56">
        <v>56430</v>
      </c>
      <c r="G685" s="17" t="s">
        <v>755</v>
      </c>
      <c r="I685" s="52">
        <v>0</v>
      </c>
      <c r="K685" s="59">
        <v>10342552.529999999</v>
      </c>
      <c r="L685" s="103"/>
      <c r="M685" s="59">
        <v>295819</v>
      </c>
      <c r="O685" s="58">
        <v>2.86</v>
      </c>
      <c r="P685" s="58"/>
      <c r="Q685" s="52" t="s">
        <v>31</v>
      </c>
    </row>
    <row r="686" spans="2:17" s="46" customFormat="1">
      <c r="B686" s="46" t="s">
        <v>815</v>
      </c>
      <c r="K686" s="49">
        <f>SUBTOTAL(9,K682:K685)</f>
        <v>89394427.650000006</v>
      </c>
      <c r="L686" s="102"/>
      <c r="M686" s="49">
        <f>SUBTOTAL(9,M682:M685)</f>
        <v>2682413</v>
      </c>
      <c r="O686" s="60">
        <f>M686/K686*100</f>
        <v>3.0006490007433921</v>
      </c>
      <c r="P686" s="60"/>
      <c r="Q686" s="52"/>
    </row>
    <row r="687" spans="2:17">
      <c r="B687" s="40"/>
      <c r="C687" s="51"/>
      <c r="D687" s="32"/>
      <c r="E687" s="56"/>
      <c r="G687" s="17"/>
      <c r="I687" s="52"/>
      <c r="K687" s="54"/>
      <c r="L687" s="103"/>
      <c r="M687" s="54"/>
      <c r="O687" s="58"/>
      <c r="P687" s="58"/>
      <c r="Q687" s="52"/>
    </row>
    <row r="688" spans="2:17">
      <c r="B688" s="42" t="s">
        <v>816</v>
      </c>
      <c r="C688" s="51"/>
      <c r="D688" s="32"/>
      <c r="E688" s="56"/>
      <c r="G688" s="17"/>
      <c r="I688" s="52"/>
      <c r="K688" s="54"/>
      <c r="L688" s="103"/>
      <c r="M688" s="54"/>
      <c r="O688" s="58"/>
      <c r="P688" s="58"/>
      <c r="Q688" s="52"/>
    </row>
    <row r="689" spans="2:17">
      <c r="B689" s="40">
        <v>341</v>
      </c>
      <c r="C689" s="51" t="s">
        <v>75</v>
      </c>
      <c r="D689" s="32"/>
      <c r="E689" s="56">
        <v>56430</v>
      </c>
      <c r="G689" s="17" t="s">
        <v>755</v>
      </c>
      <c r="I689" s="52">
        <v>0</v>
      </c>
      <c r="K689" s="54">
        <v>5452354.2300000004</v>
      </c>
      <c r="L689" s="103"/>
      <c r="M689" s="54">
        <v>155949</v>
      </c>
      <c r="O689" s="58">
        <v>2.86</v>
      </c>
      <c r="P689" s="58"/>
      <c r="Q689" s="52" t="s">
        <v>31</v>
      </c>
    </row>
    <row r="690" spans="2:17">
      <c r="B690" s="40">
        <v>343</v>
      </c>
      <c r="C690" s="51" t="s">
        <v>654</v>
      </c>
      <c r="D690" s="32"/>
      <c r="E690" s="56">
        <v>56430</v>
      </c>
      <c r="G690" s="17" t="s">
        <v>756</v>
      </c>
      <c r="I690" s="52">
        <v>0</v>
      </c>
      <c r="K690" s="54">
        <v>75075951.269999996</v>
      </c>
      <c r="L690" s="103"/>
      <c r="M690" s="54">
        <v>2274802</v>
      </c>
      <c r="O690" s="58">
        <v>3.03</v>
      </c>
      <c r="P690" s="58"/>
      <c r="Q690" s="52" t="s">
        <v>31</v>
      </c>
    </row>
    <row r="691" spans="2:17">
      <c r="B691" s="40">
        <v>345</v>
      </c>
      <c r="C691" s="51" t="s">
        <v>604</v>
      </c>
      <c r="D691" s="32"/>
      <c r="E691" s="56">
        <v>56430</v>
      </c>
      <c r="G691" s="17" t="s">
        <v>755</v>
      </c>
      <c r="I691" s="52">
        <v>0</v>
      </c>
      <c r="K691" s="54">
        <v>10936762.449999999</v>
      </c>
      <c r="L691" s="103"/>
      <c r="M691" s="54">
        <v>312792</v>
      </c>
      <c r="O691" s="58">
        <v>2.86</v>
      </c>
      <c r="P691" s="58"/>
      <c r="Q691" s="52" t="s">
        <v>31</v>
      </c>
    </row>
    <row r="692" spans="2:17" s="46" customFormat="1">
      <c r="B692" s="46" t="s">
        <v>817</v>
      </c>
      <c r="K692" s="92">
        <f>SUBTOTAL(9,K689:K691)</f>
        <v>91465067.950000003</v>
      </c>
      <c r="L692" s="102"/>
      <c r="M692" s="92">
        <f>SUBTOTAL(9,M689:M691)</f>
        <v>2743543</v>
      </c>
      <c r="O692" s="60">
        <f>M692/K692*100</f>
        <v>2.9995527926571666</v>
      </c>
      <c r="P692" s="60"/>
      <c r="Q692" s="52"/>
    </row>
    <row r="693" spans="2:17">
      <c r="B693" s="40"/>
      <c r="C693" s="51"/>
      <c r="D693" s="32"/>
      <c r="E693" s="56"/>
      <c r="G693" s="17"/>
      <c r="I693" s="52"/>
      <c r="K693" s="54"/>
      <c r="L693" s="103"/>
      <c r="M693" s="54"/>
      <c r="O693" s="58"/>
      <c r="P693" s="58"/>
      <c r="Q693" s="52"/>
    </row>
    <row r="694" spans="2:17">
      <c r="B694" s="42" t="s">
        <v>818</v>
      </c>
      <c r="C694" s="51"/>
      <c r="D694" s="32"/>
      <c r="E694" s="56"/>
      <c r="G694" s="17"/>
      <c r="I694" s="52"/>
      <c r="K694" s="54"/>
      <c r="L694" s="103"/>
      <c r="M694" s="54"/>
      <c r="O694" s="58"/>
      <c r="P694" s="58"/>
      <c r="Q694" s="52"/>
    </row>
    <row r="695" spans="2:17">
      <c r="B695" s="40">
        <v>341</v>
      </c>
      <c r="C695" s="51" t="s">
        <v>75</v>
      </c>
      <c r="D695" s="32"/>
      <c r="E695" s="56">
        <v>56795</v>
      </c>
      <c r="G695" s="17" t="s">
        <v>755</v>
      </c>
      <c r="I695" s="52">
        <v>0</v>
      </c>
      <c r="K695" s="54">
        <v>10985672.050000001</v>
      </c>
      <c r="L695" s="103"/>
      <c r="M695" s="54">
        <v>314192</v>
      </c>
      <c r="O695" s="58">
        <v>2.86</v>
      </c>
      <c r="P695" s="58"/>
      <c r="Q695" s="52" t="s">
        <v>31</v>
      </c>
    </row>
    <row r="696" spans="2:17">
      <c r="B696" s="40">
        <v>343</v>
      </c>
      <c r="C696" s="51" t="s">
        <v>654</v>
      </c>
      <c r="D696" s="32"/>
      <c r="E696" s="56">
        <v>56795</v>
      </c>
      <c r="G696" s="17" t="s">
        <v>756</v>
      </c>
      <c r="I696" s="52">
        <v>0</v>
      </c>
      <c r="K696" s="54">
        <v>47942137.380000003</v>
      </c>
      <c r="L696" s="103"/>
      <c r="M696" s="54">
        <v>1452660</v>
      </c>
      <c r="O696" s="58">
        <v>3.03</v>
      </c>
      <c r="P696" s="58"/>
      <c r="Q696" s="52" t="s">
        <v>31</v>
      </c>
    </row>
    <row r="697" spans="2:17">
      <c r="B697" s="40">
        <v>345</v>
      </c>
      <c r="C697" s="51" t="s">
        <v>604</v>
      </c>
      <c r="D697" s="32"/>
      <c r="E697" s="56">
        <v>56795</v>
      </c>
      <c r="G697" s="17" t="s">
        <v>755</v>
      </c>
      <c r="I697" s="52">
        <v>0</v>
      </c>
      <c r="K697" s="54">
        <v>10954496.939999999</v>
      </c>
      <c r="L697" s="103"/>
      <c r="M697" s="54">
        <v>313301</v>
      </c>
      <c r="O697" s="58">
        <v>2.86</v>
      </c>
      <c r="P697" s="58"/>
      <c r="Q697" s="52" t="s">
        <v>31</v>
      </c>
    </row>
    <row r="698" spans="2:17" s="46" customFormat="1">
      <c r="B698" s="46" t="s">
        <v>819</v>
      </c>
      <c r="K698" s="92">
        <f>SUBTOTAL(9,K695:K697)</f>
        <v>69882306.370000005</v>
      </c>
      <c r="L698" s="102"/>
      <c r="M698" s="92">
        <f>SUBTOTAL(9,M695:M697)</f>
        <v>2080153</v>
      </c>
      <c r="O698" s="60">
        <f>M698/K698*100</f>
        <v>2.9766518995328917</v>
      </c>
      <c r="P698" s="60"/>
      <c r="Q698" s="52"/>
    </row>
    <row r="699" spans="2:17">
      <c r="B699" s="40"/>
      <c r="C699" s="51"/>
      <c r="D699" s="32"/>
      <c r="E699" s="56"/>
      <c r="G699" s="17"/>
      <c r="I699" s="52"/>
      <c r="K699" s="54"/>
      <c r="L699" s="103"/>
      <c r="M699" s="54"/>
      <c r="O699" s="58"/>
      <c r="P699" s="58"/>
      <c r="Q699" s="52"/>
    </row>
    <row r="700" spans="2:17">
      <c r="B700" s="42" t="s">
        <v>820</v>
      </c>
      <c r="C700" s="51"/>
      <c r="D700" s="32"/>
      <c r="E700" s="56"/>
      <c r="G700" s="17"/>
      <c r="I700" s="52"/>
      <c r="K700" s="54"/>
      <c r="L700" s="103"/>
      <c r="M700" s="54"/>
      <c r="O700" s="58"/>
      <c r="P700" s="58"/>
      <c r="Q700" s="52"/>
    </row>
    <row r="701" spans="2:17">
      <c r="B701" s="40">
        <v>341</v>
      </c>
      <c r="C701" s="51" t="s">
        <v>75</v>
      </c>
      <c r="D701" s="32"/>
      <c r="E701" s="56">
        <v>56795</v>
      </c>
      <c r="G701" s="17" t="s">
        <v>755</v>
      </c>
      <c r="I701" s="52">
        <v>0</v>
      </c>
      <c r="K701" s="54">
        <v>5788769.0499999998</v>
      </c>
      <c r="L701" s="103"/>
      <c r="M701" s="54">
        <v>165559</v>
      </c>
      <c r="O701" s="58">
        <v>2.86</v>
      </c>
      <c r="P701" s="58"/>
      <c r="Q701" s="52" t="s">
        <v>31</v>
      </c>
    </row>
    <row r="702" spans="2:17">
      <c r="B702" s="40">
        <v>343</v>
      </c>
      <c r="C702" s="51" t="s">
        <v>654</v>
      </c>
      <c r="D702" s="32"/>
      <c r="E702" s="56">
        <v>56795</v>
      </c>
      <c r="G702" s="17" t="s">
        <v>756</v>
      </c>
      <c r="I702" s="52">
        <v>0</v>
      </c>
      <c r="K702" s="54">
        <v>58382536.990000002</v>
      </c>
      <c r="L702" s="103"/>
      <c r="M702" s="54">
        <v>1768991</v>
      </c>
      <c r="O702" s="58">
        <v>3.03</v>
      </c>
      <c r="P702" s="58"/>
      <c r="Q702" s="52" t="s">
        <v>31</v>
      </c>
    </row>
    <row r="703" spans="2:17">
      <c r="B703" s="40">
        <v>345</v>
      </c>
      <c r="C703" s="51" t="s">
        <v>604</v>
      </c>
      <c r="D703" s="32"/>
      <c r="E703" s="56">
        <v>56795</v>
      </c>
      <c r="G703" s="17" t="s">
        <v>755</v>
      </c>
      <c r="I703" s="52">
        <v>0</v>
      </c>
      <c r="K703" s="54">
        <v>8818067.5099999998</v>
      </c>
      <c r="L703" s="103"/>
      <c r="M703" s="54">
        <v>252197</v>
      </c>
      <c r="O703" s="58">
        <v>2.86</v>
      </c>
      <c r="P703" s="58"/>
      <c r="Q703" s="52" t="s">
        <v>31</v>
      </c>
    </row>
    <row r="704" spans="2:17" s="46" customFormat="1">
      <c r="B704" s="46" t="s">
        <v>821</v>
      </c>
      <c r="K704" s="92">
        <f>SUBTOTAL(9,K701:K703)</f>
        <v>72989373.549999997</v>
      </c>
      <c r="L704" s="102"/>
      <c r="M704" s="92">
        <f>SUBTOTAL(9,M701:M703)</f>
        <v>2186747</v>
      </c>
      <c r="O704" s="60">
        <f>M704/K704*100</f>
        <v>2.9959799538517893</v>
      </c>
      <c r="P704" s="60"/>
      <c r="Q704" s="52"/>
    </row>
    <row r="705" spans="2:17">
      <c r="B705" s="40"/>
      <c r="C705" s="51"/>
      <c r="D705" s="32"/>
      <c r="E705" s="56"/>
      <c r="G705" s="17"/>
      <c r="I705" s="52"/>
      <c r="K705" s="54"/>
      <c r="L705" s="103"/>
      <c r="M705" s="54"/>
      <c r="O705" s="58"/>
      <c r="P705" s="58"/>
      <c r="Q705" s="52"/>
    </row>
    <row r="706" spans="2:17">
      <c r="B706" s="42" t="s">
        <v>822</v>
      </c>
      <c r="C706" s="51"/>
      <c r="D706" s="32"/>
      <c r="E706" s="56"/>
      <c r="G706" s="17"/>
      <c r="I706" s="52"/>
      <c r="K706" s="54"/>
      <c r="L706" s="103"/>
      <c r="M706" s="54"/>
      <c r="O706" s="58"/>
      <c r="P706" s="58"/>
      <c r="Q706" s="52"/>
    </row>
    <row r="707" spans="2:17">
      <c r="B707" s="40">
        <v>341</v>
      </c>
      <c r="C707" s="51" t="s">
        <v>75</v>
      </c>
      <c r="D707" s="32"/>
      <c r="E707" s="56">
        <v>56430</v>
      </c>
      <c r="G707" s="17" t="s">
        <v>755</v>
      </c>
      <c r="I707" s="52">
        <v>0</v>
      </c>
      <c r="K707" s="54">
        <v>5014119.05</v>
      </c>
      <c r="L707" s="103"/>
      <c r="M707" s="54">
        <v>143404</v>
      </c>
      <c r="O707" s="58">
        <v>2.86</v>
      </c>
      <c r="P707" s="58"/>
      <c r="Q707" s="52" t="s">
        <v>31</v>
      </c>
    </row>
    <row r="708" spans="2:17">
      <c r="B708" s="40">
        <v>343</v>
      </c>
      <c r="C708" s="51" t="s">
        <v>654</v>
      </c>
      <c r="D708" s="32"/>
      <c r="E708" s="56">
        <v>56430</v>
      </c>
      <c r="G708" s="17" t="s">
        <v>756</v>
      </c>
      <c r="I708" s="52">
        <v>0</v>
      </c>
      <c r="K708" s="54">
        <v>67592052.340000004</v>
      </c>
      <c r="L708" s="103"/>
      <c r="M708" s="54">
        <v>2048040</v>
      </c>
      <c r="O708" s="58">
        <v>3.03</v>
      </c>
      <c r="P708" s="58"/>
      <c r="Q708" s="52" t="s">
        <v>31</v>
      </c>
    </row>
    <row r="709" spans="2:17">
      <c r="B709" s="40">
        <v>345</v>
      </c>
      <c r="C709" s="51" t="s">
        <v>604</v>
      </c>
      <c r="D709" s="32"/>
      <c r="E709" s="56">
        <v>56430</v>
      </c>
      <c r="G709" s="17" t="s">
        <v>755</v>
      </c>
      <c r="I709" s="52">
        <v>0</v>
      </c>
      <c r="K709" s="54">
        <v>10107429.23</v>
      </c>
      <c r="L709" s="103"/>
      <c r="M709" s="54">
        <v>289073</v>
      </c>
      <c r="O709" s="58">
        <v>2.86</v>
      </c>
      <c r="P709" s="58"/>
      <c r="Q709" s="52" t="s">
        <v>31</v>
      </c>
    </row>
    <row r="710" spans="2:17" s="46" customFormat="1">
      <c r="B710" s="46" t="s">
        <v>823</v>
      </c>
      <c r="K710" s="92">
        <f>SUBTOTAL(9,K707:K709)</f>
        <v>82713600.620000005</v>
      </c>
      <c r="L710" s="102"/>
      <c r="M710" s="92">
        <f>SUBTOTAL(9,M707:M709)</f>
        <v>2480517</v>
      </c>
      <c r="O710" s="60">
        <f>M710/K710*100</f>
        <v>2.998922766518056</v>
      </c>
      <c r="P710" s="60"/>
      <c r="Q710" s="52"/>
    </row>
    <row r="711" spans="2:17">
      <c r="B711" s="40"/>
      <c r="C711" s="51"/>
      <c r="D711" s="32"/>
      <c r="E711" s="56"/>
      <c r="G711" s="17"/>
      <c r="I711" s="52"/>
      <c r="K711" s="54"/>
      <c r="L711" s="103"/>
      <c r="M711" s="54"/>
      <c r="O711" s="58"/>
      <c r="P711" s="58"/>
      <c r="Q711" s="52"/>
    </row>
    <row r="712" spans="2:17">
      <c r="B712" s="42" t="s">
        <v>824</v>
      </c>
      <c r="C712" s="51"/>
      <c r="D712" s="32"/>
      <c r="E712" s="56"/>
      <c r="G712" s="17"/>
      <c r="I712" s="52"/>
      <c r="K712" s="54"/>
      <c r="L712" s="103"/>
      <c r="M712" s="54"/>
      <c r="O712" s="58"/>
      <c r="P712" s="58"/>
      <c r="Q712" s="52"/>
    </row>
    <row r="713" spans="2:17">
      <c r="B713" s="40">
        <v>341</v>
      </c>
      <c r="C713" s="51" t="s">
        <v>75</v>
      </c>
      <c r="D713" s="32"/>
      <c r="E713" s="56">
        <v>57161</v>
      </c>
      <c r="G713" s="17" t="s">
        <v>755</v>
      </c>
      <c r="I713" s="52">
        <v>0</v>
      </c>
      <c r="K713" s="54">
        <v>6169889.7999999998</v>
      </c>
      <c r="L713" s="103"/>
      <c r="M713" s="54">
        <v>176459</v>
      </c>
      <c r="O713" s="58">
        <v>2.86</v>
      </c>
      <c r="P713" s="58"/>
      <c r="Q713" s="52" t="s">
        <v>31</v>
      </c>
    </row>
    <row r="714" spans="2:17">
      <c r="B714" s="40">
        <v>343</v>
      </c>
      <c r="C714" s="51" t="s">
        <v>654</v>
      </c>
      <c r="D714" s="32"/>
      <c r="E714" s="56">
        <v>57161</v>
      </c>
      <c r="G714" s="17" t="s">
        <v>756</v>
      </c>
      <c r="I714" s="52">
        <v>0</v>
      </c>
      <c r="K714" s="54">
        <v>62226324.149999999</v>
      </c>
      <c r="L714" s="103"/>
      <c r="M714" s="54">
        <v>1885458</v>
      </c>
      <c r="O714" s="58">
        <v>3.03</v>
      </c>
      <c r="P714" s="58"/>
      <c r="Q714" s="52" t="s">
        <v>31</v>
      </c>
    </row>
    <row r="715" spans="2:17">
      <c r="B715" s="40">
        <v>345</v>
      </c>
      <c r="C715" s="51" t="s">
        <v>604</v>
      </c>
      <c r="D715" s="32"/>
      <c r="E715" s="56">
        <v>57161</v>
      </c>
      <c r="G715" s="17" t="s">
        <v>755</v>
      </c>
      <c r="I715" s="52">
        <v>0</v>
      </c>
      <c r="K715" s="54">
        <v>9398631.0899999999</v>
      </c>
      <c r="L715" s="103"/>
      <c r="M715" s="54">
        <v>268801</v>
      </c>
      <c r="O715" s="58">
        <v>2.86</v>
      </c>
      <c r="P715" s="58"/>
      <c r="Q715" s="52" t="s">
        <v>31</v>
      </c>
    </row>
    <row r="716" spans="2:17" s="46" customFormat="1">
      <c r="B716" s="46" t="s">
        <v>825</v>
      </c>
      <c r="K716" s="92">
        <f>SUBTOTAL(9,K713:K715)</f>
        <v>77794845.040000007</v>
      </c>
      <c r="L716" s="102"/>
      <c r="M716" s="92">
        <f>SUBTOTAL(9,M713:M715)</f>
        <v>2330718</v>
      </c>
      <c r="O716" s="60">
        <f>M716/K716*100</f>
        <v>2.9959800020189098</v>
      </c>
      <c r="P716" s="60"/>
      <c r="Q716" s="52"/>
    </row>
    <row r="717" spans="2:17">
      <c r="B717" s="40"/>
      <c r="C717" s="51"/>
      <c r="D717" s="32"/>
      <c r="E717" s="56"/>
      <c r="G717" s="17"/>
      <c r="I717" s="52"/>
      <c r="K717" s="54"/>
      <c r="L717" s="103"/>
      <c r="M717" s="54"/>
      <c r="O717" s="58"/>
      <c r="P717" s="58"/>
      <c r="Q717" s="52"/>
    </row>
    <row r="718" spans="2:17">
      <c r="B718" s="42" t="s">
        <v>826</v>
      </c>
      <c r="C718" s="51"/>
      <c r="D718" s="32"/>
      <c r="E718" s="56"/>
      <c r="G718" s="17"/>
      <c r="I718" s="52"/>
      <c r="K718" s="54"/>
      <c r="L718" s="103"/>
      <c r="M718" s="54"/>
      <c r="O718" s="58"/>
      <c r="P718" s="58"/>
      <c r="Q718" s="52"/>
    </row>
    <row r="719" spans="2:17">
      <c r="B719" s="40">
        <v>341</v>
      </c>
      <c r="C719" s="51" t="s">
        <v>75</v>
      </c>
      <c r="D719" s="32"/>
      <c r="E719" s="56">
        <v>57161</v>
      </c>
      <c r="G719" s="17" t="s">
        <v>755</v>
      </c>
      <c r="I719" s="52">
        <v>0</v>
      </c>
      <c r="K719" s="54">
        <v>6771282.2999999998</v>
      </c>
      <c r="L719" s="103"/>
      <c r="M719" s="54">
        <v>193659</v>
      </c>
      <c r="O719" s="58">
        <v>2.86</v>
      </c>
      <c r="P719" s="58"/>
      <c r="Q719" s="52" t="s">
        <v>31</v>
      </c>
    </row>
    <row r="720" spans="2:17">
      <c r="B720" s="40">
        <v>343</v>
      </c>
      <c r="C720" s="51" t="s">
        <v>654</v>
      </c>
      <c r="D720" s="32"/>
      <c r="E720" s="56">
        <v>57161</v>
      </c>
      <c r="G720" s="17" t="s">
        <v>756</v>
      </c>
      <c r="I720" s="52">
        <v>0</v>
      </c>
      <c r="K720" s="54">
        <v>68291658.469999999</v>
      </c>
      <c r="L720" s="103"/>
      <c r="M720" s="54">
        <v>2069237</v>
      </c>
      <c r="O720" s="58">
        <v>3.03</v>
      </c>
      <c r="P720" s="58"/>
      <c r="Q720" s="52" t="s">
        <v>31</v>
      </c>
    </row>
    <row r="721" spans="2:17">
      <c r="B721" s="40">
        <v>345</v>
      </c>
      <c r="C721" s="51" t="s">
        <v>604</v>
      </c>
      <c r="D721" s="32"/>
      <c r="E721" s="56">
        <v>57161</v>
      </c>
      <c r="G721" s="17" t="s">
        <v>755</v>
      </c>
      <c r="I721" s="52">
        <v>0</v>
      </c>
      <c r="K721" s="54">
        <v>10314735.98</v>
      </c>
      <c r="L721" s="103"/>
      <c r="M721" s="54">
        <v>295001</v>
      </c>
      <c r="O721" s="58">
        <v>2.86</v>
      </c>
      <c r="P721" s="58"/>
      <c r="Q721" s="52" t="s">
        <v>31</v>
      </c>
    </row>
    <row r="722" spans="2:17" s="46" customFormat="1">
      <c r="B722" s="46" t="s">
        <v>827</v>
      </c>
      <c r="K722" s="92">
        <f>SUBTOTAL(9,K719:K721)</f>
        <v>85377676.75</v>
      </c>
      <c r="L722" s="102"/>
      <c r="M722" s="92">
        <f>SUBTOTAL(9,M719:M721)</f>
        <v>2557897</v>
      </c>
      <c r="O722" s="60">
        <f>M722/K722*100</f>
        <v>2.9959786883050783</v>
      </c>
      <c r="P722" s="60"/>
      <c r="Q722" s="52"/>
    </row>
    <row r="723" spans="2:17">
      <c r="B723" s="40"/>
      <c r="C723" s="51"/>
      <c r="D723" s="32"/>
      <c r="E723" s="56"/>
      <c r="G723" s="17"/>
      <c r="I723" s="52"/>
      <c r="K723" s="54"/>
      <c r="L723" s="103"/>
      <c r="M723" s="54"/>
      <c r="O723" s="58"/>
      <c r="P723" s="58"/>
      <c r="Q723" s="52"/>
    </row>
    <row r="724" spans="2:17">
      <c r="B724" s="42" t="s">
        <v>828</v>
      </c>
      <c r="C724" s="51"/>
      <c r="D724" s="32"/>
      <c r="E724" s="56"/>
      <c r="G724" s="17"/>
      <c r="I724" s="52"/>
      <c r="K724" s="54"/>
      <c r="L724" s="103"/>
      <c r="M724" s="54"/>
      <c r="O724" s="58"/>
      <c r="P724" s="58"/>
      <c r="Q724" s="52"/>
    </row>
    <row r="725" spans="2:17">
      <c r="B725" s="40">
        <v>341</v>
      </c>
      <c r="C725" s="51" t="s">
        <v>75</v>
      </c>
      <c r="D725" s="32"/>
      <c r="E725" s="56">
        <v>57161</v>
      </c>
      <c r="G725" s="17" t="s">
        <v>755</v>
      </c>
      <c r="I725" s="52">
        <v>0</v>
      </c>
      <c r="K725" s="54">
        <v>5920648.5800000001</v>
      </c>
      <c r="L725" s="103"/>
      <c r="M725" s="54">
        <v>169331</v>
      </c>
      <c r="O725" s="58">
        <v>2.86</v>
      </c>
      <c r="P725" s="58"/>
      <c r="Q725" s="52" t="s">
        <v>31</v>
      </c>
    </row>
    <row r="726" spans="2:17">
      <c r="B726" s="40">
        <v>343</v>
      </c>
      <c r="C726" s="51" t="s">
        <v>654</v>
      </c>
      <c r="D726" s="32"/>
      <c r="E726" s="56">
        <v>57161</v>
      </c>
      <c r="G726" s="17" t="s">
        <v>756</v>
      </c>
      <c r="I726" s="52">
        <v>0</v>
      </c>
      <c r="K726" s="54">
        <v>59712605.869999997</v>
      </c>
      <c r="L726" s="103"/>
      <c r="M726" s="54">
        <v>1809292</v>
      </c>
      <c r="O726" s="58">
        <v>3.03</v>
      </c>
      <c r="P726" s="58"/>
      <c r="Q726" s="52" t="s">
        <v>31</v>
      </c>
    </row>
    <row r="727" spans="2:17">
      <c r="B727" s="40">
        <v>345</v>
      </c>
      <c r="C727" s="51" t="s">
        <v>604</v>
      </c>
      <c r="D727" s="32"/>
      <c r="E727" s="56">
        <v>57161</v>
      </c>
      <c r="G727" s="17" t="s">
        <v>755</v>
      </c>
      <c r="I727" s="52">
        <v>0</v>
      </c>
      <c r="K727" s="54">
        <v>9018960.4100000001</v>
      </c>
      <c r="L727" s="103"/>
      <c r="M727" s="54">
        <v>257942</v>
      </c>
      <c r="O727" s="58">
        <v>2.86</v>
      </c>
      <c r="P727" s="58"/>
      <c r="Q727" s="52" t="s">
        <v>31</v>
      </c>
    </row>
    <row r="728" spans="2:17" s="46" customFormat="1">
      <c r="B728" s="46" t="s">
        <v>829</v>
      </c>
      <c r="K728" s="92">
        <f>SUBTOTAL(9,K725:K727)</f>
        <v>74652214.859999999</v>
      </c>
      <c r="L728" s="102"/>
      <c r="M728" s="92">
        <f>SUBTOTAL(9,M725:M727)</f>
        <v>2236565</v>
      </c>
      <c r="O728" s="60">
        <f>M728/K728*100</f>
        <v>2.9959794283322618</v>
      </c>
      <c r="P728" s="60"/>
      <c r="Q728" s="52"/>
    </row>
    <row r="729" spans="2:17">
      <c r="B729" s="40"/>
      <c r="C729" s="51"/>
      <c r="D729" s="32"/>
      <c r="E729" s="56"/>
      <c r="G729" s="17"/>
      <c r="I729" s="52"/>
      <c r="K729" s="54"/>
      <c r="L729" s="103"/>
      <c r="M729" s="54"/>
      <c r="O729" s="58"/>
      <c r="P729" s="58"/>
      <c r="Q729" s="52"/>
    </row>
    <row r="730" spans="2:17">
      <c r="B730" s="42" t="s">
        <v>830</v>
      </c>
      <c r="C730" s="51"/>
      <c r="D730" s="32"/>
      <c r="E730" s="56"/>
      <c r="G730" s="17"/>
      <c r="I730" s="52"/>
      <c r="K730" s="54"/>
      <c r="L730" s="103"/>
      <c r="M730" s="54"/>
      <c r="O730" s="58"/>
      <c r="P730" s="58"/>
      <c r="Q730" s="52"/>
    </row>
    <row r="731" spans="2:17">
      <c r="B731" s="40">
        <v>341</v>
      </c>
      <c r="C731" s="51" t="s">
        <v>75</v>
      </c>
      <c r="D731" s="32"/>
      <c r="E731" s="56">
        <v>56795</v>
      </c>
      <c r="G731" s="17" t="s">
        <v>755</v>
      </c>
      <c r="I731" s="52">
        <v>0</v>
      </c>
      <c r="K731" s="54">
        <v>5912249.7000000002</v>
      </c>
      <c r="L731" s="103"/>
      <c r="M731" s="54">
        <v>169221</v>
      </c>
      <c r="O731" s="58">
        <v>2.86</v>
      </c>
      <c r="P731" s="58"/>
      <c r="Q731" s="52" t="s">
        <v>31</v>
      </c>
    </row>
    <row r="732" spans="2:17">
      <c r="B732" s="40">
        <v>343</v>
      </c>
      <c r="C732" s="51" t="s">
        <v>654</v>
      </c>
      <c r="D732" s="32"/>
      <c r="E732" s="56">
        <v>56795</v>
      </c>
      <c r="G732" s="17" t="s">
        <v>756</v>
      </c>
      <c r="I732" s="52">
        <v>0</v>
      </c>
      <c r="K732" s="54">
        <v>59627899.090000004</v>
      </c>
      <c r="L732" s="103"/>
      <c r="M732" s="54">
        <v>1808041</v>
      </c>
      <c r="O732" s="58">
        <v>3.03</v>
      </c>
      <c r="P732" s="58"/>
      <c r="Q732" s="52" t="s">
        <v>31</v>
      </c>
    </row>
    <row r="733" spans="2:17">
      <c r="B733" s="40">
        <v>345</v>
      </c>
      <c r="C733" s="51" t="s">
        <v>604</v>
      </c>
      <c r="D733" s="32"/>
      <c r="E733" s="56">
        <v>56795</v>
      </c>
      <c r="G733" s="17" t="s">
        <v>755</v>
      </c>
      <c r="I733" s="52">
        <v>0</v>
      </c>
      <c r="K733" s="54">
        <v>9006166.3399999999</v>
      </c>
      <c r="L733" s="103"/>
      <c r="M733" s="54">
        <v>257775</v>
      </c>
      <c r="O733" s="58">
        <v>2.86</v>
      </c>
      <c r="P733" s="58"/>
      <c r="Q733" s="52" t="s">
        <v>31</v>
      </c>
    </row>
    <row r="734" spans="2:17" s="46" customFormat="1">
      <c r="B734" s="46" t="s">
        <v>831</v>
      </c>
      <c r="K734" s="92">
        <f>SUBTOTAL(9,K731:K733)</f>
        <v>74546315.13000001</v>
      </c>
      <c r="L734" s="102"/>
      <c r="M734" s="92">
        <f>SUBTOTAL(9,M731:M733)</f>
        <v>2235037</v>
      </c>
      <c r="O734" s="60">
        <f>M734/K734*100</f>
        <v>2.998185753517606</v>
      </c>
      <c r="P734" s="60"/>
      <c r="Q734" s="52"/>
    </row>
    <row r="735" spans="2:17">
      <c r="B735" s="40"/>
      <c r="C735" s="51"/>
      <c r="D735" s="32"/>
      <c r="E735" s="56"/>
      <c r="G735" s="17"/>
      <c r="I735" s="52"/>
      <c r="K735" s="54"/>
      <c r="L735" s="103"/>
      <c r="M735" s="54"/>
      <c r="O735" s="58"/>
      <c r="P735" s="58"/>
      <c r="Q735" s="52"/>
    </row>
    <row r="736" spans="2:17">
      <c r="B736" s="42" t="s">
        <v>832</v>
      </c>
      <c r="C736" s="51"/>
      <c r="D736" s="32"/>
      <c r="E736" s="56"/>
      <c r="G736" s="17"/>
      <c r="I736" s="52"/>
      <c r="K736" s="54"/>
      <c r="L736" s="103"/>
      <c r="M736" s="54"/>
      <c r="O736" s="58"/>
      <c r="P736" s="58"/>
      <c r="Q736" s="52"/>
    </row>
    <row r="737" spans="2:17">
      <c r="B737" s="40">
        <v>341</v>
      </c>
      <c r="C737" s="51" t="s">
        <v>75</v>
      </c>
      <c r="D737" s="32"/>
      <c r="E737" s="56">
        <v>56795</v>
      </c>
      <c r="G737" s="17" t="s">
        <v>755</v>
      </c>
      <c r="I737" s="52">
        <v>0</v>
      </c>
      <c r="K737" s="54">
        <v>5777199.7599999998</v>
      </c>
      <c r="L737" s="103"/>
      <c r="M737" s="54">
        <v>165228</v>
      </c>
      <c r="O737" s="58">
        <v>2.86</v>
      </c>
      <c r="P737" s="58"/>
      <c r="Q737" s="52" t="s">
        <v>31</v>
      </c>
    </row>
    <row r="738" spans="2:17">
      <c r="B738" s="40">
        <v>343</v>
      </c>
      <c r="C738" s="51" t="s">
        <v>654</v>
      </c>
      <c r="D738" s="32"/>
      <c r="E738" s="56">
        <v>56795</v>
      </c>
      <c r="G738" s="17" t="s">
        <v>756</v>
      </c>
      <c r="I738" s="52">
        <v>0</v>
      </c>
      <c r="K738" s="54">
        <v>58265855.030000001</v>
      </c>
      <c r="L738" s="103"/>
      <c r="M738" s="54">
        <v>1765455</v>
      </c>
      <c r="O738" s="58">
        <v>3.03</v>
      </c>
      <c r="P738" s="58"/>
      <c r="Q738" s="52" t="s">
        <v>31</v>
      </c>
    </row>
    <row r="739" spans="2:17">
      <c r="B739" s="40">
        <v>345</v>
      </c>
      <c r="C739" s="51" t="s">
        <v>604</v>
      </c>
      <c r="D739" s="32"/>
      <c r="E739" s="56">
        <v>56795</v>
      </c>
      <c r="G739" s="17" t="s">
        <v>755</v>
      </c>
      <c r="I739" s="52">
        <v>0</v>
      </c>
      <c r="K739" s="54">
        <v>8800443.9299999997</v>
      </c>
      <c r="L739" s="103"/>
      <c r="M739" s="54">
        <v>251693</v>
      </c>
      <c r="O739" s="58">
        <v>2.86</v>
      </c>
      <c r="P739" s="58"/>
      <c r="Q739" s="52" t="s">
        <v>31</v>
      </c>
    </row>
    <row r="740" spans="2:17" s="46" customFormat="1">
      <c r="B740" s="46" t="s">
        <v>833</v>
      </c>
      <c r="K740" s="92">
        <f>SUBTOTAL(9,K737:K739)</f>
        <v>72843498.719999999</v>
      </c>
      <c r="L740" s="102"/>
      <c r="M740" s="92">
        <f>SUBTOTAL(9,M737:M739)</f>
        <v>2182376</v>
      </c>
      <c r="O740" s="60">
        <f>M740/K740*100</f>
        <v>2.9959791036242529</v>
      </c>
      <c r="P740" s="60"/>
      <c r="Q740" s="52"/>
    </row>
    <row r="741" spans="2:17">
      <c r="B741" s="40"/>
      <c r="C741" s="51"/>
      <c r="D741" s="32"/>
      <c r="E741" s="56"/>
      <c r="G741" s="17"/>
      <c r="I741" s="52"/>
      <c r="K741" s="54"/>
      <c r="L741" s="103"/>
      <c r="M741" s="54"/>
      <c r="O741" s="58"/>
      <c r="P741" s="58"/>
      <c r="Q741" s="52"/>
    </row>
    <row r="742" spans="2:17">
      <c r="B742" s="42" t="s">
        <v>834</v>
      </c>
      <c r="C742" s="51"/>
      <c r="D742" s="32"/>
      <c r="E742" s="56"/>
      <c r="G742" s="17"/>
      <c r="I742" s="52"/>
      <c r="K742" s="54"/>
      <c r="L742" s="103"/>
      <c r="M742" s="54"/>
      <c r="O742" s="58"/>
      <c r="P742" s="58"/>
      <c r="Q742" s="52"/>
    </row>
    <row r="743" spans="2:17">
      <c r="B743" s="40">
        <v>341</v>
      </c>
      <c r="C743" s="51" t="s">
        <v>75</v>
      </c>
      <c r="D743" s="32"/>
      <c r="E743" s="56">
        <v>57161</v>
      </c>
      <c r="G743" s="17" t="s">
        <v>755</v>
      </c>
      <c r="I743" s="52">
        <v>0</v>
      </c>
      <c r="K743" s="54">
        <v>5820042.71</v>
      </c>
      <c r="L743" s="103"/>
      <c r="M743" s="54">
        <v>166453</v>
      </c>
      <c r="O743" s="58">
        <v>2.86</v>
      </c>
      <c r="P743" s="58"/>
      <c r="Q743" s="52" t="s">
        <v>31</v>
      </c>
    </row>
    <row r="744" spans="2:17">
      <c r="B744" s="40">
        <v>343</v>
      </c>
      <c r="C744" s="51" t="s">
        <v>654</v>
      </c>
      <c r="D744" s="32"/>
      <c r="E744" s="56">
        <v>57161</v>
      </c>
      <c r="G744" s="17" t="s">
        <v>756</v>
      </c>
      <c r="I744" s="52">
        <v>0</v>
      </c>
      <c r="K744" s="54">
        <v>58697946.979999997</v>
      </c>
      <c r="L744" s="103"/>
      <c r="M744" s="54">
        <v>1778548</v>
      </c>
      <c r="O744" s="58">
        <v>3.03</v>
      </c>
      <c r="P744" s="58"/>
      <c r="Q744" s="52" t="s">
        <v>31</v>
      </c>
    </row>
    <row r="745" spans="2:17">
      <c r="B745" s="40">
        <v>345</v>
      </c>
      <c r="C745" s="51" t="s">
        <v>604</v>
      </c>
      <c r="D745" s="32"/>
      <c r="E745" s="56">
        <v>57161</v>
      </c>
      <c r="G745" s="17" t="s">
        <v>755</v>
      </c>
      <c r="I745" s="52">
        <v>0</v>
      </c>
      <c r="K745" s="54">
        <v>8865706.8699999992</v>
      </c>
      <c r="L745" s="103"/>
      <c r="M745" s="54">
        <v>253559</v>
      </c>
      <c r="O745" s="58">
        <v>2.86</v>
      </c>
      <c r="P745" s="58"/>
      <c r="Q745" s="52" t="s">
        <v>31</v>
      </c>
    </row>
    <row r="746" spans="2:17" s="46" customFormat="1">
      <c r="B746" s="46" t="s">
        <v>835</v>
      </c>
      <c r="K746" s="92">
        <f>SUBTOTAL(9,K743:K745)</f>
        <v>73383696.560000002</v>
      </c>
      <c r="L746" s="102"/>
      <c r="M746" s="92">
        <f>SUBTOTAL(9,M743:M745)</f>
        <v>2198560</v>
      </c>
      <c r="O746" s="60">
        <f>M746/K746*100</f>
        <v>2.9959788114549566</v>
      </c>
      <c r="P746" s="60"/>
      <c r="Q746" s="52"/>
    </row>
    <row r="747" spans="2:17">
      <c r="B747" s="40"/>
      <c r="C747" s="51"/>
      <c r="D747" s="32"/>
      <c r="E747" s="56"/>
      <c r="G747" s="17"/>
      <c r="I747" s="52"/>
      <c r="K747" s="54"/>
      <c r="L747" s="103"/>
      <c r="M747" s="54"/>
      <c r="O747" s="58"/>
      <c r="P747" s="58"/>
      <c r="Q747" s="52"/>
    </row>
    <row r="748" spans="2:17">
      <c r="B748" s="42" t="s">
        <v>836</v>
      </c>
      <c r="C748" s="51"/>
      <c r="D748" s="32"/>
      <c r="E748" s="56"/>
      <c r="G748" s="17"/>
      <c r="I748" s="52"/>
      <c r="K748" s="54"/>
      <c r="L748" s="103"/>
      <c r="M748" s="54"/>
      <c r="O748" s="58"/>
      <c r="P748" s="58"/>
      <c r="Q748" s="52"/>
    </row>
    <row r="749" spans="2:17">
      <c r="B749" s="40">
        <v>341</v>
      </c>
      <c r="C749" s="51" t="s">
        <v>75</v>
      </c>
      <c r="D749" s="32"/>
      <c r="E749" s="56">
        <v>56795</v>
      </c>
      <c r="G749" s="17" t="s">
        <v>755</v>
      </c>
      <c r="I749" s="52">
        <v>0</v>
      </c>
      <c r="K749" s="54">
        <v>5589068.3099999996</v>
      </c>
      <c r="L749" s="103"/>
      <c r="M749" s="54">
        <v>159847</v>
      </c>
      <c r="O749" s="58">
        <v>2.86</v>
      </c>
      <c r="P749" s="58"/>
      <c r="Q749" s="52" t="s">
        <v>31</v>
      </c>
    </row>
    <row r="750" spans="2:17">
      <c r="B750" s="40">
        <v>343</v>
      </c>
      <c r="C750" s="51" t="s">
        <v>654</v>
      </c>
      <c r="D750" s="32"/>
      <c r="E750" s="56">
        <v>56795</v>
      </c>
      <c r="G750" s="17" t="s">
        <v>756</v>
      </c>
      <c r="I750" s="52">
        <v>0</v>
      </c>
      <c r="K750" s="54">
        <v>56368458.350000001</v>
      </c>
      <c r="L750" s="103"/>
      <c r="M750" s="54">
        <v>1707964</v>
      </c>
      <c r="O750" s="58">
        <v>3.03</v>
      </c>
      <c r="P750" s="58"/>
      <c r="Q750" s="52" t="s">
        <v>31</v>
      </c>
    </row>
    <row r="751" spans="2:17">
      <c r="B751" s="40">
        <v>345</v>
      </c>
      <c r="C751" s="51" t="s">
        <v>604</v>
      </c>
      <c r="D751" s="32"/>
      <c r="E751" s="56">
        <v>56795</v>
      </c>
      <c r="G751" s="17" t="s">
        <v>755</v>
      </c>
      <c r="I751" s="52">
        <v>0</v>
      </c>
      <c r="K751" s="54">
        <v>8513862.1400000006</v>
      </c>
      <c r="L751" s="103"/>
      <c r="M751" s="54">
        <v>243496</v>
      </c>
      <c r="O751" s="58">
        <v>2.86</v>
      </c>
      <c r="P751" s="58"/>
      <c r="Q751" s="52" t="s">
        <v>31</v>
      </c>
    </row>
    <row r="752" spans="2:17" s="46" customFormat="1">
      <c r="B752" s="46" t="s">
        <v>837</v>
      </c>
      <c r="K752" s="92">
        <f>SUBTOTAL(9,K749:K751)</f>
        <v>70471388.800000012</v>
      </c>
      <c r="L752" s="102"/>
      <c r="M752" s="92">
        <f>SUBTOTAL(9,M749:M751)</f>
        <v>2111307</v>
      </c>
      <c r="O752" s="60">
        <f>M752/K752*100</f>
        <v>2.9959775675656894</v>
      </c>
      <c r="P752" s="60"/>
      <c r="Q752" s="52"/>
    </row>
    <row r="753" spans="2:17">
      <c r="B753" s="40"/>
      <c r="C753" s="51"/>
      <c r="D753" s="32"/>
      <c r="E753" s="56"/>
      <c r="G753" s="17"/>
      <c r="I753" s="52"/>
      <c r="K753" s="54"/>
      <c r="L753" s="103"/>
      <c r="M753" s="54"/>
      <c r="O753" s="58"/>
      <c r="P753" s="58"/>
      <c r="Q753" s="52"/>
    </row>
    <row r="754" spans="2:17">
      <c r="B754" s="42" t="s">
        <v>838</v>
      </c>
      <c r="C754" s="51"/>
      <c r="D754" s="32"/>
      <c r="E754" s="56"/>
      <c r="G754" s="17"/>
      <c r="I754" s="52"/>
      <c r="K754" s="54"/>
      <c r="L754" s="103"/>
      <c r="M754" s="54"/>
      <c r="O754" s="58"/>
      <c r="P754" s="58"/>
      <c r="Q754" s="52"/>
    </row>
    <row r="755" spans="2:17">
      <c r="B755" s="40">
        <v>341</v>
      </c>
      <c r="C755" s="51" t="s">
        <v>75</v>
      </c>
      <c r="D755" s="32"/>
      <c r="E755" s="56">
        <v>57161</v>
      </c>
      <c r="G755" s="17" t="s">
        <v>755</v>
      </c>
      <c r="I755" s="52">
        <v>0</v>
      </c>
      <c r="K755" s="54">
        <v>6582440.3799999999</v>
      </c>
      <c r="L755" s="103"/>
      <c r="M755" s="54">
        <v>188258</v>
      </c>
      <c r="O755" s="58">
        <v>2.86</v>
      </c>
      <c r="P755" s="58"/>
      <c r="Q755" s="52" t="s">
        <v>31</v>
      </c>
    </row>
    <row r="756" spans="2:17">
      <c r="B756" s="40">
        <v>343</v>
      </c>
      <c r="C756" s="51" t="s">
        <v>654</v>
      </c>
      <c r="D756" s="32"/>
      <c r="E756" s="56">
        <v>57161</v>
      </c>
      <c r="G756" s="17" t="s">
        <v>756</v>
      </c>
      <c r="I756" s="52">
        <v>0</v>
      </c>
      <c r="K756" s="54">
        <v>66387096.420000002</v>
      </c>
      <c r="L756" s="103"/>
      <c r="M756" s="54">
        <v>2011529</v>
      </c>
      <c r="O756" s="58">
        <v>3.03</v>
      </c>
      <c r="P756" s="58"/>
      <c r="Q756" s="52" t="s">
        <v>31</v>
      </c>
    </row>
    <row r="757" spans="2:17">
      <c r="B757" s="40">
        <v>345</v>
      </c>
      <c r="C757" s="51" t="s">
        <v>604</v>
      </c>
      <c r="D757" s="32"/>
      <c r="E757" s="56">
        <v>57161</v>
      </c>
      <c r="G757" s="17" t="s">
        <v>755</v>
      </c>
      <c r="I757" s="52">
        <v>0</v>
      </c>
      <c r="K757" s="54">
        <v>10027071.939999999</v>
      </c>
      <c r="L757" s="103"/>
      <c r="M757" s="54">
        <v>286774</v>
      </c>
      <c r="O757" s="58">
        <v>2.86</v>
      </c>
      <c r="P757" s="58"/>
      <c r="Q757" s="52" t="s">
        <v>31</v>
      </c>
    </row>
    <row r="758" spans="2:17" s="46" customFormat="1">
      <c r="B758" s="46" t="s">
        <v>839</v>
      </c>
      <c r="K758" s="92">
        <f>SUBTOTAL(9,K755:K757)</f>
        <v>82996608.739999995</v>
      </c>
      <c r="L758" s="102"/>
      <c r="M758" s="92">
        <f>SUBTOTAL(9,M755:M757)</f>
        <v>2486561</v>
      </c>
      <c r="O758" s="60">
        <f>M758/K758*100</f>
        <v>2.995979037877976</v>
      </c>
      <c r="P758" s="60"/>
      <c r="Q758" s="52"/>
    </row>
    <row r="759" spans="2:17">
      <c r="B759" s="40"/>
      <c r="C759" s="51"/>
      <c r="D759" s="32"/>
      <c r="E759" s="56"/>
      <c r="G759" s="17"/>
      <c r="I759" s="52"/>
      <c r="K759" s="54"/>
      <c r="L759" s="103"/>
      <c r="M759" s="54"/>
      <c r="O759" s="58"/>
      <c r="P759" s="58"/>
      <c r="Q759" s="52"/>
    </row>
    <row r="760" spans="2:17">
      <c r="B760" s="42" t="s">
        <v>840</v>
      </c>
      <c r="C760" s="51"/>
      <c r="D760" s="32"/>
      <c r="E760" s="56"/>
      <c r="G760" s="17"/>
      <c r="I760" s="52"/>
      <c r="K760" s="54"/>
      <c r="L760" s="103"/>
      <c r="M760" s="54"/>
      <c r="O760" s="58"/>
      <c r="P760" s="58"/>
      <c r="Q760" s="52"/>
    </row>
    <row r="761" spans="2:17">
      <c r="B761" s="40">
        <v>341</v>
      </c>
      <c r="C761" s="51" t="s">
        <v>75</v>
      </c>
      <c r="D761" s="32"/>
      <c r="E761" s="56">
        <v>57161</v>
      </c>
      <c r="G761" s="17" t="s">
        <v>755</v>
      </c>
      <c r="I761" s="52">
        <v>0</v>
      </c>
      <c r="K761" s="54">
        <v>5903950.25</v>
      </c>
      <c r="L761" s="103"/>
      <c r="M761" s="54">
        <v>168853</v>
      </c>
      <c r="O761" s="58">
        <v>2.86</v>
      </c>
      <c r="P761" s="58"/>
      <c r="Q761" s="52" t="s">
        <v>31</v>
      </c>
    </row>
    <row r="762" spans="2:17">
      <c r="B762" s="40">
        <v>343</v>
      </c>
      <c r="C762" s="51" t="s">
        <v>654</v>
      </c>
      <c r="D762" s="32"/>
      <c r="E762" s="56">
        <v>57161</v>
      </c>
      <c r="G762" s="17" t="s">
        <v>756</v>
      </c>
      <c r="I762" s="52">
        <v>0</v>
      </c>
      <c r="K762" s="54">
        <v>59544195.079999998</v>
      </c>
      <c r="L762" s="103"/>
      <c r="M762" s="54">
        <v>1804189</v>
      </c>
      <c r="O762" s="58">
        <v>3.03</v>
      </c>
      <c r="P762" s="58"/>
      <c r="Q762" s="52" t="s">
        <v>31</v>
      </c>
    </row>
    <row r="763" spans="2:17">
      <c r="B763" s="40">
        <v>345</v>
      </c>
      <c r="C763" s="51" t="s">
        <v>604</v>
      </c>
      <c r="D763" s="32"/>
      <c r="E763" s="56">
        <v>57161</v>
      </c>
      <c r="G763" s="17" t="s">
        <v>755</v>
      </c>
      <c r="I763" s="52">
        <v>0</v>
      </c>
      <c r="K763" s="54">
        <v>8993523.7400000002</v>
      </c>
      <c r="L763" s="103"/>
      <c r="M763" s="54">
        <v>257215</v>
      </c>
      <c r="O763" s="58">
        <v>2.86</v>
      </c>
      <c r="P763" s="58"/>
      <c r="Q763" s="52" t="s">
        <v>31</v>
      </c>
    </row>
    <row r="764" spans="2:17" s="46" customFormat="1">
      <c r="B764" s="46" t="s">
        <v>841</v>
      </c>
      <c r="K764" s="92">
        <f>SUBTOTAL(9,K761:K763)</f>
        <v>74441669.069999993</v>
      </c>
      <c r="L764" s="102"/>
      <c r="M764" s="92">
        <f>SUBTOTAL(9,M761:M763)</f>
        <v>2230257</v>
      </c>
      <c r="O764" s="60">
        <f>M764/K764*100</f>
        <v>2.9959793054919479</v>
      </c>
      <c r="P764" s="60"/>
      <c r="Q764" s="52"/>
    </row>
    <row r="765" spans="2:17">
      <c r="B765" s="40"/>
      <c r="C765" s="51"/>
      <c r="D765" s="32"/>
      <c r="E765" s="56"/>
      <c r="G765" s="17"/>
      <c r="I765" s="52"/>
      <c r="K765" s="54"/>
      <c r="L765" s="103"/>
      <c r="M765" s="54"/>
      <c r="O765" s="58"/>
      <c r="P765" s="58"/>
      <c r="Q765" s="52"/>
    </row>
    <row r="766" spans="2:17">
      <c r="B766" s="42" t="s">
        <v>842</v>
      </c>
      <c r="C766" s="51"/>
      <c r="D766" s="32"/>
      <c r="E766" s="56"/>
      <c r="G766" s="17"/>
      <c r="I766" s="52"/>
      <c r="K766" s="54"/>
      <c r="L766" s="103"/>
      <c r="M766" s="54"/>
      <c r="O766" s="58"/>
      <c r="P766" s="58"/>
      <c r="Q766" s="52"/>
    </row>
    <row r="767" spans="2:17">
      <c r="B767" s="40">
        <v>341</v>
      </c>
      <c r="C767" s="51" t="s">
        <v>75</v>
      </c>
      <c r="D767" s="32"/>
      <c r="E767" s="56">
        <v>57161</v>
      </c>
      <c r="G767" s="17" t="s">
        <v>755</v>
      </c>
      <c r="I767" s="52">
        <v>0</v>
      </c>
      <c r="K767" s="54">
        <v>6096173.5</v>
      </c>
      <c r="L767" s="103"/>
      <c r="M767" s="54">
        <v>174351</v>
      </c>
      <c r="O767" s="58">
        <v>2.86</v>
      </c>
      <c r="P767" s="58"/>
      <c r="Q767" s="52" t="s">
        <v>31</v>
      </c>
    </row>
    <row r="768" spans="2:17">
      <c r="B768" s="40">
        <v>343</v>
      </c>
      <c r="C768" s="51" t="s">
        <v>654</v>
      </c>
      <c r="D768" s="32"/>
      <c r="E768" s="56">
        <v>57161</v>
      </c>
      <c r="G768" s="17" t="s">
        <v>756</v>
      </c>
      <c r="I768" s="52">
        <v>0</v>
      </c>
      <c r="K768" s="54">
        <v>61482859.590000004</v>
      </c>
      <c r="L768" s="103"/>
      <c r="M768" s="54">
        <v>1862931</v>
      </c>
      <c r="O768" s="58">
        <v>3.03</v>
      </c>
      <c r="P768" s="58"/>
      <c r="Q768" s="52" t="s">
        <v>31</v>
      </c>
    </row>
    <row r="769" spans="2:17">
      <c r="B769" s="40">
        <v>345</v>
      </c>
      <c r="C769" s="51" t="s">
        <v>604</v>
      </c>
      <c r="D769" s="32"/>
      <c r="E769" s="56">
        <v>57161</v>
      </c>
      <c r="G769" s="17" t="s">
        <v>755</v>
      </c>
      <c r="I769" s="52">
        <v>0</v>
      </c>
      <c r="K769" s="54">
        <v>9286338.5999999996</v>
      </c>
      <c r="L769" s="103"/>
      <c r="M769" s="54">
        <v>265589</v>
      </c>
      <c r="O769" s="58">
        <v>2.86</v>
      </c>
      <c r="P769" s="58"/>
      <c r="Q769" s="52" t="s">
        <v>31</v>
      </c>
    </row>
    <row r="770" spans="2:17" s="46" customFormat="1">
      <c r="B770" s="46" t="s">
        <v>843</v>
      </c>
      <c r="K770" s="92">
        <f>SUBTOTAL(9,K767:K769)</f>
        <v>76865371.689999998</v>
      </c>
      <c r="L770" s="102"/>
      <c r="M770" s="92">
        <f>SUBTOTAL(9,M767:M769)</f>
        <v>2302871</v>
      </c>
      <c r="O770" s="60">
        <f>M770/K770*100</f>
        <v>2.9959797882556756</v>
      </c>
      <c r="P770" s="60"/>
      <c r="Q770" s="52"/>
    </row>
    <row r="771" spans="2:17">
      <c r="B771" s="40"/>
      <c r="C771" s="51"/>
      <c r="D771" s="32"/>
      <c r="E771" s="56"/>
      <c r="G771" s="17"/>
      <c r="I771" s="52"/>
      <c r="K771" s="54"/>
      <c r="L771" s="103"/>
      <c r="M771" s="54"/>
      <c r="O771" s="58"/>
      <c r="P771" s="58"/>
      <c r="Q771" s="52"/>
    </row>
    <row r="772" spans="2:17">
      <c r="B772" s="42" t="s">
        <v>844</v>
      </c>
      <c r="C772" s="51"/>
      <c r="D772" s="32"/>
      <c r="E772" s="56"/>
      <c r="G772" s="17"/>
      <c r="I772" s="52"/>
      <c r="K772" s="54"/>
      <c r="L772" s="103"/>
      <c r="M772" s="54"/>
      <c r="O772" s="58"/>
      <c r="P772" s="58"/>
      <c r="Q772" s="52"/>
    </row>
    <row r="773" spans="2:17">
      <c r="B773" s="40">
        <v>341</v>
      </c>
      <c r="C773" s="51" t="s">
        <v>75</v>
      </c>
      <c r="D773" s="32"/>
      <c r="E773" s="56">
        <v>57161</v>
      </c>
      <c r="G773" s="17" t="s">
        <v>755</v>
      </c>
      <c r="I773" s="52">
        <v>0</v>
      </c>
      <c r="K773" s="54">
        <v>5812846.4500000002</v>
      </c>
      <c r="L773" s="103"/>
      <c r="M773" s="54">
        <v>166247</v>
      </c>
      <c r="O773" s="58">
        <v>2.86</v>
      </c>
      <c r="P773" s="58"/>
      <c r="Q773" s="52" t="s">
        <v>31</v>
      </c>
    </row>
    <row r="774" spans="2:17">
      <c r="B774" s="40">
        <v>343</v>
      </c>
      <c r="C774" s="51" t="s">
        <v>654</v>
      </c>
      <c r="D774" s="32"/>
      <c r="E774" s="56">
        <v>57161</v>
      </c>
      <c r="G774" s="17" t="s">
        <v>756</v>
      </c>
      <c r="I774" s="52">
        <v>0</v>
      </c>
      <c r="K774" s="54">
        <v>58625369.219999999</v>
      </c>
      <c r="L774" s="103"/>
      <c r="M774" s="54">
        <v>1776349</v>
      </c>
      <c r="O774" s="58">
        <v>3.03</v>
      </c>
      <c r="P774" s="58"/>
      <c r="Q774" s="52" t="s">
        <v>31</v>
      </c>
    </row>
    <row r="775" spans="2:17">
      <c r="B775" s="40">
        <v>345</v>
      </c>
      <c r="C775" s="51" t="s">
        <v>604</v>
      </c>
      <c r="D775" s="32"/>
      <c r="E775" s="56">
        <v>57161</v>
      </c>
      <c r="G775" s="17" t="s">
        <v>755</v>
      </c>
      <c r="I775" s="52">
        <v>0</v>
      </c>
      <c r="K775" s="54">
        <v>8854744.7699999996</v>
      </c>
      <c r="L775" s="103"/>
      <c r="M775" s="54">
        <v>253246</v>
      </c>
      <c r="O775" s="58">
        <v>2.86</v>
      </c>
      <c r="P775" s="58"/>
      <c r="Q775" s="52" t="s">
        <v>31</v>
      </c>
    </row>
    <row r="776" spans="2:17" s="46" customFormat="1">
      <c r="B776" s="46" t="s">
        <v>845</v>
      </c>
      <c r="K776" s="92">
        <f>SUBTOTAL(9,K773:K775)</f>
        <v>73292960.439999998</v>
      </c>
      <c r="L776" s="102"/>
      <c r="M776" s="92">
        <f>SUBTOTAL(9,M773:M775)</f>
        <v>2195842</v>
      </c>
      <c r="O776" s="60">
        <f>M776/K776*100</f>
        <v>2.9959794048673851</v>
      </c>
      <c r="P776" s="60"/>
      <c r="Q776" s="52"/>
    </row>
    <row r="777" spans="2:17">
      <c r="B777" s="40"/>
      <c r="C777" s="51"/>
      <c r="D777" s="32"/>
      <c r="E777" s="56"/>
      <c r="G777" s="17"/>
      <c r="I777" s="52"/>
      <c r="K777" s="54"/>
      <c r="L777" s="103"/>
      <c r="M777" s="54"/>
      <c r="O777" s="58"/>
      <c r="P777" s="58"/>
      <c r="Q777" s="52"/>
    </row>
    <row r="778" spans="2:17">
      <c r="B778" s="42" t="s">
        <v>846</v>
      </c>
      <c r="C778" s="51"/>
      <c r="D778" s="32"/>
      <c r="E778" s="56"/>
      <c r="G778" s="17"/>
      <c r="I778" s="52"/>
      <c r="K778" s="54"/>
      <c r="L778" s="103"/>
      <c r="M778" s="54"/>
      <c r="O778" s="58"/>
      <c r="P778" s="58"/>
      <c r="Q778" s="52"/>
    </row>
    <row r="779" spans="2:17">
      <c r="B779" s="40">
        <v>341</v>
      </c>
      <c r="C779" s="51" t="s">
        <v>75</v>
      </c>
      <c r="D779" s="32"/>
      <c r="E779" s="56">
        <v>56065</v>
      </c>
      <c r="G779" s="17" t="s">
        <v>755</v>
      </c>
      <c r="I779" s="52">
        <v>0</v>
      </c>
      <c r="K779" s="54">
        <v>23024.12</v>
      </c>
      <c r="L779" s="103"/>
      <c r="M779" s="54">
        <v>637</v>
      </c>
      <c r="O779" s="58">
        <v>2.76</v>
      </c>
      <c r="P779" s="58"/>
      <c r="Q779" s="52" t="s">
        <v>31</v>
      </c>
    </row>
    <row r="780" spans="2:17">
      <c r="B780" s="40">
        <v>343</v>
      </c>
      <c r="C780" s="51" t="s">
        <v>654</v>
      </c>
      <c r="D780" s="32"/>
      <c r="E780" s="56">
        <v>56065</v>
      </c>
      <c r="G780" s="17" t="s">
        <v>756</v>
      </c>
      <c r="I780" s="52">
        <v>0</v>
      </c>
      <c r="K780" s="54">
        <v>34777902.649999999</v>
      </c>
      <c r="L780" s="103"/>
      <c r="M780" s="54">
        <v>1078034</v>
      </c>
      <c r="O780" s="58">
        <v>3.1</v>
      </c>
      <c r="P780" s="58"/>
      <c r="Q780" s="52" t="s">
        <v>31</v>
      </c>
    </row>
    <row r="781" spans="2:17">
      <c r="B781" s="40">
        <v>345</v>
      </c>
      <c r="C781" s="51" t="s">
        <v>604</v>
      </c>
      <c r="D781" s="32"/>
      <c r="E781" s="56">
        <v>56065</v>
      </c>
      <c r="G781" s="17" t="s">
        <v>755</v>
      </c>
      <c r="I781" s="52">
        <v>0</v>
      </c>
      <c r="K781" s="54">
        <v>4369074.3099999996</v>
      </c>
      <c r="L781" s="103"/>
      <c r="M781" s="54">
        <v>128439</v>
      </c>
      <c r="O781" s="58">
        <v>2.94</v>
      </c>
      <c r="P781" s="58"/>
      <c r="Q781" s="52" t="s">
        <v>31</v>
      </c>
    </row>
    <row r="782" spans="2:17" s="46" customFormat="1">
      <c r="B782" s="46" t="s">
        <v>847</v>
      </c>
      <c r="K782" s="92">
        <f>SUBTOTAL(9,K779:K781)</f>
        <v>39170001.079999998</v>
      </c>
      <c r="L782" s="102"/>
      <c r="M782" s="92">
        <f>SUBTOTAL(9,M779:M781)</f>
        <v>1207110</v>
      </c>
      <c r="O782" s="60">
        <f>M782/K782*100</f>
        <v>3.0817206196513078</v>
      </c>
      <c r="P782" s="60"/>
      <c r="Q782" s="52"/>
    </row>
    <row r="783" spans="2:17">
      <c r="B783" s="40"/>
      <c r="C783" s="51"/>
      <c r="D783" s="32"/>
      <c r="E783" s="56"/>
      <c r="G783" s="17"/>
      <c r="I783" s="52"/>
      <c r="K783" s="54"/>
      <c r="L783" s="103"/>
      <c r="M783" s="54"/>
      <c r="O783" s="58"/>
      <c r="P783" s="58"/>
      <c r="Q783" s="52"/>
    </row>
    <row r="784" spans="2:17">
      <c r="B784" s="42" t="s">
        <v>848</v>
      </c>
      <c r="C784" s="51"/>
      <c r="D784" s="32"/>
      <c r="E784" s="56"/>
      <c r="G784" s="17"/>
      <c r="I784" s="52"/>
      <c r="K784" s="54"/>
      <c r="L784" s="103"/>
      <c r="M784" s="54"/>
      <c r="O784" s="58"/>
      <c r="P784" s="58"/>
      <c r="Q784" s="52"/>
    </row>
    <row r="785" spans="1:17">
      <c r="B785" s="40">
        <v>343</v>
      </c>
      <c r="C785" s="51" t="s">
        <v>654</v>
      </c>
      <c r="D785" s="32"/>
      <c r="E785" s="56">
        <v>55334</v>
      </c>
      <c r="G785" s="17" t="s">
        <v>756</v>
      </c>
      <c r="I785" s="52">
        <v>0</v>
      </c>
      <c r="K785" s="54">
        <v>8215940.6600000001</v>
      </c>
      <c r="L785" s="103"/>
      <c r="M785" s="54">
        <v>249133</v>
      </c>
      <c r="O785" s="58">
        <v>3.03</v>
      </c>
      <c r="P785" s="58"/>
      <c r="Q785" s="52" t="s">
        <v>31</v>
      </c>
    </row>
    <row r="786" spans="1:17">
      <c r="B786" s="40">
        <v>345</v>
      </c>
      <c r="C786" s="51" t="s">
        <v>604</v>
      </c>
      <c r="D786" s="32"/>
      <c r="E786" s="56">
        <v>55334</v>
      </c>
      <c r="G786" s="17" t="s">
        <v>755</v>
      </c>
      <c r="I786" s="52">
        <v>0</v>
      </c>
      <c r="K786" s="54">
        <v>5939006.1200000001</v>
      </c>
      <c r="L786" s="103"/>
      <c r="M786" s="54">
        <v>169911</v>
      </c>
      <c r="O786" s="58">
        <v>2.86</v>
      </c>
      <c r="P786" s="58"/>
      <c r="Q786" s="52" t="s">
        <v>31</v>
      </c>
    </row>
    <row r="787" spans="1:17" s="46" customFormat="1">
      <c r="B787" s="46" t="s">
        <v>849</v>
      </c>
      <c r="K787" s="92">
        <f>SUBTOTAL(9,K785:K786)</f>
        <v>14154946.780000001</v>
      </c>
      <c r="L787" s="102"/>
      <c r="M787" s="92">
        <f>SUBTOTAL(9,M785:M786)</f>
        <v>419044</v>
      </c>
      <c r="O787" s="60">
        <f>M787/K787*100</f>
        <v>2.9604067504660723</v>
      </c>
      <c r="P787" s="60"/>
      <c r="Q787" s="52"/>
    </row>
    <row r="788" spans="1:17">
      <c r="B788" s="40"/>
      <c r="C788" s="51"/>
      <c r="D788" s="32"/>
      <c r="E788" s="56"/>
      <c r="G788" s="17"/>
      <c r="I788" s="52"/>
      <c r="K788" s="54"/>
      <c r="L788" s="103"/>
      <c r="M788" s="54"/>
      <c r="O788" s="58"/>
      <c r="P788" s="58"/>
      <c r="Q788" s="52"/>
    </row>
    <row r="789" spans="1:17">
      <c r="B789" s="42" t="s">
        <v>850</v>
      </c>
      <c r="C789" s="51"/>
      <c r="D789" s="32"/>
      <c r="E789" s="56"/>
      <c r="G789" s="17"/>
      <c r="I789" s="52"/>
      <c r="K789" s="54"/>
      <c r="L789" s="103"/>
      <c r="M789" s="54"/>
      <c r="O789" s="58"/>
      <c r="P789" s="58"/>
      <c r="Q789" s="52"/>
    </row>
    <row r="790" spans="1:17">
      <c r="B790" s="40">
        <v>341</v>
      </c>
      <c r="C790" s="51" t="s">
        <v>75</v>
      </c>
      <c r="D790" s="32"/>
      <c r="E790" s="56">
        <v>57161</v>
      </c>
      <c r="G790" s="17" t="s">
        <v>755</v>
      </c>
      <c r="I790" s="52">
        <v>0</v>
      </c>
      <c r="K790" s="54">
        <v>43524439.18</v>
      </c>
      <c r="L790" s="103"/>
      <c r="M790" s="54">
        <v>1244799</v>
      </c>
      <c r="O790" s="58">
        <v>2.86</v>
      </c>
      <c r="P790" s="58"/>
      <c r="Q790" s="52" t="s">
        <v>31</v>
      </c>
    </row>
    <row r="791" spans="1:17">
      <c r="B791" s="40">
        <v>343</v>
      </c>
      <c r="C791" s="51" t="s">
        <v>654</v>
      </c>
      <c r="D791" s="32"/>
      <c r="E791" s="56">
        <v>57161</v>
      </c>
      <c r="G791" s="17" t="s">
        <v>756</v>
      </c>
      <c r="I791" s="52">
        <v>0</v>
      </c>
      <c r="K791" s="54">
        <v>438965029.98000002</v>
      </c>
      <c r="L791" s="103"/>
      <c r="M791" s="54">
        <v>13300640</v>
      </c>
      <c r="O791" s="58">
        <v>3.03</v>
      </c>
      <c r="P791" s="58"/>
      <c r="Q791" s="52" t="s">
        <v>31</v>
      </c>
    </row>
    <row r="792" spans="1:17">
      <c r="B792" s="40">
        <v>345</v>
      </c>
      <c r="C792" s="51" t="s">
        <v>604</v>
      </c>
      <c r="D792" s="32"/>
      <c r="E792" s="56">
        <v>57161</v>
      </c>
      <c r="G792" s="17" t="s">
        <v>755</v>
      </c>
      <c r="I792" s="52">
        <v>0</v>
      </c>
      <c r="K792" s="59">
        <v>66301046</v>
      </c>
      <c r="L792" s="103"/>
      <c r="M792" s="59">
        <v>1896210</v>
      </c>
      <c r="O792" s="58">
        <v>2.86</v>
      </c>
      <c r="P792" s="58"/>
      <c r="Q792" s="52" t="s">
        <v>31</v>
      </c>
    </row>
    <row r="793" spans="1:17" s="46" customFormat="1">
      <c r="B793" s="46" t="s">
        <v>851</v>
      </c>
      <c r="K793" s="49">
        <f>SUBTOTAL(9,K789:K792)</f>
        <v>548790515.16000009</v>
      </c>
      <c r="L793" s="102"/>
      <c r="M793" s="49">
        <f>SUBTOTAL(9,M789:M792)</f>
        <v>16441649</v>
      </c>
      <c r="O793" s="60">
        <f>M793/K793*100</f>
        <v>2.9959790750403967</v>
      </c>
      <c r="P793" s="60"/>
    </row>
    <row r="794" spans="1:17">
      <c r="B794" s="40"/>
      <c r="C794" s="51"/>
      <c r="D794" s="32"/>
      <c r="E794" s="56"/>
      <c r="G794" s="17"/>
      <c r="I794" s="52"/>
      <c r="K794" s="54"/>
      <c r="L794" s="103"/>
      <c r="M794" s="54"/>
      <c r="O794" s="58"/>
      <c r="P794" s="58"/>
      <c r="Q794" s="52"/>
    </row>
    <row r="795" spans="1:17">
      <c r="A795" s="83" t="s">
        <v>852</v>
      </c>
      <c r="K795" s="69">
        <f>SUBTOTAL(9,K506:K794)</f>
        <v>4869802676.5900002</v>
      </c>
      <c r="L795" s="103"/>
      <c r="M795" s="69">
        <f>SUBTOTAL(9,M506:M794)</f>
        <v>144704005</v>
      </c>
      <c r="O795" s="70">
        <f>M795/K795*100</f>
        <v>2.9714552028076548</v>
      </c>
      <c r="P795" s="70"/>
      <c r="Q795" s="52"/>
    </row>
    <row r="796" spans="1:17" s="46" customFormat="1">
      <c r="K796" s="61"/>
      <c r="L796" s="102"/>
      <c r="M796" s="61"/>
      <c r="O796" s="60"/>
      <c r="P796" s="60"/>
      <c r="Q796" s="52"/>
    </row>
    <row r="797" spans="1:17" s="46" customFormat="1">
      <c r="K797" s="49"/>
      <c r="L797" s="102"/>
      <c r="M797" s="49"/>
      <c r="O797" s="60"/>
      <c r="P797" s="60"/>
      <c r="Q797" s="52"/>
    </row>
    <row r="798" spans="1:17" s="46" customFormat="1">
      <c r="A798" s="83" t="s">
        <v>853</v>
      </c>
      <c r="K798" s="49"/>
      <c r="L798" s="102"/>
      <c r="M798" s="49"/>
      <c r="O798" s="60"/>
      <c r="P798" s="60"/>
      <c r="Q798" s="52"/>
    </row>
    <row r="799" spans="1:17">
      <c r="B799" s="40"/>
      <c r="C799" s="51"/>
      <c r="D799" s="32"/>
      <c r="E799" s="56"/>
      <c r="G799" s="17"/>
      <c r="I799" s="52"/>
      <c r="K799" s="62"/>
      <c r="L799" s="103"/>
      <c r="M799" s="62"/>
      <c r="O799" s="58"/>
      <c r="P799" s="58"/>
      <c r="Q799" s="52"/>
    </row>
    <row r="800" spans="1:17">
      <c r="B800" s="40">
        <v>348</v>
      </c>
      <c r="C800" s="51" t="s">
        <v>854</v>
      </c>
      <c r="D800" s="32"/>
      <c r="E800" s="56" t="s">
        <v>76</v>
      </c>
      <c r="G800" s="17" t="s">
        <v>855</v>
      </c>
      <c r="I800" s="52">
        <v>0</v>
      </c>
      <c r="K800" s="59">
        <v>453716378.99000001</v>
      </c>
      <c r="L800" s="103"/>
      <c r="M800" s="59">
        <v>22685819</v>
      </c>
      <c r="O800" s="58">
        <v>5</v>
      </c>
      <c r="P800" s="58"/>
      <c r="Q800" s="52" t="s">
        <v>42</v>
      </c>
    </row>
    <row r="801" spans="1:17">
      <c r="B801" s="40"/>
      <c r="C801" s="51"/>
      <c r="D801" s="32"/>
      <c r="E801" s="56"/>
      <c r="G801" s="17"/>
      <c r="I801" s="52"/>
      <c r="K801" s="62"/>
      <c r="L801" s="103"/>
      <c r="M801" s="62"/>
      <c r="O801" s="58"/>
      <c r="P801" s="58"/>
      <c r="Q801" s="52"/>
    </row>
    <row r="802" spans="1:17">
      <c r="A802" s="83" t="s">
        <v>856</v>
      </c>
      <c r="K802" s="93">
        <f>SUBTOTAL(9,K800:K801)</f>
        <v>453716378.99000001</v>
      </c>
      <c r="L802" s="103"/>
      <c r="M802" s="93">
        <f>SUBTOTAL(9,M800:M801)</f>
        <v>22685819</v>
      </c>
      <c r="O802" s="70">
        <f>M802/K802*100</f>
        <v>5.0000000111303011</v>
      </c>
      <c r="P802" s="70"/>
    </row>
    <row r="803" spans="1:17">
      <c r="K803" s="103"/>
      <c r="L803" s="103"/>
      <c r="M803" s="103"/>
      <c r="O803" s="58"/>
      <c r="P803" s="58"/>
    </row>
    <row r="804" spans="1:17">
      <c r="A804" s="83" t="s">
        <v>857</v>
      </c>
      <c r="K804" s="93">
        <f>SUBTOTAL(9,K140:K801)</f>
        <v>19385879029.270004</v>
      </c>
      <c r="L804" s="103"/>
      <c r="M804" s="93">
        <f>SUBTOTAL(9,M140:M801)</f>
        <v>676027685.46293402</v>
      </c>
      <c r="O804" s="70">
        <f>M804/K804*100</f>
        <v>3.4872170843644774</v>
      </c>
      <c r="P804" s="70"/>
    </row>
    <row r="805" spans="1:17">
      <c r="K805" s="103"/>
      <c r="L805" s="103"/>
      <c r="M805" s="103"/>
      <c r="O805" s="58"/>
      <c r="P805" s="58"/>
    </row>
    <row r="806" spans="1:17">
      <c r="A806" s="83" t="s">
        <v>858</v>
      </c>
      <c r="K806" s="69">
        <f>SUBTOTAL(9,K12:K803)</f>
        <v>29260667205.48003</v>
      </c>
      <c r="L806" s="103"/>
      <c r="M806" s="69">
        <f>SUBTOTAL(9,M12:M803)</f>
        <v>937791229.46293402</v>
      </c>
      <c r="O806" s="70">
        <f>M806/K806*100</f>
        <v>3.2049550438388552</v>
      </c>
      <c r="P806" s="70"/>
    </row>
    <row r="807" spans="1:17">
      <c r="K807" s="103"/>
      <c r="L807" s="103"/>
      <c r="M807" s="103"/>
      <c r="O807" s="58"/>
      <c r="P807" s="58"/>
    </row>
    <row r="808" spans="1:17">
      <c r="A808" s="83" t="s">
        <v>859</v>
      </c>
      <c r="K808" s="103"/>
      <c r="L808" s="103"/>
      <c r="M808" s="103"/>
      <c r="O808" s="58"/>
      <c r="P808" s="58"/>
    </row>
    <row r="809" spans="1:17">
      <c r="K809" s="103"/>
      <c r="L809" s="103"/>
      <c r="M809" s="103"/>
      <c r="O809" s="58"/>
      <c r="P809" s="58"/>
    </row>
    <row r="810" spans="1:17">
      <c r="B810" s="40">
        <v>350.2</v>
      </c>
      <c r="C810" s="51" t="s">
        <v>860</v>
      </c>
      <c r="D810" s="32"/>
      <c r="E810" s="56" t="s">
        <v>76</v>
      </c>
      <c r="G810" s="17" t="s">
        <v>861</v>
      </c>
      <c r="I810" s="52">
        <v>0</v>
      </c>
      <c r="K810" s="54">
        <v>271402573.86000001</v>
      </c>
      <c r="L810" s="103"/>
      <c r="M810" s="54">
        <v>2714026</v>
      </c>
      <c r="O810" s="58">
        <v>1</v>
      </c>
      <c r="P810" s="58"/>
      <c r="Q810" s="94" t="s">
        <v>32</v>
      </c>
    </row>
    <row r="811" spans="1:17">
      <c r="B811" s="40">
        <v>352</v>
      </c>
      <c r="C811" s="51" t="s">
        <v>75</v>
      </c>
      <c r="D811" s="32"/>
      <c r="E811" s="56" t="s">
        <v>76</v>
      </c>
      <c r="G811" s="17" t="s">
        <v>862</v>
      </c>
      <c r="I811" s="52">
        <v>-15</v>
      </c>
      <c r="K811" s="54">
        <v>343077021.97000003</v>
      </c>
      <c r="L811" s="103"/>
      <c r="M811" s="54">
        <v>5641902</v>
      </c>
      <c r="O811" s="58">
        <v>1.64</v>
      </c>
      <c r="P811" s="58"/>
      <c r="Q811" s="94" t="s">
        <v>42</v>
      </c>
    </row>
    <row r="812" spans="1:17">
      <c r="B812" s="40">
        <v>353</v>
      </c>
      <c r="C812" s="51" t="s">
        <v>863</v>
      </c>
      <c r="D812" s="32"/>
      <c r="E812" s="56" t="s">
        <v>76</v>
      </c>
      <c r="G812" s="17" t="s">
        <v>864</v>
      </c>
      <c r="I812" s="52">
        <v>0</v>
      </c>
      <c r="K812" s="54">
        <v>2928897433.6700001</v>
      </c>
      <c r="L812" s="103"/>
      <c r="M812" s="54">
        <v>66485972</v>
      </c>
      <c r="O812" s="58">
        <v>2.27</v>
      </c>
      <c r="P812" s="58"/>
      <c r="Q812" s="94" t="s">
        <v>32</v>
      </c>
    </row>
    <row r="813" spans="1:17">
      <c r="B813" s="40">
        <v>353.1</v>
      </c>
      <c r="C813" s="51" t="s">
        <v>865</v>
      </c>
      <c r="D813" s="32"/>
      <c r="E813" s="56" t="s">
        <v>76</v>
      </c>
      <c r="G813" s="17" t="s">
        <v>866</v>
      </c>
      <c r="I813" s="52">
        <v>0</v>
      </c>
      <c r="K813" s="54">
        <v>483088284.30000001</v>
      </c>
      <c r="L813" s="103"/>
      <c r="M813" s="54">
        <v>12705222</v>
      </c>
      <c r="O813" s="58">
        <v>2.63</v>
      </c>
      <c r="P813" s="58"/>
      <c r="Q813" s="94" t="s">
        <v>32</v>
      </c>
    </row>
    <row r="814" spans="1:17" s="112" customFormat="1">
      <c r="B814" s="113">
        <v>354</v>
      </c>
      <c r="C814" s="114" t="s">
        <v>867</v>
      </c>
      <c r="D814" s="115"/>
      <c r="E814" s="116" t="s">
        <v>76</v>
      </c>
      <c r="G814" s="117" t="s">
        <v>868</v>
      </c>
      <c r="I814" s="118">
        <v>-15</v>
      </c>
      <c r="K814" s="119">
        <v>167917204.58000001</v>
      </c>
      <c r="L814" s="120"/>
      <c r="M814" s="119">
        <v>2761398</v>
      </c>
      <c r="O814" s="121">
        <v>1.64</v>
      </c>
      <c r="P814" s="121"/>
      <c r="Q814" s="122" t="s">
        <v>32</v>
      </c>
    </row>
    <row r="815" spans="1:17" s="112" customFormat="1">
      <c r="B815" s="113">
        <v>355</v>
      </c>
      <c r="C815" s="114" t="s">
        <v>869</v>
      </c>
      <c r="D815" s="115"/>
      <c r="E815" s="116" t="s">
        <v>76</v>
      </c>
      <c r="G815" s="117" t="s">
        <v>870</v>
      </c>
      <c r="I815" s="118">
        <v>-40</v>
      </c>
      <c r="K815" s="119">
        <v>2338863733.2800002</v>
      </c>
      <c r="L815" s="120"/>
      <c r="M815" s="119">
        <v>54682634</v>
      </c>
      <c r="O815" s="121">
        <v>2.34</v>
      </c>
      <c r="P815" s="121"/>
      <c r="Q815" s="122" t="s">
        <v>33</v>
      </c>
    </row>
    <row r="816" spans="1:17">
      <c r="B816" s="40">
        <v>356</v>
      </c>
      <c r="C816" s="51" t="s">
        <v>871</v>
      </c>
      <c r="D816" s="32"/>
      <c r="E816" s="56" t="s">
        <v>76</v>
      </c>
      <c r="G816" s="17" t="s">
        <v>872</v>
      </c>
      <c r="I816" s="52">
        <v>-45</v>
      </c>
      <c r="K816" s="54">
        <v>1515639748.1500001</v>
      </c>
      <c r="L816" s="103"/>
      <c r="M816" s="54">
        <v>36701216</v>
      </c>
      <c r="O816" s="58">
        <v>2.42</v>
      </c>
      <c r="P816" s="58"/>
      <c r="Q816" s="94" t="s">
        <v>33</v>
      </c>
    </row>
    <row r="817" spans="1:17">
      <c r="B817" s="40">
        <v>357</v>
      </c>
      <c r="C817" s="51" t="s">
        <v>873</v>
      </c>
      <c r="D817" s="32"/>
      <c r="E817" s="56" t="s">
        <v>76</v>
      </c>
      <c r="G817" s="17" t="s">
        <v>874</v>
      </c>
      <c r="I817" s="52">
        <v>0</v>
      </c>
      <c r="K817" s="54">
        <v>157775772.46000001</v>
      </c>
      <c r="L817" s="103"/>
      <c r="M817" s="54">
        <v>2429747</v>
      </c>
      <c r="O817" s="58">
        <v>1.54</v>
      </c>
      <c r="P817" s="58"/>
      <c r="Q817" s="94" t="s">
        <v>42</v>
      </c>
    </row>
    <row r="818" spans="1:17">
      <c r="B818" s="40">
        <v>358</v>
      </c>
      <c r="C818" s="51" t="s">
        <v>875</v>
      </c>
      <c r="D818" s="32"/>
      <c r="E818" s="56" t="s">
        <v>76</v>
      </c>
      <c r="G818" s="17" t="s">
        <v>876</v>
      </c>
      <c r="I818" s="52">
        <v>-20</v>
      </c>
      <c r="K818" s="54">
        <v>205572397.16</v>
      </c>
      <c r="L818" s="103"/>
      <c r="M818" s="54">
        <v>3798978</v>
      </c>
      <c r="O818" s="58">
        <v>1.85</v>
      </c>
      <c r="P818" s="58"/>
      <c r="Q818" s="94" t="s">
        <v>42</v>
      </c>
    </row>
    <row r="819" spans="1:17">
      <c r="B819" s="40">
        <v>359</v>
      </c>
      <c r="C819" s="51" t="s">
        <v>877</v>
      </c>
      <c r="D819" s="32"/>
      <c r="E819" s="56" t="s">
        <v>76</v>
      </c>
      <c r="G819" s="17" t="s">
        <v>878</v>
      </c>
      <c r="I819" s="52">
        <v>-10</v>
      </c>
      <c r="K819" s="59">
        <v>133034357.83</v>
      </c>
      <c r="L819" s="103"/>
      <c r="M819" s="59">
        <v>1946293</v>
      </c>
      <c r="O819" s="58">
        <v>1.46</v>
      </c>
      <c r="P819" s="58"/>
      <c r="Q819" s="94" t="s">
        <v>42</v>
      </c>
    </row>
    <row r="820" spans="1:17">
      <c r="K820" s="103"/>
      <c r="L820" s="103"/>
      <c r="M820" s="103"/>
      <c r="O820" s="58"/>
      <c r="P820" s="58"/>
    </row>
    <row r="821" spans="1:17">
      <c r="A821" s="83" t="s">
        <v>879</v>
      </c>
      <c r="K821" s="72">
        <f>SUBTOTAL(9,K809:K819)</f>
        <v>8545268527.2599993</v>
      </c>
      <c r="L821" s="103"/>
      <c r="M821" s="72">
        <f>SUBTOTAL(9,M809:M819)</f>
        <v>189867388</v>
      </c>
      <c r="O821" s="70">
        <f>M821/K821*100</f>
        <v>2.2219007792945287</v>
      </c>
      <c r="P821" s="70"/>
    </row>
    <row r="822" spans="1:17">
      <c r="K822" s="103"/>
      <c r="L822" s="103"/>
      <c r="M822" s="103"/>
      <c r="O822" s="58"/>
      <c r="P822" s="58"/>
    </row>
    <row r="823" spans="1:17">
      <c r="A823" s="83" t="s">
        <v>74</v>
      </c>
      <c r="K823" s="103"/>
      <c r="L823" s="103"/>
      <c r="M823" s="103"/>
      <c r="O823" s="58"/>
      <c r="P823" s="58"/>
    </row>
    <row r="824" spans="1:17">
      <c r="K824" s="103"/>
      <c r="L824" s="103"/>
      <c r="M824" s="103"/>
      <c r="O824" s="58"/>
      <c r="P824" s="58"/>
    </row>
    <row r="825" spans="1:17">
      <c r="B825" s="40">
        <v>361</v>
      </c>
      <c r="C825" s="51" t="s">
        <v>75</v>
      </c>
      <c r="D825" s="32"/>
      <c r="E825" s="56" t="s">
        <v>76</v>
      </c>
      <c r="G825" s="17" t="s">
        <v>880</v>
      </c>
      <c r="I825" s="52">
        <v>-15</v>
      </c>
      <c r="K825" s="54">
        <v>363420971.95999998</v>
      </c>
      <c r="L825" s="103"/>
      <c r="M825" s="54">
        <v>5976458</v>
      </c>
      <c r="O825" s="58">
        <v>1.64</v>
      </c>
      <c r="P825" s="58"/>
      <c r="Q825" s="94" t="s">
        <v>42</v>
      </c>
    </row>
    <row r="826" spans="1:17">
      <c r="B826" s="40">
        <v>362</v>
      </c>
      <c r="C826" s="51" t="s">
        <v>863</v>
      </c>
      <c r="D826" s="32"/>
      <c r="E826" s="56" t="s">
        <v>76</v>
      </c>
      <c r="G826" s="17" t="s">
        <v>881</v>
      </c>
      <c r="I826" s="52">
        <v>-5</v>
      </c>
      <c r="K826" s="54">
        <v>3025803566.4699998</v>
      </c>
      <c r="L826" s="103"/>
      <c r="M826" s="54">
        <v>62271037</v>
      </c>
      <c r="O826" s="58">
        <v>2.06</v>
      </c>
      <c r="P826" s="58"/>
      <c r="Q826" s="94" t="s">
        <v>32</v>
      </c>
    </row>
    <row r="827" spans="1:17">
      <c r="B827" s="40">
        <v>363</v>
      </c>
      <c r="C827" s="51" t="s">
        <v>854</v>
      </c>
      <c r="D827" s="32"/>
      <c r="E827" s="56" t="s">
        <v>76</v>
      </c>
      <c r="G827" s="17" t="s">
        <v>855</v>
      </c>
      <c r="I827" s="52">
        <v>0</v>
      </c>
      <c r="K827" s="54">
        <v>4250950.9400000004</v>
      </c>
      <c r="L827" s="103"/>
      <c r="M827" s="54">
        <v>212548</v>
      </c>
      <c r="O827" s="58">
        <v>5</v>
      </c>
      <c r="P827" s="58"/>
      <c r="Q827" s="94" t="s">
        <v>42</v>
      </c>
    </row>
    <row r="828" spans="1:17">
      <c r="B828" s="40">
        <v>364.1</v>
      </c>
      <c r="C828" s="51" t="s">
        <v>882</v>
      </c>
      <c r="D828" s="32"/>
      <c r="E828" s="56" t="s">
        <v>76</v>
      </c>
      <c r="G828" s="17" t="s">
        <v>883</v>
      </c>
      <c r="I828" s="52">
        <v>-60</v>
      </c>
      <c r="K828" s="54">
        <v>1791157642.6400001</v>
      </c>
      <c r="L828" s="103"/>
      <c r="M828" s="54">
        <v>65054027</v>
      </c>
      <c r="O828" s="58">
        <v>3.63</v>
      </c>
      <c r="P828" s="58"/>
      <c r="Q828" s="94" t="s">
        <v>32</v>
      </c>
    </row>
    <row r="829" spans="1:17">
      <c r="B829" s="40">
        <v>364.2</v>
      </c>
      <c r="C829" s="51" t="s">
        <v>884</v>
      </c>
      <c r="D829" s="32"/>
      <c r="E829" s="56" t="s">
        <v>76</v>
      </c>
      <c r="G829" s="17" t="s">
        <v>885</v>
      </c>
      <c r="I829" s="52">
        <v>-60</v>
      </c>
      <c r="K829" s="54">
        <v>1666735268.0999999</v>
      </c>
      <c r="L829" s="103"/>
      <c r="M829" s="54">
        <v>47735298</v>
      </c>
      <c r="O829" s="58">
        <v>2.86</v>
      </c>
      <c r="P829" s="58"/>
      <c r="Q829" s="94" t="s">
        <v>32</v>
      </c>
    </row>
    <row r="830" spans="1:17">
      <c r="B830" s="40">
        <v>365</v>
      </c>
      <c r="C830" s="51" t="s">
        <v>871</v>
      </c>
      <c r="D830" s="32"/>
      <c r="E830" s="56" t="s">
        <v>76</v>
      </c>
      <c r="G830" s="17" t="s">
        <v>886</v>
      </c>
      <c r="I830" s="52">
        <v>-60</v>
      </c>
      <c r="K830" s="54">
        <v>4102150835.6199999</v>
      </c>
      <c r="L830" s="103"/>
      <c r="M830" s="54">
        <v>119454632</v>
      </c>
      <c r="O830" s="58">
        <v>2.91</v>
      </c>
      <c r="P830" s="58"/>
      <c r="Q830" s="94" t="s">
        <v>33</v>
      </c>
    </row>
    <row r="831" spans="1:17">
      <c r="B831" s="40">
        <v>366.6</v>
      </c>
      <c r="C831" s="51" t="s">
        <v>887</v>
      </c>
      <c r="D831" s="32"/>
      <c r="E831" s="56" t="s">
        <v>76</v>
      </c>
      <c r="G831" s="17" t="s">
        <v>888</v>
      </c>
      <c r="I831" s="52">
        <v>0</v>
      </c>
      <c r="K831" s="54">
        <v>2294405709.9099998</v>
      </c>
      <c r="L831" s="103"/>
      <c r="M831" s="54">
        <v>32810002</v>
      </c>
      <c r="O831" s="58">
        <v>1.43</v>
      </c>
      <c r="P831" s="58"/>
      <c r="Q831" s="94" t="s">
        <v>42</v>
      </c>
    </row>
    <row r="832" spans="1:17">
      <c r="B832" s="40">
        <v>366.7</v>
      </c>
      <c r="C832" s="51" t="s">
        <v>889</v>
      </c>
      <c r="D832" s="32"/>
      <c r="E832" s="56" t="s">
        <v>76</v>
      </c>
      <c r="G832" s="17" t="s">
        <v>890</v>
      </c>
      <c r="I832" s="52">
        <v>0</v>
      </c>
      <c r="K832" s="54">
        <v>121915196.8</v>
      </c>
      <c r="L832" s="103"/>
      <c r="M832" s="54">
        <v>2218857</v>
      </c>
      <c r="O832" s="58">
        <v>1.82</v>
      </c>
      <c r="P832" s="58"/>
      <c r="Q832" s="94" t="s">
        <v>42</v>
      </c>
    </row>
    <row r="833" spans="1:17">
      <c r="B833" s="40">
        <v>367.6</v>
      </c>
      <c r="C833" s="51" t="s">
        <v>891</v>
      </c>
      <c r="D833" s="32"/>
      <c r="E833" s="56" t="s">
        <v>76</v>
      </c>
      <c r="G833" s="17" t="s">
        <v>892</v>
      </c>
      <c r="I833" s="52">
        <v>0</v>
      </c>
      <c r="K833" s="54">
        <v>2802292502.1799998</v>
      </c>
      <c r="L833" s="103"/>
      <c r="M833" s="54">
        <v>60809747</v>
      </c>
      <c r="O833" s="58">
        <v>2.17</v>
      </c>
      <c r="P833" s="58"/>
      <c r="Q833" s="94" t="s">
        <v>32</v>
      </c>
    </row>
    <row r="834" spans="1:17">
      <c r="B834" s="40">
        <v>367.7</v>
      </c>
      <c r="C834" s="51" t="s">
        <v>893</v>
      </c>
      <c r="D834" s="32"/>
      <c r="E834" s="56" t="s">
        <v>76</v>
      </c>
      <c r="G834" s="17" t="s">
        <v>894</v>
      </c>
      <c r="I834" s="52">
        <v>0</v>
      </c>
      <c r="K834" s="54">
        <v>916624605.12</v>
      </c>
      <c r="L834" s="103"/>
      <c r="M834" s="54">
        <v>20349066</v>
      </c>
      <c r="O834" s="58">
        <v>2.2200000000000002</v>
      </c>
      <c r="P834" s="58"/>
      <c r="Q834" s="94" t="s">
        <v>32</v>
      </c>
    </row>
    <row r="835" spans="1:17">
      <c r="B835" s="40">
        <v>368</v>
      </c>
      <c r="C835" s="51" t="s">
        <v>895</v>
      </c>
      <c r="D835" s="32"/>
      <c r="E835" s="56" t="s">
        <v>76</v>
      </c>
      <c r="G835" s="17" t="s">
        <v>896</v>
      </c>
      <c r="I835" s="52">
        <v>-15</v>
      </c>
      <c r="K835" s="54">
        <v>3493242494.0599999</v>
      </c>
      <c r="L835" s="103"/>
      <c r="M835" s="54">
        <v>100430387</v>
      </c>
      <c r="O835" s="58">
        <v>2.87</v>
      </c>
      <c r="P835" s="58"/>
      <c r="Q835" s="94" t="s">
        <v>42</v>
      </c>
    </row>
    <row r="836" spans="1:17">
      <c r="B836" s="40">
        <v>369.1</v>
      </c>
      <c r="C836" s="51" t="s">
        <v>897</v>
      </c>
      <c r="D836" s="32"/>
      <c r="E836" s="56" t="s">
        <v>76</v>
      </c>
      <c r="G836" s="17" t="s">
        <v>898</v>
      </c>
      <c r="I836" s="52">
        <v>-85</v>
      </c>
      <c r="K836" s="54">
        <v>419369727.18000001</v>
      </c>
      <c r="L836" s="103"/>
      <c r="M836" s="54">
        <v>13887429</v>
      </c>
      <c r="O836" s="58">
        <v>3.31</v>
      </c>
      <c r="P836" s="58"/>
      <c r="Q836" s="94" t="s">
        <v>33</v>
      </c>
    </row>
    <row r="837" spans="1:17">
      <c r="B837" s="40">
        <v>369.6</v>
      </c>
      <c r="C837" s="51" t="s">
        <v>899</v>
      </c>
      <c r="D837" s="32"/>
      <c r="E837" s="56" t="s">
        <v>76</v>
      </c>
      <c r="G837" s="17" t="s">
        <v>900</v>
      </c>
      <c r="I837" s="52">
        <v>-15</v>
      </c>
      <c r="K837" s="54">
        <v>1365020243.53</v>
      </c>
      <c r="L837" s="103"/>
      <c r="M837" s="54">
        <v>28569874</v>
      </c>
      <c r="O837" s="58">
        <v>2.09</v>
      </c>
      <c r="P837" s="58"/>
      <c r="Q837" s="94" t="s">
        <v>42</v>
      </c>
    </row>
    <row r="838" spans="1:17">
      <c r="B838" s="40">
        <v>370</v>
      </c>
      <c r="C838" s="51" t="s">
        <v>90</v>
      </c>
      <c r="D838" s="32"/>
      <c r="E838" s="56" t="s">
        <v>76</v>
      </c>
      <c r="G838" s="17" t="s">
        <v>901</v>
      </c>
      <c r="I838" s="52">
        <v>-20</v>
      </c>
      <c r="K838" s="54">
        <v>158265168.65000001</v>
      </c>
      <c r="L838" s="103"/>
      <c r="M838" s="54">
        <v>4747955</v>
      </c>
      <c r="O838" s="58">
        <v>3</v>
      </c>
      <c r="P838" s="58"/>
      <c r="Q838" s="94" t="s">
        <v>33</v>
      </c>
    </row>
    <row r="839" spans="1:17">
      <c r="B839" s="40">
        <v>370.1</v>
      </c>
      <c r="C839" s="51" t="s">
        <v>902</v>
      </c>
      <c r="D839" s="32"/>
      <c r="E839" s="56" t="s">
        <v>76</v>
      </c>
      <c r="G839" s="17" t="s">
        <v>903</v>
      </c>
      <c r="I839" s="52">
        <v>-20</v>
      </c>
      <c r="K839" s="54">
        <v>838456573.17999995</v>
      </c>
      <c r="L839" s="103"/>
      <c r="M839" s="54">
        <v>50307394</v>
      </c>
      <c r="O839" s="58">
        <v>6</v>
      </c>
      <c r="P839" s="58"/>
      <c r="Q839" s="94" t="s">
        <v>32</v>
      </c>
    </row>
    <row r="840" spans="1:17">
      <c r="B840" s="40">
        <v>371</v>
      </c>
      <c r="C840" s="51" t="s">
        <v>904</v>
      </c>
      <c r="D840" s="32"/>
      <c r="E840" s="56" t="s">
        <v>76</v>
      </c>
      <c r="G840" s="17" t="s">
        <v>905</v>
      </c>
      <c r="I840" s="52">
        <v>-10</v>
      </c>
      <c r="K840" s="54">
        <v>105497866.13</v>
      </c>
      <c r="L840" s="103"/>
      <c r="M840" s="54">
        <v>3864387</v>
      </c>
      <c r="O840" s="58">
        <v>3.66</v>
      </c>
      <c r="P840" s="58"/>
      <c r="Q840" s="17" t="s">
        <v>34</v>
      </c>
    </row>
    <row r="841" spans="1:17">
      <c r="B841" s="40">
        <v>371.4</v>
      </c>
      <c r="C841" s="51" t="s">
        <v>906</v>
      </c>
      <c r="D841" s="32"/>
      <c r="E841" s="56" t="s">
        <v>76</v>
      </c>
      <c r="G841" s="17" t="s">
        <v>907</v>
      </c>
      <c r="I841" s="52">
        <v>0</v>
      </c>
      <c r="K841" s="54">
        <v>10589731.76</v>
      </c>
      <c r="L841" s="103"/>
      <c r="M841" s="54">
        <v>706335</v>
      </c>
      <c r="O841" s="58">
        <v>6.67</v>
      </c>
      <c r="P841" s="58"/>
      <c r="Q841" s="94" t="s">
        <v>42</v>
      </c>
    </row>
    <row r="842" spans="1:17">
      <c r="B842" s="40">
        <v>373</v>
      </c>
      <c r="C842" s="51" t="s">
        <v>908</v>
      </c>
      <c r="D842" s="32"/>
      <c r="E842" s="56" t="s">
        <v>76</v>
      </c>
      <c r="G842" s="17" t="s">
        <v>909</v>
      </c>
      <c r="I842" s="52">
        <v>-10</v>
      </c>
      <c r="K842" s="59">
        <v>777697220.00999999</v>
      </c>
      <c r="L842" s="103"/>
      <c r="M842" s="59">
        <v>21899954</v>
      </c>
      <c r="O842" s="58">
        <v>2.82</v>
      </c>
      <c r="P842" s="58"/>
      <c r="Q842" s="17" t="s">
        <v>34</v>
      </c>
    </row>
    <row r="843" spans="1:17">
      <c r="K843" s="103"/>
      <c r="L843" s="103"/>
      <c r="M843" s="103"/>
      <c r="O843" s="58"/>
      <c r="P843" s="58"/>
    </row>
    <row r="844" spans="1:17">
      <c r="A844" s="83" t="s">
        <v>104</v>
      </c>
      <c r="K844" s="72">
        <f>SUBTOTAL(9,K825:K842)</f>
        <v>24256896274.239998</v>
      </c>
      <c r="L844" s="103"/>
      <c r="M844" s="72">
        <f>SUBTOTAL(9,M825:M842)</f>
        <v>641305387</v>
      </c>
      <c r="O844" s="70">
        <f>M844/K844*100</f>
        <v>2.6438064447719332</v>
      </c>
      <c r="P844" s="70"/>
    </row>
    <row r="845" spans="1:17">
      <c r="K845" s="103"/>
      <c r="L845" s="103"/>
      <c r="M845" s="103"/>
      <c r="O845" s="58"/>
      <c r="P845" s="58"/>
    </row>
    <row r="846" spans="1:17">
      <c r="A846" s="83" t="s">
        <v>105</v>
      </c>
      <c r="K846" s="103"/>
      <c r="L846" s="103"/>
      <c r="M846" s="103"/>
      <c r="O846" s="58"/>
      <c r="P846" s="58"/>
    </row>
    <row r="847" spans="1:17">
      <c r="K847" s="103"/>
      <c r="L847" s="103"/>
      <c r="M847" s="103"/>
      <c r="O847" s="58"/>
      <c r="P847" s="58"/>
    </row>
    <row r="848" spans="1:17">
      <c r="B848" s="40">
        <v>390</v>
      </c>
      <c r="C848" s="51" t="s">
        <v>75</v>
      </c>
      <c r="D848" s="32"/>
      <c r="E848" s="56" t="s">
        <v>76</v>
      </c>
      <c r="G848" s="17" t="s">
        <v>870</v>
      </c>
      <c r="I848" s="52">
        <v>10</v>
      </c>
      <c r="K848" s="54">
        <v>795906054.36000001</v>
      </c>
      <c r="L848" s="103"/>
      <c r="M848" s="54">
        <v>11962468</v>
      </c>
      <c r="O848" s="58">
        <v>1.5</v>
      </c>
      <c r="P848" s="58"/>
      <c r="Q848" s="94" t="s">
        <v>33</v>
      </c>
    </row>
    <row r="849" spans="1:17">
      <c r="B849" s="40">
        <v>392.1</v>
      </c>
      <c r="C849" s="51" t="s">
        <v>910</v>
      </c>
      <c r="D849" s="32"/>
      <c r="E849" s="56" t="s">
        <v>76</v>
      </c>
      <c r="G849" s="17" t="s">
        <v>911</v>
      </c>
      <c r="I849" s="52">
        <v>20</v>
      </c>
      <c r="K849" s="54">
        <v>16848882.93</v>
      </c>
      <c r="L849" s="103"/>
      <c r="M849" s="54">
        <v>1915760</v>
      </c>
      <c r="O849" s="58">
        <v>11.37</v>
      </c>
      <c r="P849" s="58"/>
      <c r="Q849" s="94" t="s">
        <v>42</v>
      </c>
    </row>
    <row r="850" spans="1:17">
      <c r="B850" s="40">
        <v>392.2</v>
      </c>
      <c r="C850" s="51" t="s">
        <v>912</v>
      </c>
      <c r="D850" s="32"/>
      <c r="E850" s="56" t="s">
        <v>76</v>
      </c>
      <c r="G850" s="17" t="s">
        <v>913</v>
      </c>
      <c r="I850" s="52">
        <v>20</v>
      </c>
      <c r="K850" s="54">
        <v>80399478.959999993</v>
      </c>
      <c r="L850" s="103"/>
      <c r="M850" s="54">
        <v>7140960</v>
      </c>
      <c r="O850" s="58">
        <v>8.8800000000000008</v>
      </c>
      <c r="P850" s="58"/>
      <c r="Q850" s="94" t="s">
        <v>42</v>
      </c>
    </row>
    <row r="851" spans="1:17">
      <c r="B851" s="40">
        <v>392.3</v>
      </c>
      <c r="C851" s="51" t="s">
        <v>914</v>
      </c>
      <c r="D851" s="32"/>
      <c r="E851" s="56" t="s">
        <v>76</v>
      </c>
      <c r="G851" s="17" t="s">
        <v>915</v>
      </c>
      <c r="I851" s="52">
        <v>20</v>
      </c>
      <c r="K851" s="54">
        <v>406416668.25999999</v>
      </c>
      <c r="L851" s="103"/>
      <c r="M851" s="54">
        <v>25001996</v>
      </c>
      <c r="O851" s="58">
        <v>6.15</v>
      </c>
      <c r="P851" s="58"/>
      <c r="Q851" s="94" t="s">
        <v>42</v>
      </c>
    </row>
    <row r="852" spans="1:17">
      <c r="B852" s="40">
        <v>392.4</v>
      </c>
      <c r="C852" s="51" t="s">
        <v>916</v>
      </c>
      <c r="D852" s="32"/>
      <c r="E852" s="56" t="s">
        <v>76</v>
      </c>
      <c r="G852" s="17" t="s">
        <v>110</v>
      </c>
      <c r="I852" s="52">
        <v>20</v>
      </c>
      <c r="K852" s="54">
        <v>4637373.95</v>
      </c>
      <c r="L852" s="103"/>
      <c r="M852" s="54">
        <v>375204</v>
      </c>
      <c r="O852" s="58">
        <v>8.09</v>
      </c>
      <c r="P852" s="58"/>
      <c r="Q852" s="94" t="s">
        <v>42</v>
      </c>
    </row>
    <row r="853" spans="1:17">
      <c r="B853" s="40">
        <v>392.9</v>
      </c>
      <c r="C853" s="51" t="s">
        <v>917</v>
      </c>
      <c r="D853" s="32"/>
      <c r="E853" s="56" t="s">
        <v>76</v>
      </c>
      <c r="G853" s="17" t="s">
        <v>918</v>
      </c>
      <c r="I853" s="52">
        <v>20</v>
      </c>
      <c r="K853" s="54">
        <v>38444580.549999997</v>
      </c>
      <c r="L853" s="103"/>
      <c r="M853" s="54">
        <v>1536874</v>
      </c>
      <c r="O853" s="58">
        <v>4</v>
      </c>
      <c r="P853" s="58"/>
      <c r="Q853" s="94" t="s">
        <v>42</v>
      </c>
    </row>
    <row r="854" spans="1:17">
      <c r="B854" s="40">
        <v>396.1</v>
      </c>
      <c r="C854" s="51" t="s">
        <v>132</v>
      </c>
      <c r="D854" s="32"/>
      <c r="E854" s="56" t="s">
        <v>76</v>
      </c>
      <c r="G854" s="17" t="s">
        <v>919</v>
      </c>
      <c r="I854" s="52">
        <v>20</v>
      </c>
      <c r="K854" s="54">
        <v>6977625.3899999997</v>
      </c>
      <c r="L854" s="103"/>
      <c r="M854" s="54">
        <v>429141</v>
      </c>
      <c r="O854" s="58">
        <v>6.15</v>
      </c>
      <c r="P854" s="58"/>
      <c r="Q854" s="94" t="s">
        <v>42</v>
      </c>
    </row>
    <row r="855" spans="1:17">
      <c r="B855" s="40">
        <v>397.8</v>
      </c>
      <c r="C855" s="51" t="s">
        <v>920</v>
      </c>
      <c r="D855" s="32"/>
      <c r="E855" s="56" t="s">
        <v>76</v>
      </c>
      <c r="G855" s="17" t="s">
        <v>921</v>
      </c>
      <c r="I855" s="52">
        <v>0</v>
      </c>
      <c r="K855" s="59">
        <v>77992648.739999995</v>
      </c>
      <c r="L855" s="103"/>
      <c r="M855" s="59">
        <v>3119706</v>
      </c>
      <c r="O855" s="58">
        <v>4</v>
      </c>
      <c r="P855" s="58"/>
      <c r="Q855" s="94" t="s">
        <v>42</v>
      </c>
    </row>
    <row r="856" spans="1:17">
      <c r="K856" s="103"/>
      <c r="L856" s="103"/>
      <c r="M856" s="103"/>
      <c r="O856" s="58"/>
      <c r="P856" s="58"/>
    </row>
    <row r="857" spans="1:17">
      <c r="A857" s="83" t="s">
        <v>116</v>
      </c>
      <c r="K857" s="93">
        <f>SUBTOTAL(9,K847:K855)</f>
        <v>1427623313.1400001</v>
      </c>
      <c r="L857" s="103"/>
      <c r="M857" s="93">
        <f>SUBTOTAL(9,M847:M855)</f>
        <v>51482109</v>
      </c>
      <c r="O857" s="70">
        <f>M857/K857*100</f>
        <v>3.6061409565221498</v>
      </c>
      <c r="P857" s="70"/>
    </row>
    <row r="858" spans="1:17">
      <c r="A858" s="83"/>
      <c r="K858" s="69"/>
      <c r="L858" s="103"/>
      <c r="M858" s="69"/>
      <c r="O858" s="70"/>
      <c r="P858" s="70"/>
    </row>
    <row r="859" spans="1:17">
      <c r="A859" s="83" t="s">
        <v>922</v>
      </c>
      <c r="K859" s="93">
        <f>SUBTOTAL(9,K810:K857)</f>
        <v>34229788114.639996</v>
      </c>
      <c r="L859" s="103"/>
      <c r="M859" s="93">
        <f>SUBTOTAL(9,M810:M857)</f>
        <v>882654884</v>
      </c>
      <c r="O859" s="70">
        <f>M859/K859*100</f>
        <v>2.5786162655867879</v>
      </c>
      <c r="P859" s="70"/>
    </row>
    <row r="860" spans="1:17">
      <c r="K860" s="103"/>
      <c r="L860" s="103"/>
      <c r="M860" s="103"/>
      <c r="O860" s="58"/>
      <c r="P860" s="58"/>
    </row>
    <row r="861" spans="1:17" ht="13.5" thickBot="1">
      <c r="A861" s="83" t="s">
        <v>117</v>
      </c>
      <c r="K861" s="95">
        <f>SUBTOTAL(9,K12:K857)</f>
        <v>63490455320.120056</v>
      </c>
      <c r="L861" s="103"/>
      <c r="M861" s="95">
        <f>SUBTOTAL(9,M12:M857)</f>
        <v>1820446113.462934</v>
      </c>
      <c r="O861" s="70">
        <f>M861/K861*100</f>
        <v>2.8672752530820746</v>
      </c>
      <c r="P861" s="70"/>
    </row>
    <row r="862" spans="1:17" ht="13.5" thickTop="1"/>
    <row r="863" spans="1:17">
      <c r="K863" s="53"/>
      <c r="L863" s="53"/>
      <c r="M863" s="54"/>
    </row>
    <row r="864" spans="1:17">
      <c r="A864" s="96" t="s">
        <v>923</v>
      </c>
      <c r="B864" s="97" t="s">
        <v>924</v>
      </c>
    </row>
    <row r="865" spans="1:13">
      <c r="A865" s="98" t="s">
        <v>925</v>
      </c>
      <c r="B865" s="18" t="s">
        <v>926</v>
      </c>
    </row>
    <row r="867" spans="1:13">
      <c r="B867" s="99" t="s">
        <v>927</v>
      </c>
    </row>
    <row r="868" spans="1:13">
      <c r="A868" s="17" t="s">
        <v>42</v>
      </c>
      <c r="B868" s="18" t="s">
        <v>928</v>
      </c>
      <c r="E868" s="100"/>
    </row>
    <row r="869" spans="1:13">
      <c r="A869" s="17" t="s">
        <v>31</v>
      </c>
      <c r="B869" s="18" t="s">
        <v>929</v>
      </c>
      <c r="E869" s="100"/>
    </row>
    <row r="870" spans="1:13">
      <c r="A870" s="17" t="s">
        <v>32</v>
      </c>
      <c r="B870" s="18" t="s">
        <v>930</v>
      </c>
      <c r="E870" s="100"/>
      <c r="K870" s="101"/>
    </row>
    <row r="871" spans="1:13">
      <c r="A871" s="17" t="s">
        <v>33</v>
      </c>
      <c r="B871" s="18" t="s">
        <v>931</v>
      </c>
      <c r="E871" s="100"/>
      <c r="K871" s="101"/>
      <c r="M871" s="101"/>
    </row>
    <row r="872" spans="1:13">
      <c r="A872" s="17" t="s">
        <v>34</v>
      </c>
      <c r="B872" s="18" t="s">
        <v>932</v>
      </c>
      <c r="E872" s="100"/>
      <c r="K872" s="101"/>
      <c r="M872" s="101"/>
    </row>
    <row r="873" spans="1:13">
      <c r="A873" s="17"/>
    </row>
  </sheetData>
  <mergeCells count="1">
    <mergeCell ref="G7:I7"/>
  </mergeCells>
  <pageMargins left="0.75" right="0.75" top="1" bottom="0.7" header="0.3" footer="0.3"/>
  <pageSetup scale="69" firstPageNumber="3" fitToHeight="0" orientation="landscape" useFirstPageNumber="1" horizontalDpi="1200" verticalDpi="1200" r:id="rId1"/>
  <headerFooter>
    <oddHeader>&amp;RDocket No. 20210015-EI
Proposed Depreciation Company Adjustments by Year for Base vs. Clause 
for 2022 and 2023 using RSAM Adjusted Depreciation Rates
Exhibit KF-3(B), Page &amp;P of 47</oddHeader>
  </headerFooter>
  <rowBreaks count="21" manualBreakCount="21">
    <brk id="50" max="15" man="1"/>
    <brk id="93" max="15" man="1"/>
    <brk id="135" max="15" man="1"/>
    <brk id="172" max="15" man="1"/>
    <brk id="217" max="16" man="1"/>
    <brk id="253" max="15" man="1"/>
    <brk id="292" max="15" man="1"/>
    <brk id="325" max="15" man="1"/>
    <brk id="370" max="15" man="1"/>
    <brk id="408" max="15" man="1"/>
    <brk id="453" max="16" man="1"/>
    <brk id="487" max="15" man="1"/>
    <brk id="531" max="15" man="1"/>
    <brk id="567" max="15" man="1"/>
    <brk id="609" max="15" man="1"/>
    <brk id="651" max="15" man="1"/>
    <brk id="693" max="15" man="1"/>
    <brk id="735" max="15" man="1"/>
    <brk id="777" max="15" man="1"/>
    <brk id="807" max="15" man="1"/>
    <brk id="845" max="15" man="1"/>
  </rowBreaks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M872"/>
  <sheetViews>
    <sheetView view="pageLayout" topLeftCell="A805" zoomScaleNormal="80" zoomScaleSheetLayoutView="40" workbookViewId="0">
      <selection activeCell="A813" sqref="A813"/>
    </sheetView>
  </sheetViews>
  <sheetFormatPr defaultColWidth="9.140625" defaultRowHeight="12.75"/>
  <cols>
    <col min="1" max="1" width="4.140625" style="18" customWidth="1"/>
    <col min="2" max="2" width="7.7109375" style="18" customWidth="1"/>
    <col min="3" max="3" width="56.42578125" style="18" customWidth="1"/>
    <col min="4" max="4" width="1.5703125" style="18" customWidth="1"/>
    <col min="5" max="5" width="20.85546875" style="18" customWidth="1"/>
    <col min="6" max="6" width="1.5703125" style="18" customWidth="1"/>
    <col min="7" max="7" width="17.85546875" style="18" customWidth="1"/>
    <col min="8" max="8" width="1.5703125" style="18" customWidth="1"/>
    <col min="9" max="9" width="19.28515625" style="18" customWidth="1"/>
    <col min="10" max="10" width="1.5703125" style="18" customWidth="1"/>
    <col min="11" max="11" width="18.42578125" style="18" customWidth="1"/>
    <col min="12" max="12" width="1.5703125" style="18" customWidth="1"/>
    <col min="13" max="13" width="12.7109375" style="18" customWidth="1"/>
    <col min="14" max="16384" width="9.140625" style="18"/>
  </cols>
  <sheetData>
    <row r="1" spans="1:13" ht="15.75">
      <c r="A1" s="14" t="s">
        <v>587</v>
      </c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3">
      <c r="A4" s="19" t="s">
        <v>933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>
      <c r="A5" s="19" t="s">
        <v>138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3">
      <c r="A6" s="19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3">
      <c r="A7" s="20"/>
      <c r="B7" s="20"/>
      <c r="C7" s="20"/>
      <c r="D7" s="22"/>
      <c r="E7" s="23" t="s">
        <v>47</v>
      </c>
      <c r="F7" s="20"/>
      <c r="G7" s="21" t="s">
        <v>48</v>
      </c>
      <c r="H7" s="20"/>
      <c r="I7" s="20"/>
      <c r="J7" s="17"/>
      <c r="K7" s="24" t="s">
        <v>139</v>
      </c>
      <c r="L7" s="24"/>
      <c r="M7" s="24" t="s">
        <v>591</v>
      </c>
    </row>
    <row r="8" spans="1:13">
      <c r="A8" s="20" t="s">
        <v>51</v>
      </c>
      <c r="B8" s="20"/>
      <c r="C8" s="20"/>
      <c r="D8" s="20"/>
      <c r="E8" s="23" t="s">
        <v>55</v>
      </c>
      <c r="F8" s="20"/>
      <c r="G8" s="21" t="s">
        <v>56</v>
      </c>
      <c r="H8" s="21"/>
      <c r="I8" s="21" t="s">
        <v>139</v>
      </c>
      <c r="J8" s="17"/>
      <c r="K8" s="25" t="s">
        <v>65</v>
      </c>
      <c r="L8" s="25"/>
      <c r="M8" s="25" t="s">
        <v>592</v>
      </c>
    </row>
    <row r="9" spans="1:13">
      <c r="A9" s="26" t="s">
        <v>593</v>
      </c>
      <c r="B9" s="26"/>
      <c r="C9" s="26"/>
      <c r="D9" s="28"/>
      <c r="E9" s="29" t="s">
        <v>594</v>
      </c>
      <c r="F9" s="20"/>
      <c r="G9" s="27" t="s">
        <v>65</v>
      </c>
      <c r="H9" s="22"/>
      <c r="I9" s="27" t="s">
        <v>65</v>
      </c>
      <c r="J9" s="22"/>
      <c r="K9" s="30" t="s">
        <v>140</v>
      </c>
      <c r="L9" s="30"/>
      <c r="M9" s="30" t="s">
        <v>595</v>
      </c>
    </row>
    <row r="10" spans="1:13">
      <c r="A10" s="31"/>
      <c r="B10" s="31"/>
      <c r="C10" s="31"/>
      <c r="D10" s="35"/>
      <c r="E10" s="33">
        <v>1</v>
      </c>
      <c r="F10" s="32"/>
      <c r="G10" s="33">
        <v>2</v>
      </c>
      <c r="H10" s="34"/>
      <c r="I10" s="33">
        <v>3</v>
      </c>
      <c r="J10" s="34"/>
      <c r="K10" s="36" t="s">
        <v>934</v>
      </c>
      <c r="L10" s="36"/>
      <c r="M10" s="37">
        <v>-7</v>
      </c>
    </row>
    <row r="11" spans="1:13">
      <c r="A11" s="31"/>
      <c r="B11" s="31"/>
      <c r="C11" s="31"/>
      <c r="D11" s="35"/>
      <c r="E11" s="38"/>
      <c r="F11" s="32"/>
      <c r="G11" s="38"/>
      <c r="H11" s="34"/>
      <c r="I11" s="38"/>
      <c r="J11" s="34"/>
      <c r="K11" s="38"/>
      <c r="L11" s="38"/>
    </row>
    <row r="12" spans="1:13">
      <c r="A12" s="39" t="s">
        <v>596</v>
      </c>
      <c r="B12" s="31"/>
      <c r="C12" s="31"/>
      <c r="D12" s="35"/>
      <c r="E12" s="38"/>
      <c r="F12" s="32"/>
      <c r="G12" s="38"/>
      <c r="H12" s="34"/>
      <c r="I12" s="38"/>
      <c r="J12" s="34"/>
      <c r="K12" s="38"/>
      <c r="L12" s="38"/>
    </row>
    <row r="13" spans="1:13">
      <c r="A13" s="39"/>
      <c r="B13" s="40"/>
      <c r="C13" s="31"/>
      <c r="D13" s="35"/>
      <c r="E13" s="38"/>
      <c r="F13" s="32"/>
      <c r="G13" s="38"/>
      <c r="H13" s="34"/>
      <c r="I13" s="38"/>
      <c r="J13" s="34"/>
      <c r="K13" s="38"/>
      <c r="L13" s="38"/>
    </row>
    <row r="14" spans="1:13" s="46" customFormat="1">
      <c r="A14" s="41" t="s">
        <v>597</v>
      </c>
      <c r="B14" s="42"/>
      <c r="C14" s="43"/>
      <c r="E14" s="48"/>
      <c r="G14" s="49"/>
      <c r="H14" s="49"/>
      <c r="I14" s="49"/>
      <c r="J14" s="102"/>
      <c r="K14" s="49"/>
      <c r="L14" s="49"/>
    </row>
    <row r="15" spans="1:13">
      <c r="A15" s="39"/>
      <c r="B15" s="40"/>
      <c r="C15" s="51"/>
      <c r="E15" s="53"/>
      <c r="G15" s="54"/>
      <c r="H15" s="54"/>
      <c r="I15" s="54"/>
      <c r="K15" s="54"/>
      <c r="L15" s="54"/>
    </row>
    <row r="16" spans="1:13">
      <c r="A16" s="39"/>
      <c r="B16" s="42" t="s">
        <v>598</v>
      </c>
      <c r="C16" s="51"/>
      <c r="E16" s="53"/>
      <c r="G16" s="54"/>
      <c r="H16" s="54"/>
      <c r="I16" s="54"/>
      <c r="K16" s="54"/>
      <c r="L16" s="54"/>
    </row>
    <row r="17" spans="1:13">
      <c r="A17" s="39"/>
      <c r="B17" s="40">
        <v>311</v>
      </c>
      <c r="C17" s="51" t="s">
        <v>75</v>
      </c>
      <c r="E17" s="54">
        <v>157804657.49000001</v>
      </c>
      <c r="F17" s="103"/>
      <c r="G17" s="54">
        <v>130811820.64</v>
      </c>
      <c r="H17" s="54"/>
      <c r="I17" s="57">
        <v>72170294</v>
      </c>
      <c r="J17" s="103"/>
      <c r="K17" s="57">
        <f>$G17-$I17</f>
        <v>58641526.640000001</v>
      </c>
      <c r="L17" s="57"/>
      <c r="M17" s="17" t="s">
        <v>42</v>
      </c>
    </row>
    <row r="18" spans="1:13">
      <c r="A18" s="39"/>
      <c r="B18" s="40">
        <v>312</v>
      </c>
      <c r="C18" s="51" t="s">
        <v>600</v>
      </c>
      <c r="E18" s="54">
        <v>94244191.079999998</v>
      </c>
      <c r="F18" s="103"/>
      <c r="G18" s="54">
        <v>11258437.961420223</v>
      </c>
      <c r="H18" s="54"/>
      <c r="I18" s="54">
        <v>20932011</v>
      </c>
      <c r="J18" s="103"/>
      <c r="K18" s="54">
        <f t="shared" ref="K18:K21" si="0">$G18-$I18</f>
        <v>-9673573.0385797769</v>
      </c>
      <c r="L18" s="54"/>
      <c r="M18" s="17" t="s">
        <v>42</v>
      </c>
    </row>
    <row r="19" spans="1:13">
      <c r="A19" s="39"/>
      <c r="B19" s="40">
        <v>314</v>
      </c>
      <c r="C19" s="51" t="s">
        <v>602</v>
      </c>
      <c r="E19" s="54">
        <v>28056791.43</v>
      </c>
      <c r="F19" s="103"/>
      <c r="G19" s="54">
        <v>19143247.68</v>
      </c>
      <c r="H19" s="54"/>
      <c r="I19" s="54">
        <v>13386178</v>
      </c>
      <c r="J19" s="103"/>
      <c r="K19" s="54">
        <f t="shared" si="0"/>
        <v>5757069.6799999997</v>
      </c>
      <c r="L19" s="54"/>
      <c r="M19" s="17" t="s">
        <v>42</v>
      </c>
    </row>
    <row r="20" spans="1:13">
      <c r="A20" s="39"/>
      <c r="B20" s="40">
        <v>315</v>
      </c>
      <c r="C20" s="51" t="s">
        <v>604</v>
      </c>
      <c r="E20" s="54">
        <v>103472548.84999999</v>
      </c>
      <c r="F20" s="103"/>
      <c r="G20" s="54">
        <v>47770865.990000002</v>
      </c>
      <c r="H20" s="54"/>
      <c r="I20" s="54">
        <v>41409442</v>
      </c>
      <c r="J20" s="103"/>
      <c r="K20" s="54">
        <f t="shared" si="0"/>
        <v>6361423.9900000021</v>
      </c>
      <c r="L20" s="54"/>
      <c r="M20" s="17" t="s">
        <v>42</v>
      </c>
    </row>
    <row r="21" spans="1:13">
      <c r="A21" s="39"/>
      <c r="B21" s="40">
        <v>316</v>
      </c>
      <c r="C21" s="51" t="s">
        <v>606</v>
      </c>
      <c r="E21" s="59">
        <v>5914170.0700000003</v>
      </c>
      <c r="F21" s="103"/>
      <c r="G21" s="59">
        <v>2986914.8</v>
      </c>
      <c r="H21" s="54"/>
      <c r="I21" s="59">
        <v>2057522</v>
      </c>
      <c r="J21" s="103"/>
      <c r="K21" s="59">
        <f t="shared" si="0"/>
        <v>929392.79999999981</v>
      </c>
      <c r="L21" s="62"/>
      <c r="M21" s="17" t="s">
        <v>42</v>
      </c>
    </row>
    <row r="22" spans="1:13" s="46" customFormat="1">
      <c r="A22" s="41"/>
      <c r="B22" s="42" t="s">
        <v>608</v>
      </c>
      <c r="C22" s="43"/>
      <c r="E22" s="49">
        <f>SUBTOTAL(9,E17:E21)</f>
        <v>389492358.92000002</v>
      </c>
      <c r="F22" s="102"/>
      <c r="G22" s="49">
        <f>SUBTOTAL(9,G17:G21)</f>
        <v>211971287.07142025</v>
      </c>
      <c r="H22" s="49"/>
      <c r="I22" s="49">
        <f>SUBTOTAL(9,I17:I21)</f>
        <v>149955447</v>
      </c>
      <c r="J22" s="102"/>
      <c r="K22" s="49">
        <f>SUBTOTAL(9,K17:K21)</f>
        <v>62015840.071420223</v>
      </c>
      <c r="L22" s="49"/>
      <c r="M22" s="45"/>
    </row>
    <row r="23" spans="1:13">
      <c r="A23" s="39"/>
      <c r="B23" s="40"/>
      <c r="C23" s="51"/>
      <c r="E23" s="54"/>
      <c r="F23" s="103"/>
      <c r="G23" s="54"/>
      <c r="H23" s="54"/>
      <c r="I23" s="54"/>
      <c r="J23" s="103"/>
      <c r="K23" s="54"/>
      <c r="L23" s="54"/>
      <c r="M23" s="17"/>
    </row>
    <row r="24" spans="1:13">
      <c r="A24" s="39"/>
      <c r="B24" s="42" t="s">
        <v>609</v>
      </c>
      <c r="C24" s="51"/>
      <c r="E24" s="54"/>
      <c r="F24" s="103"/>
      <c r="G24" s="54"/>
      <c r="H24" s="54"/>
      <c r="I24" s="54"/>
      <c r="J24" s="103"/>
      <c r="K24" s="54"/>
      <c r="L24" s="54"/>
      <c r="M24" s="17"/>
    </row>
    <row r="25" spans="1:13">
      <c r="A25" s="39"/>
      <c r="B25" s="40">
        <v>312</v>
      </c>
      <c r="C25" s="51" t="s">
        <v>600</v>
      </c>
      <c r="E25" s="54">
        <v>23900619.699999999</v>
      </c>
      <c r="F25" s="103"/>
      <c r="G25" s="54">
        <v>17287312.920000002</v>
      </c>
      <c r="H25" s="54"/>
      <c r="I25" s="54">
        <v>18920729</v>
      </c>
      <c r="J25" s="103"/>
      <c r="K25" s="54">
        <f t="shared" ref="K25:K27" si="1">$G25-$I25</f>
        <v>-1633416.0799999982</v>
      </c>
      <c r="L25" s="54"/>
      <c r="M25" s="17" t="s">
        <v>42</v>
      </c>
    </row>
    <row r="26" spans="1:13">
      <c r="A26" s="39"/>
      <c r="B26" s="40">
        <v>314</v>
      </c>
      <c r="C26" s="51" t="s">
        <v>602</v>
      </c>
      <c r="E26" s="54">
        <v>11280476.449999999</v>
      </c>
      <c r="F26" s="103"/>
      <c r="G26" s="54">
        <v>7366286.6799999997</v>
      </c>
      <c r="H26" s="54"/>
      <c r="I26" s="54">
        <v>8870286</v>
      </c>
      <c r="J26" s="103"/>
      <c r="K26" s="54">
        <f t="shared" si="1"/>
        <v>-1503999.3200000003</v>
      </c>
      <c r="L26" s="54"/>
      <c r="M26" s="17" t="s">
        <v>42</v>
      </c>
    </row>
    <row r="27" spans="1:13">
      <c r="A27" s="39"/>
      <c r="B27" s="40">
        <v>315</v>
      </c>
      <c r="C27" s="51" t="s">
        <v>604</v>
      </c>
      <c r="E27" s="59">
        <v>3722386.87</v>
      </c>
      <c r="F27" s="103"/>
      <c r="G27" s="59">
        <v>2506317</v>
      </c>
      <c r="H27" s="54"/>
      <c r="I27" s="59">
        <v>3170637</v>
      </c>
      <c r="J27" s="103"/>
      <c r="K27" s="59">
        <f t="shared" si="1"/>
        <v>-664320</v>
      </c>
      <c r="L27" s="62"/>
      <c r="M27" s="17" t="s">
        <v>42</v>
      </c>
    </row>
    <row r="28" spans="1:13" s="46" customFormat="1">
      <c r="A28" s="41"/>
      <c r="B28" s="42" t="s">
        <v>610</v>
      </c>
      <c r="C28" s="43"/>
      <c r="E28" s="49">
        <f>SUBTOTAL(9,E24:E27)</f>
        <v>38903483.019999996</v>
      </c>
      <c r="F28" s="102"/>
      <c r="G28" s="49">
        <f>SUBTOTAL(9,G24:G27)</f>
        <v>27159916.600000001</v>
      </c>
      <c r="H28" s="49"/>
      <c r="I28" s="49">
        <f>SUBTOTAL(9,I24:I27)</f>
        <v>30961652</v>
      </c>
      <c r="J28" s="102"/>
      <c r="K28" s="49">
        <f>SUBTOTAL(9,K24:K27)</f>
        <v>-3801735.3999999985</v>
      </c>
      <c r="L28" s="49"/>
      <c r="M28" s="45"/>
    </row>
    <row r="29" spans="1:13">
      <c r="A29" s="39"/>
      <c r="B29" s="40"/>
      <c r="C29" s="51"/>
      <c r="E29" s="54"/>
      <c r="F29" s="103"/>
      <c r="G29" s="54"/>
      <c r="H29" s="54"/>
      <c r="I29" s="54"/>
      <c r="J29" s="103"/>
      <c r="K29" s="54"/>
      <c r="L29" s="54"/>
      <c r="M29" s="17"/>
    </row>
    <row r="30" spans="1:13">
      <c r="A30" s="39"/>
      <c r="B30" s="42" t="s">
        <v>611</v>
      </c>
      <c r="C30" s="51"/>
      <c r="E30" s="54"/>
      <c r="F30" s="103"/>
      <c r="G30" s="54"/>
      <c r="H30" s="54"/>
      <c r="I30" s="54"/>
      <c r="J30" s="103"/>
      <c r="K30" s="54"/>
      <c r="L30" s="54"/>
      <c r="M30" s="17"/>
    </row>
    <row r="31" spans="1:13">
      <c r="A31" s="39"/>
      <c r="B31" s="40">
        <v>312</v>
      </c>
      <c r="C31" s="51" t="s">
        <v>600</v>
      </c>
      <c r="E31" s="54">
        <v>25834053.02</v>
      </c>
      <c r="F31" s="103"/>
      <c r="G31" s="54">
        <v>16703845.08</v>
      </c>
      <c r="H31" s="54"/>
      <c r="I31" s="54">
        <v>18354106</v>
      </c>
      <c r="J31" s="103"/>
      <c r="K31" s="54">
        <f t="shared" ref="K31:K33" si="2">$G31-$I31</f>
        <v>-1650260.92</v>
      </c>
      <c r="L31" s="54"/>
      <c r="M31" s="17" t="s">
        <v>42</v>
      </c>
    </row>
    <row r="32" spans="1:13">
      <c r="A32" s="39"/>
      <c r="B32" s="40">
        <v>314</v>
      </c>
      <c r="C32" s="51" t="s">
        <v>602</v>
      </c>
      <c r="E32" s="54">
        <v>14821431.380000001</v>
      </c>
      <c r="F32" s="103"/>
      <c r="G32" s="54">
        <v>4552213.41</v>
      </c>
      <c r="H32" s="54"/>
      <c r="I32" s="54">
        <v>9404371</v>
      </c>
      <c r="J32" s="103"/>
      <c r="K32" s="54">
        <f t="shared" si="2"/>
        <v>-4852157.59</v>
      </c>
      <c r="L32" s="54"/>
      <c r="M32" s="17" t="s">
        <v>42</v>
      </c>
    </row>
    <row r="33" spans="1:13">
      <c r="A33" s="39"/>
      <c r="B33" s="40">
        <v>315</v>
      </c>
      <c r="C33" s="51" t="s">
        <v>604</v>
      </c>
      <c r="E33" s="59">
        <v>4162196.55</v>
      </c>
      <c r="F33" s="103"/>
      <c r="G33" s="59">
        <v>2839269.33</v>
      </c>
      <c r="H33" s="54"/>
      <c r="I33" s="59">
        <v>3070802</v>
      </c>
      <c r="J33" s="103"/>
      <c r="K33" s="59">
        <f t="shared" si="2"/>
        <v>-231532.66999999993</v>
      </c>
      <c r="L33" s="62"/>
      <c r="M33" s="17" t="s">
        <v>42</v>
      </c>
    </row>
    <row r="34" spans="1:13" s="46" customFormat="1">
      <c r="A34" s="41"/>
      <c r="B34" s="42" t="s">
        <v>612</v>
      </c>
      <c r="C34" s="43"/>
      <c r="E34" s="49">
        <f>SUBTOTAL(9,E31:E33)</f>
        <v>44817680.949999996</v>
      </c>
      <c r="F34" s="102"/>
      <c r="G34" s="49">
        <f>SUBTOTAL(9,G31:G33)</f>
        <v>24095327.82</v>
      </c>
      <c r="H34" s="49"/>
      <c r="I34" s="49">
        <f>SUBTOTAL(9,I31:I33)</f>
        <v>30829279</v>
      </c>
      <c r="J34" s="102"/>
      <c r="K34" s="49">
        <f>SUBTOTAL(9,K31:K33)</f>
        <v>-6733951.1799999997</v>
      </c>
      <c r="L34" s="49"/>
      <c r="M34" s="45"/>
    </row>
    <row r="35" spans="1:13">
      <c r="A35" s="39"/>
      <c r="B35" s="42"/>
      <c r="C35" s="51"/>
      <c r="E35" s="54"/>
      <c r="F35" s="103"/>
      <c r="G35" s="54"/>
      <c r="H35" s="54"/>
      <c r="I35" s="54"/>
      <c r="J35" s="103"/>
      <c r="K35" s="54"/>
      <c r="L35" s="54"/>
      <c r="M35" s="17"/>
    </row>
    <row r="36" spans="1:13">
      <c r="A36" s="39"/>
      <c r="B36" s="42" t="s">
        <v>613</v>
      </c>
      <c r="C36" s="51"/>
      <c r="E36" s="54"/>
      <c r="F36" s="103"/>
      <c r="G36" s="54"/>
      <c r="H36" s="54"/>
      <c r="I36" s="54"/>
      <c r="J36" s="103"/>
      <c r="K36" s="54"/>
      <c r="L36" s="54"/>
      <c r="M36" s="17"/>
    </row>
    <row r="37" spans="1:13">
      <c r="A37" s="39"/>
      <c r="B37" s="40">
        <v>312</v>
      </c>
      <c r="C37" s="51" t="s">
        <v>600</v>
      </c>
      <c r="E37" s="54">
        <v>144222332.69</v>
      </c>
      <c r="F37" s="103"/>
      <c r="G37" s="54">
        <v>27188146.320960179</v>
      </c>
      <c r="H37" s="54"/>
      <c r="I37" s="54">
        <v>50548982</v>
      </c>
      <c r="J37" s="103"/>
      <c r="K37" s="54">
        <f t="shared" ref="K37:K39" si="3">$G37-$I37</f>
        <v>-23360835.679039821</v>
      </c>
      <c r="L37" s="54"/>
      <c r="M37" s="17" t="s">
        <v>42</v>
      </c>
    </row>
    <row r="38" spans="1:13">
      <c r="A38" s="39"/>
      <c r="B38" s="40">
        <v>314</v>
      </c>
      <c r="C38" s="51" t="s">
        <v>602</v>
      </c>
      <c r="E38" s="54">
        <v>57568930.520000003</v>
      </c>
      <c r="F38" s="103"/>
      <c r="G38" s="54">
        <v>22001610.379999999</v>
      </c>
      <c r="H38" s="54"/>
      <c r="I38" s="54">
        <v>23300067</v>
      </c>
      <c r="J38" s="103"/>
      <c r="K38" s="54">
        <f t="shared" si="3"/>
        <v>-1298456.620000001</v>
      </c>
      <c r="L38" s="54"/>
      <c r="M38" s="17" t="s">
        <v>42</v>
      </c>
    </row>
    <row r="39" spans="1:13">
      <c r="A39" s="39"/>
      <c r="B39" s="40">
        <v>315</v>
      </c>
      <c r="C39" s="51" t="s">
        <v>604</v>
      </c>
      <c r="E39" s="59">
        <v>33319870.149999999</v>
      </c>
      <c r="F39" s="103"/>
      <c r="G39" s="59">
        <v>12543172.17</v>
      </c>
      <c r="H39" s="54"/>
      <c r="I39" s="59">
        <v>12916755</v>
      </c>
      <c r="J39" s="103"/>
      <c r="K39" s="59">
        <f t="shared" si="3"/>
        <v>-373582.83000000007</v>
      </c>
      <c r="L39" s="62"/>
      <c r="M39" s="17" t="s">
        <v>42</v>
      </c>
    </row>
    <row r="40" spans="1:13" s="46" customFormat="1">
      <c r="A40" s="41"/>
      <c r="B40" s="42" t="s">
        <v>614</v>
      </c>
      <c r="C40" s="43"/>
      <c r="E40" s="49">
        <f>SUBTOTAL(9,E37:E39)</f>
        <v>235111133.36000001</v>
      </c>
      <c r="F40" s="102"/>
      <c r="G40" s="49">
        <f>SUBTOTAL(9,G37:G39)</f>
        <v>61732928.870960176</v>
      </c>
      <c r="H40" s="49"/>
      <c r="I40" s="49">
        <f>SUBTOTAL(9,I37:I39)</f>
        <v>86765804</v>
      </c>
      <c r="J40" s="102"/>
      <c r="K40" s="49">
        <f>SUBTOTAL(9,K37:K39)</f>
        <v>-25032875.129039824</v>
      </c>
      <c r="L40" s="49"/>
      <c r="M40" s="45"/>
    </row>
    <row r="41" spans="1:13">
      <c r="A41" s="39"/>
      <c r="B41" s="42"/>
      <c r="C41" s="51"/>
      <c r="E41" s="54"/>
      <c r="F41" s="103"/>
      <c r="G41" s="54"/>
      <c r="H41" s="54"/>
      <c r="I41" s="54"/>
      <c r="J41" s="103"/>
      <c r="K41" s="54"/>
      <c r="L41" s="54"/>
      <c r="M41" s="17"/>
    </row>
    <row r="42" spans="1:13">
      <c r="A42" s="39"/>
      <c r="B42" s="42" t="s">
        <v>615</v>
      </c>
      <c r="C42" s="51"/>
      <c r="E42" s="54"/>
      <c r="F42" s="103"/>
      <c r="G42" s="54"/>
      <c r="H42" s="54"/>
      <c r="I42" s="54"/>
      <c r="J42" s="103"/>
      <c r="K42" s="54"/>
      <c r="L42" s="54"/>
      <c r="M42" s="17"/>
    </row>
    <row r="43" spans="1:13">
      <c r="A43" s="39"/>
      <c r="B43" s="40">
        <v>312</v>
      </c>
      <c r="C43" s="51" t="s">
        <v>600</v>
      </c>
      <c r="E43" s="54">
        <v>157175681.71000001</v>
      </c>
      <c r="F43" s="103"/>
      <c r="G43" s="54">
        <v>28512184.077619608</v>
      </c>
      <c r="H43" s="54"/>
      <c r="I43" s="54">
        <v>53010671</v>
      </c>
      <c r="J43" s="103"/>
      <c r="K43" s="54">
        <f t="shared" ref="K43:K45" si="4">$G43-$I43</f>
        <v>-24498486.922380392</v>
      </c>
      <c r="L43" s="54"/>
      <c r="M43" s="17" t="s">
        <v>42</v>
      </c>
    </row>
    <row r="44" spans="1:13">
      <c r="A44" s="39"/>
      <c r="B44" s="40">
        <v>314</v>
      </c>
      <c r="C44" s="51" t="s">
        <v>602</v>
      </c>
      <c r="E44" s="54">
        <v>102954876.72</v>
      </c>
      <c r="F44" s="103"/>
      <c r="G44" s="54">
        <v>40685471.109999999</v>
      </c>
      <c r="H44" s="54"/>
      <c r="I44" s="54">
        <v>40524636</v>
      </c>
      <c r="J44" s="103"/>
      <c r="K44" s="54">
        <f t="shared" si="4"/>
        <v>160835.1099999994</v>
      </c>
      <c r="L44" s="54"/>
      <c r="M44" s="17" t="s">
        <v>42</v>
      </c>
    </row>
    <row r="45" spans="1:13">
      <c r="A45" s="39"/>
      <c r="B45" s="40">
        <v>315</v>
      </c>
      <c r="C45" s="51" t="s">
        <v>604</v>
      </c>
      <c r="E45" s="59">
        <v>27606671.550000001</v>
      </c>
      <c r="F45" s="103"/>
      <c r="G45" s="59">
        <v>16672769.24</v>
      </c>
      <c r="H45" s="54"/>
      <c r="I45" s="59">
        <v>12073534</v>
      </c>
      <c r="J45" s="103"/>
      <c r="K45" s="59">
        <f t="shared" si="4"/>
        <v>4599235.24</v>
      </c>
      <c r="L45" s="62"/>
      <c r="M45" s="17" t="s">
        <v>42</v>
      </c>
    </row>
    <row r="46" spans="1:13" s="46" customFormat="1">
      <c r="A46" s="41"/>
      <c r="B46" s="42" t="s">
        <v>616</v>
      </c>
      <c r="C46" s="43"/>
      <c r="E46" s="63">
        <f>SUBTOTAL(9,E43:E45)</f>
        <v>287737229.98000002</v>
      </c>
      <c r="F46" s="102"/>
      <c r="G46" s="63">
        <f>SUBTOTAL(9,G43:G45)</f>
        <v>85870424.427619606</v>
      </c>
      <c r="H46" s="49"/>
      <c r="I46" s="63">
        <f>SUBTOTAL(9,I43:I45)</f>
        <v>105608841</v>
      </c>
      <c r="J46" s="102"/>
      <c r="K46" s="63">
        <f>SUBTOTAL(9,K43:K45)</f>
        <v>-19738416.572380394</v>
      </c>
      <c r="L46" s="61"/>
      <c r="M46" s="45"/>
    </row>
    <row r="47" spans="1:13">
      <c r="A47" s="39"/>
      <c r="B47" s="42"/>
      <c r="C47" s="51"/>
      <c r="E47" s="54"/>
      <c r="F47" s="103"/>
      <c r="G47" s="54"/>
      <c r="H47" s="54"/>
      <c r="I47" s="54"/>
      <c r="J47" s="103"/>
      <c r="K47" s="54"/>
      <c r="L47" s="54"/>
      <c r="M47" s="17"/>
    </row>
    <row r="48" spans="1:13">
      <c r="A48" s="41" t="s">
        <v>617</v>
      </c>
      <c r="B48" s="42"/>
      <c r="C48" s="51"/>
      <c r="E48" s="65">
        <f>SUBTOTAL(9,E16:E47)</f>
        <v>996061886.2299999</v>
      </c>
      <c r="F48" s="104"/>
      <c r="G48" s="65">
        <f>SUBTOTAL(9,G16:G47)</f>
        <v>410829884.79000014</v>
      </c>
      <c r="H48" s="65"/>
      <c r="I48" s="65">
        <f>SUBTOTAL(9,I16:I47)</f>
        <v>404121023</v>
      </c>
      <c r="J48" s="104"/>
      <c r="K48" s="65">
        <f>SUBTOTAL(9,K16:K47)</f>
        <v>6708861.7900000084</v>
      </c>
      <c r="L48" s="65"/>
      <c r="M48" s="17"/>
    </row>
    <row r="49" spans="1:13">
      <c r="A49" s="41"/>
      <c r="B49" s="42"/>
      <c r="C49" s="51"/>
      <c r="E49" s="65"/>
      <c r="F49" s="104"/>
      <c r="G49" s="65"/>
      <c r="H49" s="65"/>
      <c r="I49" s="65"/>
      <c r="J49" s="104"/>
      <c r="K49" s="65"/>
      <c r="L49" s="65"/>
      <c r="M49" s="17"/>
    </row>
    <row r="50" spans="1:13">
      <c r="A50" s="39"/>
      <c r="B50" s="42"/>
      <c r="C50" s="51"/>
      <c r="E50" s="54"/>
      <c r="F50" s="103"/>
      <c r="G50" s="54"/>
      <c r="H50" s="54"/>
      <c r="I50" s="54"/>
      <c r="J50" s="103"/>
      <c r="K50" s="54"/>
      <c r="L50" s="54"/>
      <c r="M50" s="17"/>
    </row>
    <row r="51" spans="1:13" s="46" customFormat="1">
      <c r="A51" s="41" t="s">
        <v>618</v>
      </c>
      <c r="B51" s="42"/>
      <c r="C51" s="43"/>
      <c r="E51" s="49"/>
      <c r="F51" s="102"/>
      <c r="G51" s="49"/>
      <c r="H51" s="49"/>
      <c r="I51" s="49"/>
      <c r="J51" s="102"/>
      <c r="K51" s="49"/>
      <c r="L51" s="49"/>
      <c r="M51" s="45"/>
    </row>
    <row r="52" spans="1:13">
      <c r="A52" s="39"/>
      <c r="B52" s="40"/>
      <c r="C52" s="51"/>
      <c r="E52" s="54"/>
      <c r="F52" s="103"/>
      <c r="G52" s="54"/>
      <c r="H52" s="54"/>
      <c r="I52" s="54"/>
      <c r="J52" s="103"/>
      <c r="K52" s="54"/>
      <c r="L52" s="54"/>
      <c r="M52" s="17"/>
    </row>
    <row r="53" spans="1:13">
      <c r="A53" s="39"/>
      <c r="B53" s="42" t="s">
        <v>619</v>
      </c>
      <c r="C53" s="51"/>
      <c r="E53" s="54"/>
      <c r="F53" s="103"/>
      <c r="G53" s="54"/>
      <c r="H53" s="54"/>
      <c r="I53" s="54"/>
      <c r="J53" s="103"/>
      <c r="K53" s="54"/>
      <c r="L53" s="54"/>
      <c r="M53" s="17"/>
    </row>
    <row r="54" spans="1:13">
      <c r="A54" s="39"/>
      <c r="B54" s="40">
        <v>311</v>
      </c>
      <c r="C54" s="51" t="s">
        <v>75</v>
      </c>
      <c r="E54" s="54">
        <v>30228391.420000002</v>
      </c>
      <c r="F54" s="103"/>
      <c r="G54" s="54">
        <v>15653938.65</v>
      </c>
      <c r="H54" s="54"/>
      <c r="I54" s="57">
        <v>7942286</v>
      </c>
      <c r="J54" s="103"/>
      <c r="K54" s="57">
        <f t="shared" ref="K54:K58" si="5">$G54-$I54</f>
        <v>7711652.6500000004</v>
      </c>
      <c r="L54" s="57"/>
      <c r="M54" s="17" t="s">
        <v>42</v>
      </c>
    </row>
    <row r="55" spans="1:13">
      <c r="A55" s="39"/>
      <c r="B55" s="40">
        <v>312</v>
      </c>
      <c r="C55" s="51" t="s">
        <v>600</v>
      </c>
      <c r="E55" s="54">
        <v>53962733.759999998</v>
      </c>
      <c r="F55" s="103"/>
      <c r="G55" s="54">
        <v>13984694.18</v>
      </c>
      <c r="H55" s="54"/>
      <c r="I55" s="54">
        <v>13932501</v>
      </c>
      <c r="J55" s="103"/>
      <c r="K55" s="54">
        <f t="shared" si="5"/>
        <v>52193.179999999702</v>
      </c>
      <c r="L55" s="54"/>
      <c r="M55" s="17" t="s">
        <v>42</v>
      </c>
    </row>
    <row r="56" spans="1:13">
      <c r="A56" s="39"/>
      <c r="B56" s="40">
        <v>314</v>
      </c>
      <c r="C56" s="51" t="s">
        <v>602</v>
      </c>
      <c r="E56" s="54">
        <v>1506946.39</v>
      </c>
      <c r="F56" s="103"/>
      <c r="G56" s="54">
        <v>1138650.4099999999</v>
      </c>
      <c r="H56" s="54"/>
      <c r="I56" s="54">
        <v>474160</v>
      </c>
      <c r="J56" s="103"/>
      <c r="K56" s="54">
        <f t="shared" si="5"/>
        <v>664490.40999999992</v>
      </c>
      <c r="L56" s="54"/>
      <c r="M56" s="17" t="s">
        <v>42</v>
      </c>
    </row>
    <row r="57" spans="1:13">
      <c r="A57" s="39"/>
      <c r="B57" s="40">
        <v>315</v>
      </c>
      <c r="C57" s="51" t="s">
        <v>604</v>
      </c>
      <c r="E57" s="54">
        <v>2455938.16</v>
      </c>
      <c r="F57" s="103"/>
      <c r="G57" s="54">
        <v>623798.06000000006</v>
      </c>
      <c r="H57" s="54"/>
      <c r="I57" s="54">
        <v>648243</v>
      </c>
      <c r="J57" s="103"/>
      <c r="K57" s="54">
        <f t="shared" si="5"/>
        <v>-24444.939999999944</v>
      </c>
      <c r="L57" s="54"/>
      <c r="M57" s="17" t="s">
        <v>42</v>
      </c>
    </row>
    <row r="58" spans="1:13">
      <c r="A58" s="39"/>
      <c r="B58" s="40">
        <v>316</v>
      </c>
      <c r="C58" s="51" t="s">
        <v>606</v>
      </c>
      <c r="E58" s="59">
        <v>6302833.46</v>
      </c>
      <c r="F58" s="103"/>
      <c r="G58" s="59">
        <v>2579394.09</v>
      </c>
      <c r="H58" s="54"/>
      <c r="I58" s="59">
        <v>2866244</v>
      </c>
      <c r="J58" s="103"/>
      <c r="K58" s="59">
        <f t="shared" si="5"/>
        <v>-286849.91000000015</v>
      </c>
      <c r="L58" s="62"/>
      <c r="M58" s="17" t="s">
        <v>42</v>
      </c>
    </row>
    <row r="59" spans="1:13" s="46" customFormat="1">
      <c r="A59" s="41"/>
      <c r="B59" s="42" t="s">
        <v>620</v>
      </c>
      <c r="C59" s="43"/>
      <c r="E59" s="49">
        <f>SUBTOTAL(9,E54:E58)</f>
        <v>94456843.189999998</v>
      </c>
      <c r="F59" s="102"/>
      <c r="G59" s="49">
        <f>SUBTOTAL(9,G54:G58)</f>
        <v>33980475.390000001</v>
      </c>
      <c r="H59" s="49"/>
      <c r="I59" s="49">
        <f>SUBTOTAL(9,I54:I58)</f>
        <v>25863434</v>
      </c>
      <c r="J59" s="102"/>
      <c r="K59" s="49">
        <f>SUBTOTAL(9,K54:K58)</f>
        <v>8117041.3900000006</v>
      </c>
      <c r="L59" s="49"/>
      <c r="M59" s="45"/>
    </row>
    <row r="60" spans="1:13">
      <c r="A60" s="39"/>
      <c r="B60" s="40"/>
      <c r="C60" s="51"/>
      <c r="E60" s="54"/>
      <c r="F60" s="103"/>
      <c r="G60" s="54"/>
      <c r="H60" s="54"/>
      <c r="I60" s="54"/>
      <c r="J60" s="103"/>
      <c r="K60" s="54"/>
      <c r="L60" s="54"/>
      <c r="M60" s="17"/>
    </row>
    <row r="61" spans="1:13">
      <c r="A61" s="39"/>
      <c r="B61" s="42" t="s">
        <v>621</v>
      </c>
      <c r="C61" s="51"/>
      <c r="E61" s="54"/>
      <c r="F61" s="103"/>
      <c r="G61" s="54"/>
      <c r="H61" s="54"/>
      <c r="I61" s="54"/>
      <c r="J61" s="103"/>
      <c r="K61" s="54"/>
      <c r="L61" s="54"/>
      <c r="M61" s="17"/>
    </row>
    <row r="62" spans="1:13">
      <c r="A62" s="39"/>
      <c r="B62" s="40">
        <v>311</v>
      </c>
      <c r="C62" s="51" t="s">
        <v>75</v>
      </c>
      <c r="E62" s="54">
        <v>25329160.690000001</v>
      </c>
      <c r="F62" s="103"/>
      <c r="G62" s="54">
        <v>15709250.16</v>
      </c>
      <c r="H62" s="54"/>
      <c r="I62" s="57">
        <v>12689168</v>
      </c>
      <c r="J62" s="103"/>
      <c r="K62" s="57">
        <f t="shared" ref="K62:K66" si="6">$G62-$I62</f>
        <v>3020082.16</v>
      </c>
      <c r="L62" s="57"/>
      <c r="M62" s="17" t="s">
        <v>42</v>
      </c>
    </row>
    <row r="63" spans="1:13">
      <c r="A63" s="39"/>
      <c r="B63" s="40">
        <v>312</v>
      </c>
      <c r="C63" s="51" t="s">
        <v>600</v>
      </c>
      <c r="E63" s="54">
        <v>220121711.13999999</v>
      </c>
      <c r="F63" s="103"/>
      <c r="G63" s="54">
        <v>85113904.019999996</v>
      </c>
      <c r="H63" s="54"/>
      <c r="I63" s="54">
        <v>76911059</v>
      </c>
      <c r="J63" s="103"/>
      <c r="K63" s="54">
        <f t="shared" si="6"/>
        <v>8202845.0199999958</v>
      </c>
      <c r="L63" s="54"/>
      <c r="M63" s="17" t="s">
        <v>42</v>
      </c>
    </row>
    <row r="64" spans="1:13">
      <c r="A64" s="39"/>
      <c r="B64" s="40">
        <v>314</v>
      </c>
      <c r="C64" s="51" t="s">
        <v>602</v>
      </c>
      <c r="E64" s="54">
        <v>45067377.369999997</v>
      </c>
      <c r="F64" s="103"/>
      <c r="G64" s="54">
        <v>24716374.440000001</v>
      </c>
      <c r="H64" s="54"/>
      <c r="I64" s="54">
        <v>20109055</v>
      </c>
      <c r="J64" s="103"/>
      <c r="K64" s="54">
        <f t="shared" si="6"/>
        <v>4607319.4400000013</v>
      </c>
      <c r="L64" s="54"/>
      <c r="M64" s="17" t="s">
        <v>42</v>
      </c>
    </row>
    <row r="65" spans="1:13">
      <c r="A65" s="39"/>
      <c r="B65" s="40">
        <v>315</v>
      </c>
      <c r="C65" s="51" t="s">
        <v>604</v>
      </c>
      <c r="E65" s="54">
        <v>14137497.310000001</v>
      </c>
      <c r="F65" s="103"/>
      <c r="G65" s="54">
        <v>6303349.5899999999</v>
      </c>
      <c r="H65" s="54"/>
      <c r="I65" s="54">
        <v>6181223</v>
      </c>
      <c r="J65" s="103"/>
      <c r="K65" s="54">
        <f t="shared" si="6"/>
        <v>122126.58999999985</v>
      </c>
      <c r="L65" s="54"/>
      <c r="M65" s="17" t="s">
        <v>42</v>
      </c>
    </row>
    <row r="66" spans="1:13">
      <c r="A66" s="39"/>
      <c r="B66" s="40">
        <v>316</v>
      </c>
      <c r="C66" s="51" t="s">
        <v>606</v>
      </c>
      <c r="E66" s="59">
        <v>824261.11</v>
      </c>
      <c r="F66" s="103"/>
      <c r="G66" s="59">
        <v>469788.61</v>
      </c>
      <c r="H66" s="54"/>
      <c r="I66" s="59">
        <v>374697</v>
      </c>
      <c r="J66" s="103"/>
      <c r="K66" s="59">
        <f t="shared" si="6"/>
        <v>95091.609999999986</v>
      </c>
      <c r="L66" s="62"/>
      <c r="M66" s="17" t="s">
        <v>42</v>
      </c>
    </row>
    <row r="67" spans="1:13" s="46" customFormat="1">
      <c r="A67" s="41"/>
      <c r="B67" s="42" t="s">
        <v>622</v>
      </c>
      <c r="C67" s="43"/>
      <c r="E67" s="67">
        <f>SUBTOTAL(9,E62:E66)</f>
        <v>305480007.62</v>
      </c>
      <c r="F67" s="102"/>
      <c r="G67" s="67">
        <f>SUBTOTAL(9,G62:G66)</f>
        <v>132312666.81999999</v>
      </c>
      <c r="H67" s="49"/>
      <c r="I67" s="67">
        <f>SUBTOTAL(9,I62:I66)</f>
        <v>116265202</v>
      </c>
      <c r="J67" s="102"/>
      <c r="K67" s="67">
        <f>SUBTOTAL(9,K62:K66)</f>
        <v>16047464.819999997</v>
      </c>
      <c r="L67" s="61"/>
      <c r="M67" s="45"/>
    </row>
    <row r="68" spans="1:13">
      <c r="A68" s="39"/>
      <c r="B68" s="42"/>
      <c r="C68" s="51"/>
      <c r="E68" s="54"/>
      <c r="F68" s="103"/>
      <c r="G68" s="54"/>
      <c r="H68" s="54"/>
      <c r="I68" s="54"/>
      <c r="J68" s="103"/>
      <c r="K68" s="54"/>
      <c r="L68" s="54"/>
      <c r="M68" s="17"/>
    </row>
    <row r="69" spans="1:13">
      <c r="A69" s="41" t="s">
        <v>623</v>
      </c>
      <c r="B69" s="42"/>
      <c r="C69" s="51"/>
      <c r="E69" s="68">
        <f>SUBTOTAL(9,E54:E68)</f>
        <v>399936850.81</v>
      </c>
      <c r="F69" s="104"/>
      <c r="G69" s="68">
        <f>SUBTOTAL(9,G54:G68)</f>
        <v>166293142.21000001</v>
      </c>
      <c r="H69" s="65"/>
      <c r="I69" s="68">
        <f>SUBTOTAL(9,I54:I68)</f>
        <v>142128636</v>
      </c>
      <c r="J69" s="104"/>
      <c r="K69" s="68">
        <f>SUBTOTAL(9,K54:K68)</f>
        <v>24164506.209999997</v>
      </c>
      <c r="L69" s="65"/>
      <c r="M69" s="17"/>
    </row>
    <row r="70" spans="1:13">
      <c r="A70" s="39"/>
      <c r="B70" s="42"/>
      <c r="C70" s="51"/>
      <c r="E70" s="54"/>
      <c r="F70" s="103"/>
      <c r="G70" s="54"/>
      <c r="H70" s="54"/>
      <c r="I70" s="54"/>
      <c r="J70" s="103"/>
      <c r="K70" s="54"/>
      <c r="L70" s="54"/>
      <c r="M70" s="17"/>
    </row>
    <row r="71" spans="1:13">
      <c r="A71" s="39" t="s">
        <v>624</v>
      </c>
      <c r="B71" s="42"/>
      <c r="C71" s="51"/>
      <c r="E71" s="69">
        <f>SUBTOTAL(9,E14:E70)</f>
        <v>1395998737.0399997</v>
      </c>
      <c r="F71" s="105"/>
      <c r="G71" s="69">
        <f>SUBTOTAL(9,G14:G70)</f>
        <v>577123027.00000024</v>
      </c>
      <c r="H71" s="69"/>
      <c r="I71" s="69">
        <f>SUBTOTAL(9,I14:I70)</f>
        <v>546249659</v>
      </c>
      <c r="J71" s="105"/>
      <c r="K71" s="69">
        <f>SUBTOTAL(9,K14:K70)</f>
        <v>30873368.000000007</v>
      </c>
      <c r="L71" s="69"/>
      <c r="M71" s="17"/>
    </row>
    <row r="72" spans="1:13">
      <c r="A72" s="39"/>
      <c r="B72" s="40"/>
      <c r="C72" s="51"/>
      <c r="E72" s="54"/>
      <c r="F72" s="103"/>
      <c r="G72" s="54"/>
      <c r="H72" s="54"/>
      <c r="I72" s="54"/>
      <c r="J72" s="103"/>
      <c r="K72" s="54"/>
      <c r="L72" s="54"/>
      <c r="M72" s="17"/>
    </row>
    <row r="73" spans="1:13">
      <c r="A73" s="39" t="s">
        <v>625</v>
      </c>
      <c r="B73" s="40"/>
      <c r="C73" s="51"/>
      <c r="E73" s="54"/>
      <c r="F73" s="103"/>
      <c r="G73" s="54"/>
      <c r="H73" s="54"/>
      <c r="I73" s="54"/>
      <c r="J73" s="103"/>
      <c r="K73" s="54"/>
      <c r="L73" s="54"/>
      <c r="M73" s="17"/>
    </row>
    <row r="74" spans="1:13">
      <c r="A74" s="39"/>
      <c r="B74" s="40"/>
      <c r="C74" s="51"/>
      <c r="E74" s="54"/>
      <c r="F74" s="103"/>
      <c r="G74" s="54"/>
      <c r="H74" s="54"/>
      <c r="I74" s="54"/>
      <c r="J74" s="103"/>
      <c r="K74" s="54"/>
      <c r="L74" s="54"/>
      <c r="M74" s="17"/>
    </row>
    <row r="75" spans="1:13">
      <c r="A75" s="41" t="s">
        <v>626</v>
      </c>
      <c r="B75" s="40"/>
      <c r="C75" s="51"/>
      <c r="E75" s="54"/>
      <c r="F75" s="103"/>
      <c r="G75" s="54"/>
      <c r="H75" s="54"/>
      <c r="I75" s="54"/>
      <c r="J75" s="103"/>
      <c r="K75" s="54"/>
      <c r="L75" s="54"/>
      <c r="M75" s="17"/>
    </row>
    <row r="76" spans="1:13">
      <c r="A76" s="39"/>
      <c r="B76" s="40"/>
      <c r="C76" s="51"/>
      <c r="E76" s="54"/>
      <c r="F76" s="103"/>
      <c r="G76" s="54"/>
      <c r="H76" s="54"/>
      <c r="I76" s="54"/>
      <c r="J76" s="103"/>
      <c r="K76" s="54"/>
      <c r="L76" s="54"/>
      <c r="M76" s="17"/>
    </row>
    <row r="77" spans="1:13">
      <c r="A77" s="39"/>
      <c r="B77" s="42" t="s">
        <v>627</v>
      </c>
      <c r="C77" s="51"/>
      <c r="E77" s="54"/>
      <c r="F77" s="103"/>
      <c r="G77" s="54"/>
      <c r="H77" s="54"/>
      <c r="I77" s="54"/>
      <c r="J77" s="103"/>
      <c r="K77" s="54"/>
      <c r="L77" s="54"/>
      <c r="M77" s="17"/>
    </row>
    <row r="78" spans="1:13">
      <c r="A78" s="39"/>
      <c r="B78" s="40">
        <v>321</v>
      </c>
      <c r="C78" s="51" t="s">
        <v>75</v>
      </c>
      <c r="E78" s="54">
        <v>428283839.42000002</v>
      </c>
      <c r="F78" s="103"/>
      <c r="G78" s="54">
        <v>220749796.68013829</v>
      </c>
      <c r="H78" s="54"/>
      <c r="I78" s="54">
        <v>155998473</v>
      </c>
      <c r="J78" s="103"/>
      <c r="K78" s="54">
        <f t="shared" ref="K78:K82" si="7">$G78-$I78</f>
        <v>64751323.68013829</v>
      </c>
      <c r="L78" s="54"/>
      <c r="M78" s="52" t="s">
        <v>31</v>
      </c>
    </row>
    <row r="79" spans="1:13">
      <c r="A79" s="39"/>
      <c r="B79" s="40">
        <v>322</v>
      </c>
      <c r="C79" s="51" t="s">
        <v>629</v>
      </c>
      <c r="E79" s="54">
        <v>53525448.170000002</v>
      </c>
      <c r="F79" s="103"/>
      <c r="G79" s="54">
        <v>26980290.795927726</v>
      </c>
      <c r="H79" s="54"/>
      <c r="I79" s="54">
        <v>15291467</v>
      </c>
      <c r="J79" s="103"/>
      <c r="K79" s="54">
        <f t="shared" si="7"/>
        <v>11688823.795927726</v>
      </c>
      <c r="L79" s="54"/>
      <c r="M79" s="52" t="s">
        <v>31</v>
      </c>
    </row>
    <row r="80" spans="1:13">
      <c r="A80" s="39"/>
      <c r="B80" s="40">
        <v>323</v>
      </c>
      <c r="C80" s="51" t="s">
        <v>602</v>
      </c>
      <c r="E80" s="54">
        <v>15549873.99</v>
      </c>
      <c r="F80" s="103"/>
      <c r="G80" s="54">
        <v>4403628.1052531274</v>
      </c>
      <c r="H80" s="54"/>
      <c r="I80" s="54">
        <v>2441125</v>
      </c>
      <c r="J80" s="103"/>
      <c r="K80" s="54">
        <f t="shared" si="7"/>
        <v>1962503.1052531274</v>
      </c>
      <c r="L80" s="54"/>
      <c r="M80" s="52" t="s">
        <v>31</v>
      </c>
    </row>
    <row r="81" spans="1:13">
      <c r="A81" s="39"/>
      <c r="B81" s="40">
        <v>324</v>
      </c>
      <c r="C81" s="51" t="s">
        <v>604</v>
      </c>
      <c r="E81" s="54">
        <v>36864433.159999996</v>
      </c>
      <c r="F81" s="103"/>
      <c r="G81" s="54">
        <v>20611572.726275615</v>
      </c>
      <c r="H81" s="54"/>
      <c r="I81" s="54">
        <v>14992366</v>
      </c>
      <c r="J81" s="103"/>
      <c r="K81" s="54">
        <f t="shared" si="7"/>
        <v>5619206.7262756154</v>
      </c>
      <c r="L81" s="54"/>
      <c r="M81" s="52" t="s">
        <v>31</v>
      </c>
    </row>
    <row r="82" spans="1:13">
      <c r="A82" s="39"/>
      <c r="B82" s="40">
        <v>325</v>
      </c>
      <c r="C82" s="51" t="s">
        <v>606</v>
      </c>
      <c r="E82" s="59">
        <v>23195582.399999999</v>
      </c>
      <c r="F82" s="103"/>
      <c r="G82" s="59">
        <v>7068922.7451970028</v>
      </c>
      <c r="H82" s="54"/>
      <c r="I82" s="59">
        <v>6457215</v>
      </c>
      <c r="J82" s="103"/>
      <c r="K82" s="59">
        <f t="shared" si="7"/>
        <v>611707.74519700278</v>
      </c>
      <c r="L82" s="62"/>
      <c r="M82" s="52" t="s">
        <v>31</v>
      </c>
    </row>
    <row r="83" spans="1:13" s="46" customFormat="1">
      <c r="A83" s="41"/>
      <c r="B83" s="42" t="s">
        <v>633</v>
      </c>
      <c r="C83" s="43"/>
      <c r="E83" s="49">
        <f>SUBTOTAL(9,E78:E82)</f>
        <v>557419177.13999999</v>
      </c>
      <c r="F83" s="102"/>
      <c r="G83" s="49">
        <f>SUBTOTAL(9,G78:G82)</f>
        <v>279814211.05279177</v>
      </c>
      <c r="H83" s="49"/>
      <c r="I83" s="49">
        <f>SUBTOTAL(9,I78:I82)</f>
        <v>195180646</v>
      </c>
      <c r="J83" s="102"/>
      <c r="K83" s="49">
        <f>SUBTOTAL(9,K78:K82)</f>
        <v>84633565.052791774</v>
      </c>
      <c r="L83" s="49"/>
      <c r="M83" s="52"/>
    </row>
    <row r="84" spans="1:13">
      <c r="A84" s="39"/>
      <c r="B84" s="40"/>
      <c r="C84" s="51"/>
      <c r="E84" s="54"/>
      <c r="F84" s="103"/>
      <c r="G84" s="54"/>
      <c r="H84" s="54"/>
      <c r="I84" s="54"/>
      <c r="J84" s="103"/>
      <c r="K84" s="54"/>
      <c r="L84" s="54"/>
      <c r="M84" s="52"/>
    </row>
    <row r="85" spans="1:13">
      <c r="A85" s="39"/>
      <c r="B85" s="42" t="s">
        <v>634</v>
      </c>
      <c r="C85" s="51"/>
      <c r="E85" s="54"/>
      <c r="F85" s="103"/>
      <c r="G85" s="54"/>
      <c r="H85" s="54"/>
      <c r="I85" s="54"/>
      <c r="J85" s="103"/>
      <c r="K85" s="54"/>
      <c r="L85" s="54"/>
      <c r="M85" s="52"/>
    </row>
    <row r="86" spans="1:13">
      <c r="A86" s="39"/>
      <c r="B86" s="40">
        <v>321</v>
      </c>
      <c r="C86" s="51" t="s">
        <v>75</v>
      </c>
      <c r="E86" s="54">
        <v>219004819.38</v>
      </c>
      <c r="F86" s="103"/>
      <c r="G86" s="54">
        <v>117397984.48288409</v>
      </c>
      <c r="H86" s="54"/>
      <c r="I86" s="54">
        <v>84023239</v>
      </c>
      <c r="J86" s="103"/>
      <c r="K86" s="54">
        <f t="shared" ref="K86:K90" si="8">$G86-$I86</f>
        <v>33374745.482884094</v>
      </c>
      <c r="L86" s="54"/>
      <c r="M86" s="52" t="s">
        <v>31</v>
      </c>
    </row>
    <row r="87" spans="1:13">
      <c r="A87" s="39"/>
      <c r="B87" s="40">
        <v>322</v>
      </c>
      <c r="C87" s="51" t="s">
        <v>629</v>
      </c>
      <c r="E87" s="54">
        <v>924507798.23000002</v>
      </c>
      <c r="F87" s="103"/>
      <c r="G87" s="54">
        <v>434094797.29678154</v>
      </c>
      <c r="H87" s="54"/>
      <c r="I87" s="54">
        <v>262508801</v>
      </c>
      <c r="J87" s="103"/>
      <c r="K87" s="54">
        <f t="shared" si="8"/>
        <v>171585996.29678154</v>
      </c>
      <c r="L87" s="54"/>
      <c r="M87" s="52" t="s">
        <v>31</v>
      </c>
    </row>
    <row r="88" spans="1:13">
      <c r="A88" s="39"/>
      <c r="B88" s="40">
        <v>323</v>
      </c>
      <c r="C88" s="51" t="s">
        <v>602</v>
      </c>
      <c r="E88" s="54">
        <v>447173618.31999999</v>
      </c>
      <c r="F88" s="103"/>
      <c r="G88" s="54">
        <v>158824299.95324731</v>
      </c>
      <c r="H88" s="54"/>
      <c r="I88" s="54">
        <v>87154794</v>
      </c>
      <c r="J88" s="103"/>
      <c r="K88" s="54">
        <f t="shared" si="8"/>
        <v>71669505.953247309</v>
      </c>
      <c r="L88" s="54"/>
      <c r="M88" s="52" t="s">
        <v>31</v>
      </c>
    </row>
    <row r="89" spans="1:13">
      <c r="A89" s="39"/>
      <c r="B89" s="40">
        <v>324</v>
      </c>
      <c r="C89" s="51" t="s">
        <v>604</v>
      </c>
      <c r="E89" s="54">
        <v>130121601.62</v>
      </c>
      <c r="F89" s="103"/>
      <c r="G89" s="54">
        <v>66282752.205521055</v>
      </c>
      <c r="H89" s="54"/>
      <c r="I89" s="54">
        <v>47947146</v>
      </c>
      <c r="J89" s="103"/>
      <c r="K89" s="54">
        <f t="shared" si="8"/>
        <v>18335606.205521055</v>
      </c>
      <c r="L89" s="54"/>
      <c r="M89" s="52" t="s">
        <v>31</v>
      </c>
    </row>
    <row r="90" spans="1:13">
      <c r="A90" s="39"/>
      <c r="B90" s="40">
        <v>325</v>
      </c>
      <c r="C90" s="51" t="s">
        <v>606</v>
      </c>
      <c r="E90" s="59">
        <v>17674265.98</v>
      </c>
      <c r="F90" s="103"/>
      <c r="G90" s="59">
        <v>8443789.2661844585</v>
      </c>
      <c r="H90" s="54"/>
      <c r="I90" s="59">
        <v>6452622</v>
      </c>
      <c r="J90" s="103"/>
      <c r="K90" s="59">
        <f t="shared" si="8"/>
        <v>1991167.2661844585</v>
      </c>
      <c r="L90" s="62"/>
      <c r="M90" s="52" t="s">
        <v>31</v>
      </c>
    </row>
    <row r="91" spans="1:13" s="46" customFormat="1">
      <c r="A91" s="41"/>
      <c r="B91" s="42" t="s">
        <v>635</v>
      </c>
      <c r="C91" s="43"/>
      <c r="E91" s="49">
        <f>SUBTOTAL(9,E86:E90)</f>
        <v>1738482103.5300002</v>
      </c>
      <c r="F91" s="102"/>
      <c r="G91" s="49">
        <f>SUBTOTAL(9,G86:G90)</f>
        <v>785043623.20461845</v>
      </c>
      <c r="H91" s="49"/>
      <c r="I91" s="49">
        <f>SUBTOTAL(9,I86:I90)</f>
        <v>488086602</v>
      </c>
      <c r="J91" s="102"/>
      <c r="K91" s="49">
        <f>SUBTOTAL(9,K86:K90)</f>
        <v>296957021.20461845</v>
      </c>
      <c r="L91" s="49"/>
      <c r="M91" s="52"/>
    </row>
    <row r="92" spans="1:13">
      <c r="A92" s="39"/>
      <c r="B92" s="40"/>
      <c r="C92" s="51"/>
      <c r="E92" s="54"/>
      <c r="F92" s="103"/>
      <c r="G92" s="54"/>
      <c r="H92" s="54"/>
      <c r="I92" s="54"/>
      <c r="J92" s="103"/>
      <c r="K92" s="54"/>
      <c r="L92" s="54"/>
      <c r="M92" s="52"/>
    </row>
    <row r="93" spans="1:13">
      <c r="A93" s="39"/>
      <c r="B93" s="42" t="s">
        <v>636</v>
      </c>
      <c r="C93" s="51"/>
      <c r="E93" s="54"/>
      <c r="F93" s="103"/>
      <c r="G93" s="54"/>
      <c r="H93" s="54"/>
      <c r="I93" s="54"/>
      <c r="J93" s="103"/>
      <c r="K93" s="54"/>
      <c r="L93" s="54"/>
      <c r="M93" s="52"/>
    </row>
    <row r="94" spans="1:13">
      <c r="A94" s="39"/>
      <c r="B94" s="40">
        <v>321</v>
      </c>
      <c r="C94" s="51" t="s">
        <v>75</v>
      </c>
      <c r="E94" s="54">
        <v>299078948.47000003</v>
      </c>
      <c r="F94" s="103"/>
      <c r="G94" s="54">
        <v>156901540.39835325</v>
      </c>
      <c r="H94" s="54"/>
      <c r="I94" s="54">
        <v>115865876</v>
      </c>
      <c r="J94" s="103"/>
      <c r="K94" s="54">
        <f t="shared" ref="K94:K98" si="9">$G94-$I94</f>
        <v>41035664.398353249</v>
      </c>
      <c r="L94" s="54"/>
      <c r="M94" s="52" t="s">
        <v>31</v>
      </c>
    </row>
    <row r="95" spans="1:13">
      <c r="A95" s="39"/>
      <c r="B95" s="40">
        <v>322</v>
      </c>
      <c r="C95" s="51" t="s">
        <v>629</v>
      </c>
      <c r="E95" s="54">
        <v>1106308675.98</v>
      </c>
      <c r="F95" s="103"/>
      <c r="G95" s="54">
        <v>471521501.39828277</v>
      </c>
      <c r="H95" s="54"/>
      <c r="I95" s="54">
        <v>305895730</v>
      </c>
      <c r="J95" s="103"/>
      <c r="K95" s="54">
        <f t="shared" si="9"/>
        <v>165625771.39828277</v>
      </c>
      <c r="L95" s="54"/>
      <c r="M95" s="52" t="s">
        <v>31</v>
      </c>
    </row>
    <row r="96" spans="1:13">
      <c r="A96" s="39"/>
      <c r="B96" s="40">
        <v>323</v>
      </c>
      <c r="C96" s="51" t="s">
        <v>602</v>
      </c>
      <c r="E96" s="54">
        <v>368375230.50999999</v>
      </c>
      <c r="F96" s="103"/>
      <c r="G96" s="54">
        <v>113872620.18505304</v>
      </c>
      <c r="H96" s="54"/>
      <c r="I96" s="54">
        <v>72107079</v>
      </c>
      <c r="J96" s="103"/>
      <c r="K96" s="54">
        <f t="shared" si="9"/>
        <v>41765541.185053036</v>
      </c>
      <c r="L96" s="54"/>
      <c r="M96" s="52" t="s">
        <v>31</v>
      </c>
    </row>
    <row r="97" spans="1:13">
      <c r="A97" s="39"/>
      <c r="B97" s="40">
        <v>324</v>
      </c>
      <c r="C97" s="51" t="s">
        <v>604</v>
      </c>
      <c r="E97" s="54">
        <v>210886957.94</v>
      </c>
      <c r="F97" s="103"/>
      <c r="G97" s="54">
        <v>104337811.25854208</v>
      </c>
      <c r="H97" s="54"/>
      <c r="I97" s="54">
        <v>81009692</v>
      </c>
      <c r="J97" s="103"/>
      <c r="K97" s="54">
        <f t="shared" si="9"/>
        <v>23328119.258542076</v>
      </c>
      <c r="L97" s="54"/>
      <c r="M97" s="52" t="s">
        <v>31</v>
      </c>
    </row>
    <row r="98" spans="1:13">
      <c r="A98" s="39"/>
      <c r="B98" s="40">
        <v>325</v>
      </c>
      <c r="C98" s="51" t="s">
        <v>606</v>
      </c>
      <c r="E98" s="59">
        <v>26430446.280000001</v>
      </c>
      <c r="F98" s="103"/>
      <c r="G98" s="59">
        <v>14725175.525996406</v>
      </c>
      <c r="H98" s="54"/>
      <c r="I98" s="59">
        <v>10785196</v>
      </c>
      <c r="J98" s="103"/>
      <c r="K98" s="59">
        <f t="shared" si="9"/>
        <v>3939979.5259964056</v>
      </c>
      <c r="L98" s="62"/>
      <c r="M98" s="52" t="s">
        <v>31</v>
      </c>
    </row>
    <row r="99" spans="1:13" s="46" customFormat="1">
      <c r="A99" s="41"/>
      <c r="B99" s="42" t="s">
        <v>637</v>
      </c>
      <c r="C99" s="43"/>
      <c r="E99" s="67">
        <f>SUBTOTAL(9,E94:E98)</f>
        <v>2011080259.1800001</v>
      </c>
      <c r="F99" s="102"/>
      <c r="G99" s="67">
        <f>SUBTOTAL(9,G94:G98)</f>
        <v>861358648.76622748</v>
      </c>
      <c r="H99" s="49"/>
      <c r="I99" s="67">
        <f>SUBTOTAL(9,I94:I98)</f>
        <v>585663573</v>
      </c>
      <c r="J99" s="102"/>
      <c r="K99" s="67">
        <f>SUBTOTAL(9,K94:K98)</f>
        <v>275695075.76622748</v>
      </c>
      <c r="L99" s="61"/>
      <c r="M99" s="52"/>
    </row>
    <row r="100" spans="1:13" s="46" customFormat="1">
      <c r="A100" s="41"/>
      <c r="B100" s="42"/>
      <c r="C100" s="43"/>
      <c r="E100" s="49"/>
      <c r="F100" s="102"/>
      <c r="G100" s="49"/>
      <c r="H100" s="49"/>
      <c r="I100" s="49"/>
      <c r="J100" s="102"/>
      <c r="K100" s="49"/>
      <c r="L100" s="49"/>
      <c r="M100" s="52"/>
    </row>
    <row r="101" spans="1:13" s="46" customFormat="1">
      <c r="A101" s="41" t="s">
        <v>638</v>
      </c>
      <c r="B101" s="42"/>
      <c r="C101" s="43"/>
      <c r="E101" s="65">
        <f>SUBTOTAL(9,E78:E100)</f>
        <v>4306981539.8500004</v>
      </c>
      <c r="F101" s="104"/>
      <c r="G101" s="65">
        <f>SUBTOTAL(9,G78:G100)</f>
        <v>1926216483.023638</v>
      </c>
      <c r="H101" s="65"/>
      <c r="I101" s="65">
        <f>SUBTOTAL(9,I78:I100)</f>
        <v>1268930821</v>
      </c>
      <c r="J101" s="104"/>
      <c r="K101" s="65">
        <f>SUBTOTAL(9,K78:K100)</f>
        <v>657285662.02363777</v>
      </c>
      <c r="L101" s="65"/>
      <c r="M101" s="52"/>
    </row>
    <row r="102" spans="1:13" s="46" customFormat="1">
      <c r="A102" s="41"/>
      <c r="B102" s="42"/>
      <c r="C102" s="43"/>
      <c r="E102" s="49"/>
      <c r="F102" s="102"/>
      <c r="G102" s="49"/>
      <c r="H102" s="49"/>
      <c r="I102" s="49"/>
      <c r="J102" s="102"/>
      <c r="K102" s="49"/>
      <c r="L102" s="49"/>
      <c r="M102" s="52"/>
    </row>
    <row r="103" spans="1:13" s="46" customFormat="1">
      <c r="A103" s="41" t="s">
        <v>639</v>
      </c>
      <c r="B103" s="42"/>
      <c r="C103" s="43"/>
      <c r="E103" s="49"/>
      <c r="F103" s="102"/>
      <c r="G103" s="49"/>
      <c r="H103" s="49"/>
      <c r="I103" s="49"/>
      <c r="J103" s="102"/>
      <c r="K103" s="49"/>
      <c r="L103" s="49"/>
      <c r="M103" s="52"/>
    </row>
    <row r="104" spans="1:13">
      <c r="A104" s="39"/>
      <c r="B104" s="40"/>
      <c r="C104" s="51"/>
      <c r="E104" s="54"/>
      <c r="F104" s="103"/>
      <c r="G104" s="54"/>
      <c r="H104" s="54"/>
      <c r="I104" s="54"/>
      <c r="J104" s="103"/>
      <c r="K104" s="54"/>
      <c r="L104" s="54"/>
      <c r="M104" s="52"/>
    </row>
    <row r="105" spans="1:13">
      <c r="A105" s="39"/>
      <c r="B105" s="42" t="s">
        <v>640</v>
      </c>
      <c r="C105" s="51"/>
      <c r="E105" s="54"/>
      <c r="F105" s="103"/>
      <c r="G105" s="54"/>
      <c r="H105" s="54"/>
      <c r="I105" s="54"/>
      <c r="J105" s="103"/>
      <c r="K105" s="54"/>
      <c r="L105" s="54"/>
      <c r="M105" s="52"/>
    </row>
    <row r="106" spans="1:13">
      <c r="A106" s="39"/>
      <c r="B106" s="40">
        <v>321</v>
      </c>
      <c r="C106" s="51" t="s">
        <v>75</v>
      </c>
      <c r="E106" s="54">
        <v>445026798.56</v>
      </c>
      <c r="F106" s="103"/>
      <c r="G106" s="54">
        <v>218491524.15079227</v>
      </c>
      <c r="H106" s="54"/>
      <c r="I106" s="54">
        <v>138028156</v>
      </c>
      <c r="J106" s="103"/>
      <c r="K106" s="54">
        <f t="shared" ref="K106:K110" si="10">$G106-$I106</f>
        <v>80463368.150792271</v>
      </c>
      <c r="L106" s="54"/>
      <c r="M106" s="52" t="s">
        <v>31</v>
      </c>
    </row>
    <row r="107" spans="1:13">
      <c r="A107" s="39"/>
      <c r="B107" s="40">
        <v>322</v>
      </c>
      <c r="C107" s="51" t="s">
        <v>629</v>
      </c>
      <c r="E107" s="54">
        <v>134184480.45</v>
      </c>
      <c r="F107" s="103"/>
      <c r="G107" s="54">
        <v>61725975.413795598</v>
      </c>
      <c r="H107" s="54"/>
      <c r="I107" s="54">
        <v>30607586</v>
      </c>
      <c r="J107" s="103"/>
      <c r="K107" s="54">
        <f t="shared" si="10"/>
        <v>31118389.413795598</v>
      </c>
      <c r="L107" s="54"/>
      <c r="M107" s="52" t="s">
        <v>31</v>
      </c>
    </row>
    <row r="108" spans="1:13">
      <c r="A108" s="39"/>
      <c r="B108" s="40">
        <v>323</v>
      </c>
      <c r="C108" s="51" t="s">
        <v>602</v>
      </c>
      <c r="E108" s="54">
        <v>33394423.449999999</v>
      </c>
      <c r="F108" s="103"/>
      <c r="G108" s="54">
        <v>10043850.084628316</v>
      </c>
      <c r="H108" s="54"/>
      <c r="I108" s="54">
        <v>4284884</v>
      </c>
      <c r="J108" s="103"/>
      <c r="K108" s="54">
        <f t="shared" si="10"/>
        <v>5758966.0846283156</v>
      </c>
      <c r="L108" s="54"/>
      <c r="M108" s="52" t="s">
        <v>31</v>
      </c>
    </row>
    <row r="109" spans="1:13">
      <c r="A109" s="39"/>
      <c r="B109" s="40">
        <v>324</v>
      </c>
      <c r="C109" s="51" t="s">
        <v>604</v>
      </c>
      <c r="E109" s="54">
        <v>54832778.829999998</v>
      </c>
      <c r="F109" s="103"/>
      <c r="G109" s="54">
        <v>35456649.961413138</v>
      </c>
      <c r="H109" s="54"/>
      <c r="I109" s="54">
        <v>22734521</v>
      </c>
      <c r="J109" s="103"/>
      <c r="K109" s="54">
        <f t="shared" si="10"/>
        <v>12722128.961413138</v>
      </c>
      <c r="L109" s="54"/>
      <c r="M109" s="52" t="s">
        <v>31</v>
      </c>
    </row>
    <row r="110" spans="1:13">
      <c r="A110" s="39"/>
      <c r="B110" s="40">
        <v>325</v>
      </c>
      <c r="C110" s="51" t="s">
        <v>606</v>
      </c>
      <c r="E110" s="59">
        <v>43836325.780000001</v>
      </c>
      <c r="F110" s="103"/>
      <c r="G110" s="59">
        <v>19319894.496568769</v>
      </c>
      <c r="H110" s="54"/>
      <c r="I110" s="59">
        <v>12395787</v>
      </c>
      <c r="J110" s="103"/>
      <c r="K110" s="59">
        <f t="shared" si="10"/>
        <v>6924107.4965687692</v>
      </c>
      <c r="L110" s="62"/>
      <c r="M110" s="52" t="s">
        <v>31</v>
      </c>
    </row>
    <row r="111" spans="1:13" s="46" customFormat="1">
      <c r="A111" s="41"/>
      <c r="B111" s="42" t="s">
        <v>641</v>
      </c>
      <c r="C111" s="43"/>
      <c r="E111" s="49">
        <f>SUBTOTAL(9,E106:E110)</f>
        <v>711274807.07000005</v>
      </c>
      <c r="F111" s="102"/>
      <c r="G111" s="49">
        <f>SUBTOTAL(9,G106:G110)</f>
        <v>345037894.10719812</v>
      </c>
      <c r="H111" s="49"/>
      <c r="I111" s="49">
        <f>SUBTOTAL(9,I106:I110)</f>
        <v>208050934</v>
      </c>
      <c r="J111" s="102"/>
      <c r="K111" s="49">
        <f>SUBTOTAL(9,K106:K110)</f>
        <v>136986960.10719809</v>
      </c>
      <c r="L111" s="49"/>
      <c r="M111" s="52"/>
    </row>
    <row r="112" spans="1:13">
      <c r="A112" s="39"/>
      <c r="B112" s="40"/>
      <c r="C112" s="51"/>
      <c r="E112" s="54"/>
      <c r="F112" s="103"/>
      <c r="G112" s="54"/>
      <c r="H112" s="54"/>
      <c r="I112" s="54"/>
      <c r="J112" s="103"/>
      <c r="K112" s="54"/>
      <c r="L112" s="54"/>
      <c r="M112" s="52"/>
    </row>
    <row r="113" spans="1:13">
      <c r="A113" s="39"/>
      <c r="B113" s="42" t="s">
        <v>642</v>
      </c>
      <c r="C113" s="51"/>
      <c r="E113" s="54"/>
      <c r="F113" s="103"/>
      <c r="G113" s="54"/>
      <c r="H113" s="54"/>
      <c r="I113" s="54"/>
      <c r="J113" s="103"/>
      <c r="K113" s="54"/>
      <c r="L113" s="54"/>
      <c r="M113" s="52"/>
    </row>
    <row r="114" spans="1:13">
      <c r="A114" s="39"/>
      <c r="B114" s="40">
        <v>321</v>
      </c>
      <c r="C114" s="51" t="s">
        <v>75</v>
      </c>
      <c r="E114" s="54">
        <v>186076891.33000001</v>
      </c>
      <c r="F114" s="103"/>
      <c r="G114" s="54">
        <v>91882745.203688428</v>
      </c>
      <c r="H114" s="54"/>
      <c r="I114" s="54">
        <v>52611781</v>
      </c>
      <c r="J114" s="103"/>
      <c r="K114" s="54">
        <f t="shared" ref="K114:K118" si="11">$G114-$I114</f>
        <v>39270964.203688428</v>
      </c>
      <c r="L114" s="54"/>
      <c r="M114" s="52" t="s">
        <v>31</v>
      </c>
    </row>
    <row r="115" spans="1:13">
      <c r="A115" s="39"/>
      <c r="B115" s="40">
        <v>322</v>
      </c>
      <c r="C115" s="51" t="s">
        <v>629</v>
      </c>
      <c r="E115" s="54">
        <v>648686316.63</v>
      </c>
      <c r="F115" s="103"/>
      <c r="G115" s="54">
        <v>321294117.78455752</v>
      </c>
      <c r="H115" s="54"/>
      <c r="I115" s="54">
        <v>184297051</v>
      </c>
      <c r="J115" s="103"/>
      <c r="K115" s="54">
        <f t="shared" si="11"/>
        <v>136997066.78455752</v>
      </c>
      <c r="L115" s="54"/>
      <c r="M115" s="52" t="s">
        <v>31</v>
      </c>
    </row>
    <row r="116" spans="1:13">
      <c r="A116" s="39"/>
      <c r="B116" s="40">
        <v>323</v>
      </c>
      <c r="C116" s="51" t="s">
        <v>602</v>
      </c>
      <c r="E116" s="54">
        <v>797201772.64999998</v>
      </c>
      <c r="F116" s="103"/>
      <c r="G116" s="54">
        <v>268622483.60365576</v>
      </c>
      <c r="H116" s="54"/>
      <c r="I116" s="54">
        <v>151402752</v>
      </c>
      <c r="J116" s="103"/>
      <c r="K116" s="54">
        <f t="shared" si="11"/>
        <v>117219731.60365576</v>
      </c>
      <c r="L116" s="54"/>
      <c r="M116" s="52" t="s">
        <v>31</v>
      </c>
    </row>
    <row r="117" spans="1:13">
      <c r="A117" s="39"/>
      <c r="B117" s="40">
        <v>324</v>
      </c>
      <c r="C117" s="51" t="s">
        <v>604</v>
      </c>
      <c r="E117" s="54">
        <v>165852716.84</v>
      </c>
      <c r="F117" s="103"/>
      <c r="G117" s="54">
        <v>91934342.679540962</v>
      </c>
      <c r="H117" s="54"/>
      <c r="I117" s="54">
        <v>63173108</v>
      </c>
      <c r="J117" s="103"/>
      <c r="K117" s="54">
        <f t="shared" si="11"/>
        <v>28761234.679540962</v>
      </c>
      <c r="L117" s="54"/>
      <c r="M117" s="52" t="s">
        <v>31</v>
      </c>
    </row>
    <row r="118" spans="1:13">
      <c r="A118" s="39"/>
      <c r="B118" s="40">
        <v>325</v>
      </c>
      <c r="C118" s="51" t="s">
        <v>606</v>
      </c>
      <c r="E118" s="59">
        <v>16047826.08</v>
      </c>
      <c r="F118" s="103"/>
      <c r="G118" s="59">
        <v>3657491.4098154698</v>
      </c>
      <c r="H118" s="54"/>
      <c r="I118" s="59">
        <v>3568439</v>
      </c>
      <c r="J118" s="103"/>
      <c r="K118" s="59">
        <f t="shared" si="11"/>
        <v>89052.409815469757</v>
      </c>
      <c r="L118" s="62"/>
      <c r="M118" s="52" t="s">
        <v>31</v>
      </c>
    </row>
    <row r="119" spans="1:13" s="46" customFormat="1">
      <c r="A119" s="41"/>
      <c r="B119" s="42" t="s">
        <v>643</v>
      </c>
      <c r="C119" s="43"/>
      <c r="E119" s="49">
        <f>SUBTOTAL(9,E114:E118)</f>
        <v>1813865523.53</v>
      </c>
      <c r="F119" s="102"/>
      <c r="G119" s="49">
        <f>SUBTOTAL(9,G114:G118)</f>
        <v>777391180.6812582</v>
      </c>
      <c r="H119" s="49"/>
      <c r="I119" s="49">
        <f>SUBTOTAL(9,I114:I118)</f>
        <v>455053131</v>
      </c>
      <c r="J119" s="102"/>
      <c r="K119" s="49">
        <f>SUBTOTAL(9,K114:K118)</f>
        <v>322338049.68125814</v>
      </c>
      <c r="L119" s="49"/>
      <c r="M119" s="52"/>
    </row>
    <row r="120" spans="1:13">
      <c r="A120" s="39"/>
      <c r="B120" s="40"/>
      <c r="C120" s="51"/>
      <c r="E120" s="54"/>
      <c r="F120" s="103"/>
      <c r="G120" s="54"/>
      <c r="H120" s="54"/>
      <c r="I120" s="54"/>
      <c r="J120" s="103"/>
      <c r="K120" s="54"/>
      <c r="L120" s="54"/>
      <c r="M120" s="52"/>
    </row>
    <row r="121" spans="1:13">
      <c r="A121" s="39"/>
      <c r="B121" s="42" t="s">
        <v>644</v>
      </c>
      <c r="C121" s="51"/>
      <c r="E121" s="54"/>
      <c r="F121" s="103"/>
      <c r="G121" s="54"/>
      <c r="H121" s="54"/>
      <c r="I121" s="54"/>
      <c r="J121" s="103"/>
      <c r="K121" s="54"/>
      <c r="L121" s="54"/>
      <c r="M121" s="52"/>
    </row>
    <row r="122" spans="1:13">
      <c r="A122" s="39"/>
      <c r="B122" s="40">
        <v>321</v>
      </c>
      <c r="C122" s="51" t="s">
        <v>75</v>
      </c>
      <c r="E122" s="54">
        <v>157040616.38</v>
      </c>
      <c r="F122" s="103"/>
      <c r="G122" s="54">
        <v>75498522.249173537</v>
      </c>
      <c r="H122" s="54"/>
      <c r="I122" s="54">
        <v>45116223</v>
      </c>
      <c r="J122" s="103"/>
      <c r="K122" s="54">
        <f t="shared" ref="K122:K126" si="12">$G122-$I122</f>
        <v>30382299.249173537</v>
      </c>
      <c r="L122" s="54"/>
      <c r="M122" s="52" t="s">
        <v>31</v>
      </c>
    </row>
    <row r="123" spans="1:13">
      <c r="A123" s="39"/>
      <c r="B123" s="40">
        <v>322</v>
      </c>
      <c r="C123" s="51" t="s">
        <v>629</v>
      </c>
      <c r="E123" s="54">
        <v>609829495.60000002</v>
      </c>
      <c r="F123" s="103"/>
      <c r="G123" s="54">
        <v>275185284.10275692</v>
      </c>
      <c r="H123" s="54"/>
      <c r="I123" s="54">
        <v>167278809</v>
      </c>
      <c r="J123" s="103"/>
      <c r="K123" s="54">
        <f t="shared" si="12"/>
        <v>107906475.10275692</v>
      </c>
      <c r="L123" s="54"/>
      <c r="M123" s="52" t="s">
        <v>31</v>
      </c>
    </row>
    <row r="124" spans="1:13">
      <c r="A124" s="39"/>
      <c r="B124" s="40">
        <v>323</v>
      </c>
      <c r="C124" s="51" t="s">
        <v>602</v>
      </c>
      <c r="E124" s="54">
        <v>662167666.13999999</v>
      </c>
      <c r="F124" s="103"/>
      <c r="G124" s="54">
        <v>262674397.05963773</v>
      </c>
      <c r="H124" s="54"/>
      <c r="I124" s="54">
        <v>127612934</v>
      </c>
      <c r="J124" s="103"/>
      <c r="K124" s="54">
        <f t="shared" si="12"/>
        <v>135061463.05963773</v>
      </c>
      <c r="L124" s="54"/>
      <c r="M124" s="52" t="s">
        <v>31</v>
      </c>
    </row>
    <row r="125" spans="1:13">
      <c r="A125" s="39"/>
      <c r="B125" s="40">
        <v>324</v>
      </c>
      <c r="C125" s="51" t="s">
        <v>604</v>
      </c>
      <c r="E125" s="54">
        <v>201940401.22999999</v>
      </c>
      <c r="F125" s="103"/>
      <c r="G125" s="54">
        <v>123229850.31317234</v>
      </c>
      <c r="H125" s="54"/>
      <c r="I125" s="54">
        <v>81681756</v>
      </c>
      <c r="J125" s="103"/>
      <c r="K125" s="54">
        <f t="shared" si="12"/>
        <v>41548094.31317234</v>
      </c>
      <c r="L125" s="54"/>
      <c r="M125" s="52" t="s">
        <v>31</v>
      </c>
    </row>
    <row r="126" spans="1:13">
      <c r="A126" s="39"/>
      <c r="B126" s="40">
        <v>325</v>
      </c>
      <c r="C126" s="51" t="s">
        <v>606</v>
      </c>
      <c r="E126" s="59">
        <v>15689389.369999999</v>
      </c>
      <c r="F126" s="103"/>
      <c r="G126" s="59">
        <v>6978149.9470376335</v>
      </c>
      <c r="H126" s="54"/>
      <c r="I126" s="59">
        <v>3798201</v>
      </c>
      <c r="J126" s="103"/>
      <c r="K126" s="59">
        <f t="shared" si="12"/>
        <v>3179948.9470376335</v>
      </c>
      <c r="L126" s="62"/>
      <c r="M126" s="52" t="s">
        <v>31</v>
      </c>
    </row>
    <row r="127" spans="1:13" s="46" customFormat="1">
      <c r="A127" s="41"/>
      <c r="B127" s="42" t="s">
        <v>645</v>
      </c>
      <c r="C127" s="43"/>
      <c r="E127" s="63">
        <f>SUBTOTAL(9,E122:E126)</f>
        <v>1646667568.7199998</v>
      </c>
      <c r="F127" s="102"/>
      <c r="G127" s="63">
        <f>SUBTOTAL(9,G122:G126)</f>
        <v>743566203.67177808</v>
      </c>
      <c r="H127" s="49"/>
      <c r="I127" s="63">
        <f>SUBTOTAL(9,I122:I126)</f>
        <v>425487923</v>
      </c>
      <c r="J127" s="102"/>
      <c r="K127" s="63">
        <f>SUBTOTAL(9,K122:K126)</f>
        <v>318078280.67177814</v>
      </c>
      <c r="L127" s="61"/>
      <c r="M127" s="52"/>
    </row>
    <row r="128" spans="1:13" s="46" customFormat="1">
      <c r="A128" s="41"/>
      <c r="B128" s="42"/>
      <c r="C128" s="43"/>
      <c r="E128" s="61"/>
      <c r="F128" s="102"/>
      <c r="G128" s="61"/>
      <c r="H128" s="49"/>
      <c r="I128" s="61"/>
      <c r="J128" s="102"/>
      <c r="K128" s="61"/>
      <c r="L128" s="61"/>
      <c r="M128" s="52"/>
    </row>
    <row r="129" spans="1:13">
      <c r="A129" s="41" t="s">
        <v>646</v>
      </c>
      <c r="B129" s="42"/>
      <c r="C129" s="51"/>
      <c r="E129" s="68">
        <f>SUBTOTAL(9,E106:E128)</f>
        <v>4171807899.3200002</v>
      </c>
      <c r="F129" s="104"/>
      <c r="G129" s="68">
        <f>SUBTOTAL(9,G106:G128)</f>
        <v>1865995278.4602346</v>
      </c>
      <c r="H129" s="65"/>
      <c r="I129" s="68">
        <f>SUBTOTAL(9,I106:I128)</f>
        <v>1088591988</v>
      </c>
      <c r="J129" s="104"/>
      <c r="K129" s="68">
        <f>SUBTOTAL(9,K106:K128)</f>
        <v>777403290.46023428</v>
      </c>
      <c r="L129" s="65"/>
      <c r="M129" s="52"/>
    </row>
    <row r="130" spans="1:13" s="46" customFormat="1">
      <c r="A130" s="41"/>
      <c r="B130" s="42"/>
      <c r="C130" s="43"/>
      <c r="E130" s="61"/>
      <c r="F130" s="102"/>
      <c r="G130" s="61"/>
      <c r="H130" s="49"/>
      <c r="I130" s="61"/>
      <c r="J130" s="102"/>
      <c r="K130" s="61"/>
      <c r="L130" s="61"/>
      <c r="M130" s="52"/>
    </row>
    <row r="131" spans="1:13">
      <c r="A131" s="39"/>
      <c r="B131" s="40"/>
      <c r="C131" s="51"/>
      <c r="E131" s="54"/>
      <c r="F131" s="103"/>
      <c r="G131" s="54"/>
      <c r="H131" s="54"/>
      <c r="I131" s="54"/>
      <c r="J131" s="103"/>
      <c r="K131" s="54"/>
      <c r="L131" s="54"/>
      <c r="M131" s="52"/>
    </row>
    <row r="132" spans="1:13">
      <c r="A132" s="71" t="s">
        <v>647</v>
      </c>
      <c r="C132" s="51"/>
      <c r="E132" s="72">
        <f>SUBTOTAL(9,E78:E127)</f>
        <v>8478789439.1700001</v>
      </c>
      <c r="F132" s="103"/>
      <c r="G132" s="72">
        <f>SUBTOTAL(9,G78:G127)</f>
        <v>3792211761.4838719</v>
      </c>
      <c r="H132" s="54"/>
      <c r="I132" s="72">
        <f>SUBTOTAL(9,I78:I127)</f>
        <v>2357522809</v>
      </c>
      <c r="J132" s="103"/>
      <c r="K132" s="72">
        <f>SUBTOTAL(9,K78:K127)</f>
        <v>1434688952.4838724</v>
      </c>
      <c r="L132" s="72"/>
      <c r="M132" s="52"/>
    </row>
    <row r="133" spans="1:13">
      <c r="A133" s="71"/>
      <c r="C133" s="51"/>
      <c r="E133" s="72"/>
      <c r="F133" s="103"/>
      <c r="G133" s="72"/>
      <c r="H133" s="54"/>
      <c r="I133" s="72"/>
      <c r="J133" s="103"/>
      <c r="K133" s="72"/>
      <c r="L133" s="72"/>
      <c r="M133" s="52"/>
    </row>
    <row r="134" spans="1:13">
      <c r="A134" s="40"/>
      <c r="C134" s="51"/>
      <c r="E134" s="54"/>
      <c r="F134" s="103"/>
      <c r="G134" s="54"/>
      <c r="H134" s="54"/>
      <c r="I134" s="54"/>
      <c r="J134" s="103"/>
      <c r="K134" s="54"/>
      <c r="L134" s="54"/>
      <c r="M134" s="52"/>
    </row>
    <row r="135" spans="1:13">
      <c r="A135" s="71" t="s">
        <v>648</v>
      </c>
      <c r="C135" s="51"/>
      <c r="E135" s="54"/>
      <c r="F135" s="103"/>
      <c r="G135" s="54"/>
      <c r="H135" s="54"/>
      <c r="I135" s="54"/>
      <c r="J135" s="103"/>
      <c r="K135" s="54"/>
      <c r="L135" s="54"/>
      <c r="M135" s="52"/>
    </row>
    <row r="136" spans="1:13">
      <c r="A136" s="39"/>
      <c r="B136" s="40"/>
      <c r="C136" s="51"/>
      <c r="E136" s="54"/>
      <c r="F136" s="103"/>
      <c r="G136" s="54"/>
      <c r="H136" s="54"/>
      <c r="I136" s="54"/>
      <c r="J136" s="103"/>
      <c r="K136" s="54"/>
      <c r="L136" s="54"/>
      <c r="M136" s="52"/>
    </row>
    <row r="137" spans="1:13" s="46" customFormat="1">
      <c r="A137" s="73" t="s">
        <v>649</v>
      </c>
      <c r="B137" s="41"/>
      <c r="C137" s="41"/>
      <c r="D137" s="41"/>
      <c r="E137" s="110"/>
      <c r="F137" s="110"/>
      <c r="G137" s="110"/>
      <c r="H137" s="110"/>
      <c r="I137" s="110"/>
      <c r="J137" s="110"/>
      <c r="K137" s="110"/>
      <c r="L137" s="41"/>
      <c r="M137" s="52"/>
    </row>
    <row r="138" spans="1:13">
      <c r="B138" s="40"/>
      <c r="C138" s="51"/>
      <c r="E138" s="54"/>
      <c r="F138" s="103"/>
      <c r="G138" s="54"/>
      <c r="H138" s="54"/>
      <c r="I138" s="54"/>
      <c r="J138" s="103"/>
      <c r="K138" s="54"/>
      <c r="L138" s="54"/>
      <c r="M138" s="52"/>
    </row>
    <row r="139" spans="1:13">
      <c r="B139" s="42" t="s">
        <v>650</v>
      </c>
      <c r="C139" s="51"/>
      <c r="E139" s="54"/>
      <c r="F139" s="103"/>
      <c r="G139" s="54"/>
      <c r="H139" s="54"/>
      <c r="I139" s="54"/>
      <c r="J139" s="103"/>
      <c r="K139" s="54"/>
      <c r="L139" s="54"/>
    </row>
    <row r="140" spans="1:13">
      <c r="B140" s="40">
        <v>341</v>
      </c>
      <c r="C140" s="51" t="s">
        <v>75</v>
      </c>
      <c r="E140" s="54">
        <v>12586217.279999999</v>
      </c>
      <c r="F140" s="103"/>
      <c r="G140" s="54">
        <v>2814491.7341590705</v>
      </c>
      <c r="H140" s="54"/>
      <c r="I140" s="54">
        <v>4032580</v>
      </c>
      <c r="J140" s="103"/>
      <c r="K140" s="54">
        <f t="shared" ref="K140:K146" si="13">$G140-$I140</f>
        <v>-1218088.2658409295</v>
      </c>
      <c r="L140" s="54"/>
      <c r="M140" s="52" t="s">
        <v>31</v>
      </c>
    </row>
    <row r="141" spans="1:13">
      <c r="B141" s="40">
        <v>342</v>
      </c>
      <c r="C141" s="51" t="s">
        <v>652</v>
      </c>
      <c r="E141" s="54">
        <v>740848.49</v>
      </c>
      <c r="F141" s="103"/>
      <c r="G141" s="54">
        <v>539508.67616352974</v>
      </c>
      <c r="H141" s="54"/>
      <c r="I141" s="54">
        <v>463594</v>
      </c>
      <c r="J141" s="103"/>
      <c r="K141" s="54">
        <f t="shared" si="13"/>
        <v>75914.676163529744</v>
      </c>
      <c r="L141" s="54"/>
      <c r="M141" s="52" t="s">
        <v>31</v>
      </c>
    </row>
    <row r="142" spans="1:13">
      <c r="B142" s="40">
        <v>343</v>
      </c>
      <c r="C142" s="51" t="s">
        <v>654</v>
      </c>
      <c r="E142" s="54">
        <v>2800163.94</v>
      </c>
      <c r="F142" s="103"/>
      <c r="G142" s="54">
        <v>421886.67587536661</v>
      </c>
      <c r="H142" s="54"/>
      <c r="I142" s="54">
        <v>364616</v>
      </c>
      <c r="J142" s="103"/>
      <c r="K142" s="54">
        <f t="shared" si="13"/>
        <v>57270.675875366607</v>
      </c>
      <c r="L142" s="54"/>
      <c r="M142" s="52" t="s">
        <v>31</v>
      </c>
    </row>
    <row r="143" spans="1:13">
      <c r="B143" s="40">
        <v>343.2</v>
      </c>
      <c r="C143" s="51" t="s">
        <v>656</v>
      </c>
      <c r="E143" s="54">
        <v>31059638.170000002</v>
      </c>
      <c r="F143" s="103"/>
      <c r="G143" s="54">
        <v>1435699.24</v>
      </c>
      <c r="H143" s="54"/>
      <c r="I143" s="54">
        <v>3095094</v>
      </c>
      <c r="J143" s="103"/>
      <c r="K143" s="54">
        <f t="shared" si="13"/>
        <v>-1659394.76</v>
      </c>
      <c r="L143" s="54"/>
      <c r="M143" s="52" t="s">
        <v>31</v>
      </c>
    </row>
    <row r="144" spans="1:13">
      <c r="B144" s="40">
        <v>344</v>
      </c>
      <c r="C144" s="51" t="s">
        <v>658</v>
      </c>
      <c r="E144" s="54">
        <v>215270.32</v>
      </c>
      <c r="F144" s="103"/>
      <c r="G144" s="54">
        <v>65774.964017281993</v>
      </c>
      <c r="H144" s="54"/>
      <c r="I144" s="54">
        <v>44634</v>
      </c>
      <c r="J144" s="103"/>
      <c r="K144" s="54">
        <f t="shared" si="13"/>
        <v>21140.964017281993</v>
      </c>
      <c r="L144" s="54"/>
      <c r="M144" s="52" t="s">
        <v>31</v>
      </c>
    </row>
    <row r="145" spans="1:13">
      <c r="B145" s="40">
        <v>345</v>
      </c>
      <c r="C145" s="51" t="s">
        <v>604</v>
      </c>
      <c r="E145" s="54">
        <v>1356651.99</v>
      </c>
      <c r="F145" s="103"/>
      <c r="G145" s="54">
        <v>349010.02806245774</v>
      </c>
      <c r="H145" s="54"/>
      <c r="I145" s="54">
        <v>294555</v>
      </c>
      <c r="J145" s="103"/>
      <c r="K145" s="54">
        <f t="shared" si="13"/>
        <v>54455.028062457743</v>
      </c>
      <c r="L145" s="54"/>
      <c r="M145" s="52" t="s">
        <v>31</v>
      </c>
    </row>
    <row r="146" spans="1:13">
      <c r="A146" s="39"/>
      <c r="B146" s="40">
        <v>346</v>
      </c>
      <c r="C146" s="51" t="s">
        <v>606</v>
      </c>
      <c r="E146" s="59">
        <v>1242398.81</v>
      </c>
      <c r="F146" s="103"/>
      <c r="G146" s="59">
        <v>392330.55711341178</v>
      </c>
      <c r="H146" s="54"/>
      <c r="I146" s="59">
        <v>312103</v>
      </c>
      <c r="J146" s="103"/>
      <c r="K146" s="59">
        <f t="shared" si="13"/>
        <v>80227.557113411778</v>
      </c>
      <c r="L146" s="62"/>
      <c r="M146" s="52" t="s">
        <v>31</v>
      </c>
    </row>
    <row r="147" spans="1:13" s="46" customFormat="1">
      <c r="A147" s="41"/>
      <c r="B147" s="42" t="s">
        <v>662</v>
      </c>
      <c r="C147" s="43"/>
      <c r="E147" s="61">
        <f>SUBTOTAL(9,E140:E146)</f>
        <v>50001189.000000007</v>
      </c>
      <c r="F147" s="102"/>
      <c r="G147" s="61">
        <f>SUBTOTAL(9,G140:G146)</f>
        <v>6018701.8753911192</v>
      </c>
      <c r="H147" s="61"/>
      <c r="I147" s="61">
        <f>SUBTOTAL(9,I140:I146)</f>
        <v>8607176</v>
      </c>
      <c r="J147" s="102"/>
      <c r="K147" s="61">
        <f>SUBTOTAL(9,K140:K146)</f>
        <v>-2588474.1246088818</v>
      </c>
      <c r="L147" s="61"/>
      <c r="M147" s="52"/>
    </row>
    <row r="148" spans="1:13">
      <c r="B148" s="40"/>
      <c r="C148" s="51"/>
      <c r="E148" s="54"/>
      <c r="F148" s="103"/>
      <c r="G148" s="54"/>
      <c r="H148" s="54"/>
      <c r="I148" s="54"/>
      <c r="J148" s="103"/>
      <c r="K148" s="54"/>
      <c r="L148" s="54"/>
      <c r="M148" s="52"/>
    </row>
    <row r="149" spans="1:13">
      <c r="B149" s="42" t="s">
        <v>663</v>
      </c>
      <c r="C149" s="51"/>
      <c r="E149" s="54"/>
      <c r="F149" s="103"/>
      <c r="G149" s="54"/>
      <c r="H149" s="54"/>
      <c r="I149" s="54"/>
      <c r="J149" s="103"/>
      <c r="K149" s="54"/>
      <c r="L149" s="54"/>
      <c r="M149" s="52"/>
    </row>
    <row r="150" spans="1:13">
      <c r="B150" s="40">
        <v>341</v>
      </c>
      <c r="C150" s="51" t="s">
        <v>75</v>
      </c>
      <c r="E150" s="54">
        <v>50997534.009999998</v>
      </c>
      <c r="F150" s="103"/>
      <c r="G150" s="54">
        <v>13405006.307787826</v>
      </c>
      <c r="H150" s="54"/>
      <c r="I150" s="54">
        <v>13586736</v>
      </c>
      <c r="J150" s="103"/>
      <c r="K150" s="54">
        <f t="shared" ref="K150:K156" si="14">$G150-$I150</f>
        <v>-181729.69221217372</v>
      </c>
      <c r="L150" s="54"/>
      <c r="M150" s="52" t="s">
        <v>31</v>
      </c>
    </row>
    <row r="151" spans="1:13">
      <c r="B151" s="40">
        <v>342</v>
      </c>
      <c r="C151" s="51" t="s">
        <v>652</v>
      </c>
      <c r="E151" s="54">
        <v>5092052.04</v>
      </c>
      <c r="F151" s="103"/>
      <c r="G151" s="54">
        <v>645234.9058504838</v>
      </c>
      <c r="H151" s="54"/>
      <c r="I151" s="54">
        <v>1066127</v>
      </c>
      <c r="J151" s="103"/>
      <c r="K151" s="54">
        <f t="shared" si="14"/>
        <v>-420892.0941495162</v>
      </c>
      <c r="L151" s="54"/>
      <c r="M151" s="52" t="s">
        <v>31</v>
      </c>
    </row>
    <row r="152" spans="1:13">
      <c r="B152" s="40">
        <v>343</v>
      </c>
      <c r="C152" s="51" t="s">
        <v>654</v>
      </c>
      <c r="E152" s="54">
        <v>491969193.80000001</v>
      </c>
      <c r="F152" s="103"/>
      <c r="G152" s="54">
        <v>54485290.228542045</v>
      </c>
      <c r="H152" s="54"/>
      <c r="I152" s="54">
        <v>88158213</v>
      </c>
      <c r="J152" s="103"/>
      <c r="K152" s="54">
        <f t="shared" si="14"/>
        <v>-33672922.771457955</v>
      </c>
      <c r="L152" s="54"/>
      <c r="M152" s="52" t="s">
        <v>31</v>
      </c>
    </row>
    <row r="153" spans="1:13">
      <c r="B153" s="40">
        <v>343.2</v>
      </c>
      <c r="C153" s="51" t="s">
        <v>656</v>
      </c>
      <c r="E153" s="54">
        <v>399595444.16000003</v>
      </c>
      <c r="F153" s="103"/>
      <c r="G153" s="54">
        <v>73344828.878791824</v>
      </c>
      <c r="H153" s="54"/>
      <c r="I153" s="54">
        <v>50312551</v>
      </c>
      <c r="J153" s="103"/>
      <c r="K153" s="54">
        <f t="shared" si="14"/>
        <v>23032277.878791824</v>
      </c>
      <c r="L153" s="54"/>
      <c r="M153" s="52" t="s">
        <v>31</v>
      </c>
    </row>
    <row r="154" spans="1:13">
      <c r="B154" s="40">
        <v>344</v>
      </c>
      <c r="C154" s="51" t="s">
        <v>658</v>
      </c>
      <c r="E154" s="54">
        <v>58019932.880000003</v>
      </c>
      <c r="F154" s="103"/>
      <c r="G154" s="54">
        <v>22713497.832258713</v>
      </c>
      <c r="H154" s="54"/>
      <c r="I154" s="54">
        <v>18871542</v>
      </c>
      <c r="J154" s="103"/>
      <c r="K154" s="54">
        <f t="shared" si="14"/>
        <v>3841955.8322587125</v>
      </c>
      <c r="L154" s="54"/>
      <c r="M154" s="52" t="s">
        <v>31</v>
      </c>
    </row>
    <row r="155" spans="1:13">
      <c r="B155" s="40">
        <v>345</v>
      </c>
      <c r="C155" s="51" t="s">
        <v>604</v>
      </c>
      <c r="E155" s="54">
        <v>56583231.020000003</v>
      </c>
      <c r="F155" s="103"/>
      <c r="G155" s="54">
        <v>25761283.328245848</v>
      </c>
      <c r="H155" s="54"/>
      <c r="I155" s="54">
        <v>20209777</v>
      </c>
      <c r="J155" s="103"/>
      <c r="K155" s="54">
        <f t="shared" si="14"/>
        <v>5551506.3282458484</v>
      </c>
      <c r="L155" s="54"/>
      <c r="M155" s="52" t="s">
        <v>31</v>
      </c>
    </row>
    <row r="156" spans="1:13">
      <c r="A156" s="39"/>
      <c r="B156" s="40">
        <v>346</v>
      </c>
      <c r="C156" s="51" t="s">
        <v>606</v>
      </c>
      <c r="E156" s="59">
        <v>4154211.4</v>
      </c>
      <c r="F156" s="103"/>
      <c r="G156" s="59">
        <v>1310101.6562539118</v>
      </c>
      <c r="H156" s="54"/>
      <c r="I156" s="59">
        <v>1183173</v>
      </c>
      <c r="J156" s="103"/>
      <c r="K156" s="59">
        <f t="shared" si="14"/>
        <v>126928.65625391179</v>
      </c>
      <c r="L156" s="62"/>
      <c r="M156" s="52" t="s">
        <v>31</v>
      </c>
    </row>
    <row r="157" spans="1:13" s="46" customFormat="1">
      <c r="A157" s="41"/>
      <c r="B157" s="42" t="s">
        <v>664</v>
      </c>
      <c r="C157" s="43"/>
      <c r="E157" s="61">
        <f>SUBTOTAL(9,E149:E156)</f>
        <v>1066411599.3099999</v>
      </c>
      <c r="F157" s="102"/>
      <c r="G157" s="61">
        <f>SUBTOTAL(9,G149:G156)</f>
        <v>191665243.13773063</v>
      </c>
      <c r="H157" s="61"/>
      <c r="I157" s="61">
        <f>SUBTOTAL(9,I149:I156)</f>
        <v>193388119</v>
      </c>
      <c r="J157" s="102"/>
      <c r="K157" s="61">
        <f>SUBTOTAL(9,K149:K156)</f>
        <v>-1722875.8622693454</v>
      </c>
      <c r="L157" s="61"/>
      <c r="M157" s="52"/>
    </row>
    <row r="158" spans="1:13">
      <c r="B158" s="40"/>
      <c r="C158" s="51"/>
      <c r="E158" s="54"/>
      <c r="F158" s="103"/>
      <c r="G158" s="54"/>
      <c r="H158" s="54"/>
      <c r="I158" s="54"/>
      <c r="J158" s="103"/>
      <c r="K158" s="54"/>
      <c r="L158" s="54"/>
      <c r="M158" s="52"/>
    </row>
    <row r="159" spans="1:13">
      <c r="B159" s="42" t="s">
        <v>665</v>
      </c>
      <c r="C159" s="51"/>
      <c r="E159" s="54"/>
      <c r="F159" s="103"/>
      <c r="G159" s="54"/>
      <c r="H159" s="54"/>
      <c r="I159" s="54"/>
      <c r="J159" s="103"/>
      <c r="K159" s="54"/>
      <c r="L159" s="54"/>
      <c r="M159" s="52"/>
    </row>
    <row r="160" spans="1:13">
      <c r="B160" s="40">
        <v>341</v>
      </c>
      <c r="C160" s="51" t="s">
        <v>75</v>
      </c>
      <c r="E160" s="54">
        <v>7159661.1299999999</v>
      </c>
      <c r="F160" s="103"/>
      <c r="G160" s="54">
        <v>2689585.8842300004</v>
      </c>
      <c r="H160" s="54"/>
      <c r="I160" s="54">
        <v>2251653</v>
      </c>
      <c r="J160" s="103"/>
      <c r="K160" s="54">
        <f t="shared" ref="K160:K166" si="15">$G160-$I160</f>
        <v>437932.88423000043</v>
      </c>
      <c r="L160" s="54"/>
      <c r="M160" s="17" t="s">
        <v>42</v>
      </c>
    </row>
    <row r="161" spans="1:13">
      <c r="B161" s="40">
        <v>342</v>
      </c>
      <c r="C161" s="51" t="s">
        <v>652</v>
      </c>
      <c r="E161" s="54">
        <v>4388804.37</v>
      </c>
      <c r="F161" s="103"/>
      <c r="G161" s="54">
        <v>2431003.2182550002</v>
      </c>
      <c r="H161" s="54"/>
      <c r="I161" s="54">
        <v>1781334</v>
      </c>
      <c r="J161" s="103"/>
      <c r="K161" s="54">
        <f t="shared" si="15"/>
        <v>649669.21825500019</v>
      </c>
      <c r="L161" s="54"/>
      <c r="M161" s="17" t="s">
        <v>42</v>
      </c>
    </row>
    <row r="162" spans="1:13">
      <c r="B162" s="40">
        <v>343</v>
      </c>
      <c r="C162" s="51" t="s">
        <v>654</v>
      </c>
      <c r="E162" s="54">
        <v>35674576.689999998</v>
      </c>
      <c r="F162" s="103"/>
      <c r="G162" s="54">
        <v>-8419219.137320023</v>
      </c>
      <c r="H162" s="54"/>
      <c r="I162" s="54">
        <v>11483327</v>
      </c>
      <c r="J162" s="103"/>
      <c r="K162" s="54">
        <f t="shared" si="15"/>
        <v>-19902546.137320023</v>
      </c>
      <c r="L162" s="54"/>
      <c r="M162" s="17" t="s">
        <v>42</v>
      </c>
    </row>
    <row r="163" spans="1:13">
      <c r="B163" s="40">
        <v>343.2</v>
      </c>
      <c r="C163" s="51" t="s">
        <v>656</v>
      </c>
      <c r="E163" s="54">
        <v>54836902.68</v>
      </c>
      <c r="F163" s="103"/>
      <c r="G163" s="54">
        <v>-5375187.3153999783</v>
      </c>
      <c r="H163" s="54"/>
      <c r="I163" s="54">
        <v>7331444</v>
      </c>
      <c r="J163" s="103"/>
      <c r="K163" s="54">
        <f t="shared" si="15"/>
        <v>-12706631.315399978</v>
      </c>
      <c r="L163" s="54"/>
      <c r="M163" s="17" t="s">
        <v>42</v>
      </c>
    </row>
    <row r="164" spans="1:13">
      <c r="B164" s="40">
        <v>344</v>
      </c>
      <c r="C164" s="51" t="s">
        <v>658</v>
      </c>
      <c r="E164" s="54">
        <v>10476859.43</v>
      </c>
      <c r="F164" s="103"/>
      <c r="G164" s="54">
        <v>2068386.1360600004</v>
      </c>
      <c r="H164" s="54"/>
      <c r="I164" s="54">
        <v>4280210</v>
      </c>
      <c r="J164" s="103"/>
      <c r="K164" s="54">
        <f t="shared" si="15"/>
        <v>-2211823.8639399996</v>
      </c>
      <c r="L164" s="54"/>
      <c r="M164" s="17" t="s">
        <v>42</v>
      </c>
    </row>
    <row r="165" spans="1:13">
      <c r="B165" s="40">
        <v>345</v>
      </c>
      <c r="C165" s="51" t="s">
        <v>604</v>
      </c>
      <c r="E165" s="54">
        <v>13766573.4</v>
      </c>
      <c r="F165" s="103"/>
      <c r="G165" s="54">
        <v>6092354.0538049992</v>
      </c>
      <c r="H165" s="54"/>
      <c r="I165" s="54">
        <v>5111171</v>
      </c>
      <c r="J165" s="103"/>
      <c r="K165" s="54">
        <f t="shared" si="15"/>
        <v>981183.05380499922</v>
      </c>
      <c r="L165" s="54"/>
      <c r="M165" s="17" t="s">
        <v>42</v>
      </c>
    </row>
    <row r="166" spans="1:13">
      <c r="A166" s="39"/>
      <c r="B166" s="40">
        <v>346</v>
      </c>
      <c r="C166" s="51" t="s">
        <v>606</v>
      </c>
      <c r="E166" s="59">
        <v>1651448.38</v>
      </c>
      <c r="F166" s="103"/>
      <c r="G166" s="59">
        <v>-333596.45999999996</v>
      </c>
      <c r="H166" s="54"/>
      <c r="I166" s="59">
        <v>262143</v>
      </c>
      <c r="J166" s="103"/>
      <c r="K166" s="59">
        <f t="shared" si="15"/>
        <v>-595739.46</v>
      </c>
      <c r="L166" s="62"/>
      <c r="M166" s="17" t="s">
        <v>42</v>
      </c>
    </row>
    <row r="167" spans="1:13" s="46" customFormat="1">
      <c r="A167" s="41"/>
      <c r="B167" s="42" t="s">
        <v>667</v>
      </c>
      <c r="C167" s="43"/>
      <c r="E167" s="67">
        <f>SUBTOTAL(9,E160:E166)</f>
        <v>127954826.08000001</v>
      </c>
      <c r="F167" s="102"/>
      <c r="G167" s="67">
        <f>SUBTOTAL(9,G160:G166)</f>
        <v>-846673.6203700006</v>
      </c>
      <c r="H167" s="61"/>
      <c r="I167" s="67">
        <f>SUBTOTAL(9,I160:I166)</f>
        <v>32501282</v>
      </c>
      <c r="J167" s="102"/>
      <c r="K167" s="67">
        <f>SUBTOTAL(9,K160:K166)</f>
        <v>-33347955.620370001</v>
      </c>
      <c r="L167" s="61"/>
      <c r="M167" s="52"/>
    </row>
    <row r="168" spans="1:13" s="46" customFormat="1">
      <c r="A168" s="41"/>
      <c r="B168" s="42"/>
      <c r="C168" s="43"/>
      <c r="E168" s="61"/>
      <c r="F168" s="102"/>
      <c r="G168" s="61"/>
      <c r="H168" s="61"/>
      <c r="I168" s="61"/>
      <c r="J168" s="102"/>
      <c r="K168" s="61"/>
      <c r="L168" s="61"/>
      <c r="M168" s="52"/>
    </row>
    <row r="169" spans="1:13" s="46" customFormat="1">
      <c r="A169" s="73" t="s">
        <v>668</v>
      </c>
      <c r="B169" s="42"/>
      <c r="C169" s="43"/>
      <c r="E169" s="65">
        <f>SUBTOTAL(9,E140:E168)</f>
        <v>1244367614.3900006</v>
      </c>
      <c r="F169" s="104"/>
      <c r="G169" s="65">
        <f>SUBTOTAL(9,G140:G168)</f>
        <v>196837271.39275175</v>
      </c>
      <c r="H169" s="65"/>
      <c r="I169" s="65">
        <f>SUBTOTAL(9,I140:I168)</f>
        <v>234496577</v>
      </c>
      <c r="J169" s="104"/>
      <c r="K169" s="65">
        <f>SUBTOTAL(9,K140:K168)</f>
        <v>-37659305.607248232</v>
      </c>
      <c r="L169" s="65"/>
      <c r="M169" s="52"/>
    </row>
    <row r="170" spans="1:13" s="46" customFormat="1">
      <c r="A170" s="41"/>
      <c r="B170" s="42"/>
      <c r="C170" s="43"/>
      <c r="E170" s="61"/>
      <c r="F170" s="102"/>
      <c r="G170" s="61"/>
      <c r="H170" s="61"/>
      <c r="I170" s="61"/>
      <c r="J170" s="102"/>
      <c r="K170" s="61"/>
      <c r="L170" s="61"/>
      <c r="M170" s="52"/>
    </row>
    <row r="171" spans="1:13" s="46" customFormat="1">
      <c r="A171" s="41"/>
      <c r="B171" s="42"/>
      <c r="C171" s="43"/>
      <c r="E171" s="61"/>
      <c r="F171" s="102"/>
      <c r="G171" s="61"/>
      <c r="H171" s="61"/>
      <c r="I171" s="61"/>
      <c r="J171" s="102"/>
      <c r="K171" s="61"/>
      <c r="L171" s="61"/>
      <c r="M171" s="52"/>
    </row>
    <row r="172" spans="1:13" s="46" customFormat="1">
      <c r="A172" s="73" t="s">
        <v>669</v>
      </c>
      <c r="B172" s="42"/>
      <c r="C172" s="43"/>
      <c r="E172" s="61"/>
      <c r="F172" s="102"/>
      <c r="G172" s="61"/>
      <c r="H172" s="61"/>
      <c r="I172" s="61"/>
      <c r="J172" s="102"/>
      <c r="K172" s="61"/>
      <c r="L172" s="61"/>
      <c r="M172" s="52"/>
    </row>
    <row r="173" spans="1:13">
      <c r="B173" s="40"/>
      <c r="C173" s="51"/>
      <c r="E173" s="54"/>
      <c r="F173" s="103"/>
      <c r="G173" s="54"/>
      <c r="H173" s="54"/>
      <c r="I173" s="54"/>
      <c r="J173" s="103"/>
      <c r="K173" s="54"/>
      <c r="L173" s="54"/>
      <c r="M173" s="52"/>
    </row>
    <row r="174" spans="1:13">
      <c r="B174" s="42" t="s">
        <v>670</v>
      </c>
      <c r="C174" s="51"/>
      <c r="E174" s="54"/>
      <c r="F174" s="103"/>
      <c r="G174" s="54"/>
      <c r="H174" s="54"/>
      <c r="I174" s="54"/>
      <c r="J174" s="103"/>
      <c r="K174" s="54"/>
      <c r="L174" s="54"/>
      <c r="M174" s="52"/>
    </row>
    <row r="175" spans="1:13">
      <c r="B175" s="40">
        <v>341</v>
      </c>
      <c r="C175" s="51" t="s">
        <v>75</v>
      </c>
      <c r="E175" s="54">
        <v>142481540.61000001</v>
      </c>
      <c r="F175" s="103"/>
      <c r="G175" s="54">
        <v>32642693.284932248</v>
      </c>
      <c r="H175" s="54"/>
      <c r="I175" s="54">
        <v>52216103</v>
      </c>
      <c r="J175" s="103"/>
      <c r="K175" s="54">
        <f t="shared" ref="K175:K181" si="16">$G175-$I175</f>
        <v>-19573409.715067752</v>
      </c>
      <c r="L175" s="54"/>
      <c r="M175" s="52" t="s">
        <v>31</v>
      </c>
    </row>
    <row r="176" spans="1:13">
      <c r="B176" s="40">
        <v>342</v>
      </c>
      <c r="C176" s="51" t="s">
        <v>652</v>
      </c>
      <c r="E176" s="54">
        <v>5407180.1200000001</v>
      </c>
      <c r="F176" s="103"/>
      <c r="G176" s="54">
        <v>1315041.5215185091</v>
      </c>
      <c r="H176" s="54"/>
      <c r="I176" s="54">
        <v>1376335</v>
      </c>
      <c r="J176" s="103"/>
      <c r="K176" s="54">
        <f t="shared" si="16"/>
        <v>-61293.478481490863</v>
      </c>
      <c r="L176" s="54"/>
      <c r="M176" s="52" t="s">
        <v>31</v>
      </c>
    </row>
    <row r="177" spans="1:13">
      <c r="B177" s="40">
        <v>343</v>
      </c>
      <c r="C177" s="51" t="s">
        <v>654</v>
      </c>
      <c r="E177" s="54">
        <v>305782276.49000001</v>
      </c>
      <c r="F177" s="103"/>
      <c r="G177" s="54">
        <v>83593813.214468405</v>
      </c>
      <c r="H177" s="54"/>
      <c r="I177" s="54">
        <v>64834503</v>
      </c>
      <c r="J177" s="103"/>
      <c r="K177" s="54">
        <f t="shared" si="16"/>
        <v>18759310.214468405</v>
      </c>
      <c r="L177" s="54"/>
      <c r="M177" s="52" t="s">
        <v>31</v>
      </c>
    </row>
    <row r="178" spans="1:13">
      <c r="B178" s="40">
        <v>343.2</v>
      </c>
      <c r="C178" s="51" t="s">
        <v>656</v>
      </c>
      <c r="E178" s="54">
        <v>224014385.99000001</v>
      </c>
      <c r="F178" s="103"/>
      <c r="G178" s="54">
        <v>41488985.25530009</v>
      </c>
      <c r="H178" s="54"/>
      <c r="I178" s="54">
        <v>34453843</v>
      </c>
      <c r="J178" s="103"/>
      <c r="K178" s="54">
        <f t="shared" si="16"/>
        <v>7035142.2553000897</v>
      </c>
      <c r="L178" s="54"/>
      <c r="M178" s="52" t="s">
        <v>31</v>
      </c>
    </row>
    <row r="179" spans="1:13">
      <c r="B179" s="40">
        <v>344</v>
      </c>
      <c r="C179" s="51" t="s">
        <v>658</v>
      </c>
      <c r="E179" s="54">
        <v>44322994.590000004</v>
      </c>
      <c r="F179" s="103"/>
      <c r="G179" s="54">
        <v>13247467.806578618</v>
      </c>
      <c r="H179" s="54"/>
      <c r="I179" s="54">
        <v>13040888</v>
      </c>
      <c r="J179" s="103"/>
      <c r="K179" s="54">
        <f t="shared" si="16"/>
        <v>206579.80657861754</v>
      </c>
      <c r="L179" s="54"/>
      <c r="M179" s="52" t="s">
        <v>31</v>
      </c>
    </row>
    <row r="180" spans="1:13">
      <c r="B180" s="40">
        <v>345</v>
      </c>
      <c r="C180" s="51" t="s">
        <v>604</v>
      </c>
      <c r="E180" s="54">
        <v>50459834.920000002</v>
      </c>
      <c r="F180" s="103"/>
      <c r="G180" s="54">
        <v>20659822.108533874</v>
      </c>
      <c r="H180" s="54"/>
      <c r="I180" s="54">
        <v>15882098</v>
      </c>
      <c r="J180" s="103"/>
      <c r="K180" s="54">
        <f t="shared" si="16"/>
        <v>4777724.1085338742</v>
      </c>
      <c r="L180" s="54"/>
      <c r="M180" s="52" t="s">
        <v>31</v>
      </c>
    </row>
    <row r="181" spans="1:13">
      <c r="A181" s="39"/>
      <c r="B181" s="40">
        <v>346</v>
      </c>
      <c r="C181" s="51" t="s">
        <v>606</v>
      </c>
      <c r="E181" s="59">
        <v>14348584.83</v>
      </c>
      <c r="F181" s="103"/>
      <c r="G181" s="59">
        <v>6362407.2601505108</v>
      </c>
      <c r="H181" s="54"/>
      <c r="I181" s="59">
        <v>4537076</v>
      </c>
      <c r="J181" s="103"/>
      <c r="K181" s="59">
        <f t="shared" si="16"/>
        <v>1825331.2601505108</v>
      </c>
      <c r="L181" s="62"/>
      <c r="M181" s="52" t="s">
        <v>31</v>
      </c>
    </row>
    <row r="182" spans="1:13" s="46" customFormat="1">
      <c r="A182" s="41"/>
      <c r="B182" s="42" t="s">
        <v>671</v>
      </c>
      <c r="C182" s="43"/>
      <c r="E182" s="67">
        <f>SUBTOTAL(9,E175:E181)</f>
        <v>786816797.55000007</v>
      </c>
      <c r="F182" s="102"/>
      <c r="G182" s="67">
        <f>SUBTOTAL(9,G175:G181)</f>
        <v>199310230.45148227</v>
      </c>
      <c r="H182" s="61"/>
      <c r="I182" s="67">
        <f>SUBTOTAL(9,I175:I181)</f>
        <v>186340846</v>
      </c>
      <c r="J182" s="102"/>
      <c r="K182" s="67">
        <f>SUBTOTAL(9,K175:K181)</f>
        <v>12969384.451482255</v>
      </c>
      <c r="L182" s="61"/>
      <c r="M182" s="45"/>
    </row>
    <row r="183" spans="1:13" s="46" customFormat="1">
      <c r="A183" s="41"/>
      <c r="B183" s="42"/>
      <c r="C183" s="43"/>
      <c r="E183" s="61"/>
      <c r="F183" s="102"/>
      <c r="G183" s="61"/>
      <c r="H183" s="61"/>
      <c r="I183" s="61"/>
      <c r="J183" s="102"/>
      <c r="K183" s="61"/>
      <c r="L183" s="61"/>
      <c r="M183" s="45"/>
    </row>
    <row r="184" spans="1:13" s="46" customFormat="1">
      <c r="A184" s="73" t="s">
        <v>672</v>
      </c>
      <c r="B184" s="42"/>
      <c r="C184" s="43"/>
      <c r="E184" s="65">
        <f>SUBTOTAL(9,E175:E183)</f>
        <v>786816797.55000007</v>
      </c>
      <c r="F184" s="104"/>
      <c r="G184" s="65">
        <f>SUBTOTAL(9,G175:G183)</f>
        <v>199310230.45148227</v>
      </c>
      <c r="H184" s="65"/>
      <c r="I184" s="65">
        <f>SUBTOTAL(9,I175:I183)</f>
        <v>186340846</v>
      </c>
      <c r="J184" s="104"/>
      <c r="K184" s="65">
        <f>SUBTOTAL(9,K175:K183)</f>
        <v>12969384.451482255</v>
      </c>
      <c r="L184" s="65"/>
      <c r="M184" s="45"/>
    </row>
    <row r="185" spans="1:13" s="46" customFormat="1">
      <c r="A185" s="41"/>
      <c r="B185" s="42"/>
      <c r="C185" s="43"/>
      <c r="E185" s="61"/>
      <c r="F185" s="102"/>
      <c r="G185" s="61"/>
      <c r="H185" s="61"/>
      <c r="I185" s="61"/>
      <c r="J185" s="102"/>
      <c r="K185" s="61"/>
      <c r="L185" s="61"/>
      <c r="M185" s="45"/>
    </row>
    <row r="186" spans="1:13" s="46" customFormat="1">
      <c r="A186" s="41"/>
      <c r="B186" s="42"/>
      <c r="C186" s="43"/>
      <c r="E186" s="61"/>
      <c r="F186" s="102"/>
      <c r="G186" s="61"/>
      <c r="H186" s="61"/>
      <c r="I186" s="61"/>
      <c r="J186" s="102"/>
      <c r="K186" s="61"/>
      <c r="L186" s="61"/>
      <c r="M186" s="45"/>
    </row>
    <row r="187" spans="1:13" s="46" customFormat="1">
      <c r="A187" s="73" t="s">
        <v>673</v>
      </c>
      <c r="B187" s="42"/>
      <c r="C187" s="43"/>
      <c r="E187" s="61"/>
      <c r="F187" s="102"/>
      <c r="G187" s="61"/>
      <c r="H187" s="61"/>
      <c r="I187" s="61"/>
      <c r="J187" s="102"/>
      <c r="K187" s="61"/>
      <c r="L187" s="61"/>
      <c r="M187" s="45"/>
    </row>
    <row r="188" spans="1:13">
      <c r="B188" s="40"/>
      <c r="C188" s="51"/>
      <c r="E188" s="54"/>
      <c r="F188" s="103"/>
      <c r="G188" s="54"/>
      <c r="H188" s="54"/>
      <c r="I188" s="54"/>
      <c r="J188" s="103"/>
      <c r="K188" s="54"/>
      <c r="L188" s="54"/>
      <c r="M188" s="17"/>
    </row>
    <row r="189" spans="1:13">
      <c r="B189" s="42" t="s">
        <v>674</v>
      </c>
      <c r="C189" s="51"/>
      <c r="E189" s="54"/>
      <c r="F189" s="103"/>
      <c r="G189" s="54"/>
      <c r="H189" s="54"/>
      <c r="I189" s="54"/>
      <c r="J189" s="103"/>
      <c r="K189" s="54"/>
      <c r="L189" s="54"/>
      <c r="M189" s="17"/>
    </row>
    <row r="190" spans="1:13">
      <c r="B190" s="40">
        <v>341</v>
      </c>
      <c r="C190" s="51" t="s">
        <v>75</v>
      </c>
      <c r="E190" s="54">
        <v>257949201.91999999</v>
      </c>
      <c r="F190" s="103"/>
      <c r="G190" s="54">
        <v>176504320.04111043</v>
      </c>
      <c r="H190" s="54"/>
      <c r="I190" s="54">
        <v>125337437</v>
      </c>
      <c r="J190" s="103"/>
      <c r="K190" s="54">
        <f t="shared" ref="K190:K195" si="17">$G190-$I190</f>
        <v>51166883.041110426</v>
      </c>
      <c r="L190" s="54"/>
      <c r="M190" s="52" t="s">
        <v>31</v>
      </c>
    </row>
    <row r="191" spans="1:13">
      <c r="B191" s="40">
        <v>342</v>
      </c>
      <c r="C191" s="51" t="s">
        <v>652</v>
      </c>
      <c r="E191" s="54">
        <v>9575315.5800000001</v>
      </c>
      <c r="F191" s="103"/>
      <c r="G191" s="54">
        <v>3648278.7484190539</v>
      </c>
      <c r="H191" s="54"/>
      <c r="I191" s="54">
        <v>3047140</v>
      </c>
      <c r="J191" s="103"/>
      <c r="K191" s="54">
        <f t="shared" si="17"/>
        <v>601138.74841905385</v>
      </c>
      <c r="L191" s="54"/>
      <c r="M191" s="52" t="s">
        <v>31</v>
      </c>
    </row>
    <row r="192" spans="1:13">
      <c r="B192" s="40">
        <v>343</v>
      </c>
      <c r="C192" s="51" t="s">
        <v>654</v>
      </c>
      <c r="E192" s="54">
        <v>30199931.239999998</v>
      </c>
      <c r="F192" s="103"/>
      <c r="G192" s="54">
        <v>13495101.198230421</v>
      </c>
      <c r="H192" s="54"/>
      <c r="I192" s="54">
        <v>6396380</v>
      </c>
      <c r="J192" s="103"/>
      <c r="K192" s="54">
        <f t="shared" si="17"/>
        <v>7098721.1982304212</v>
      </c>
      <c r="L192" s="54"/>
      <c r="M192" s="52" t="s">
        <v>31</v>
      </c>
    </row>
    <row r="193" spans="1:13">
      <c r="B193" s="40">
        <v>343.2</v>
      </c>
      <c r="C193" s="51" t="s">
        <v>656</v>
      </c>
      <c r="E193" s="54">
        <v>24082661.550000001</v>
      </c>
      <c r="F193" s="103"/>
      <c r="G193" s="54">
        <v>2010771.1241075755</v>
      </c>
      <c r="H193" s="54"/>
      <c r="I193" s="54">
        <v>2151372</v>
      </c>
      <c r="J193" s="103"/>
      <c r="K193" s="54">
        <f t="shared" si="17"/>
        <v>-140600.87589242449</v>
      </c>
      <c r="L193" s="54"/>
      <c r="M193" s="52" t="s">
        <v>31</v>
      </c>
    </row>
    <row r="194" spans="1:13">
      <c r="B194" s="40">
        <v>345</v>
      </c>
      <c r="C194" s="51" t="s">
        <v>604</v>
      </c>
      <c r="E194" s="54">
        <v>17757041.260000002</v>
      </c>
      <c r="F194" s="103"/>
      <c r="G194" s="54">
        <v>7032282.9039949467</v>
      </c>
      <c r="H194" s="54"/>
      <c r="I194" s="54">
        <v>5062799</v>
      </c>
      <c r="J194" s="103"/>
      <c r="K194" s="54">
        <f t="shared" si="17"/>
        <v>1969483.9039949467</v>
      </c>
      <c r="L194" s="54"/>
      <c r="M194" s="52" t="s">
        <v>31</v>
      </c>
    </row>
    <row r="195" spans="1:13">
      <c r="A195" s="39"/>
      <c r="B195" s="40">
        <v>346</v>
      </c>
      <c r="C195" s="51" t="s">
        <v>606</v>
      </c>
      <c r="E195" s="59">
        <v>5794125.7699999996</v>
      </c>
      <c r="F195" s="103"/>
      <c r="G195" s="59">
        <v>3031249.7066291217</v>
      </c>
      <c r="H195" s="54"/>
      <c r="I195" s="59">
        <v>1777251</v>
      </c>
      <c r="J195" s="103"/>
      <c r="K195" s="59">
        <f t="shared" si="17"/>
        <v>1253998.7066291217</v>
      </c>
      <c r="L195" s="62"/>
      <c r="M195" s="52" t="s">
        <v>31</v>
      </c>
    </row>
    <row r="196" spans="1:13" s="46" customFormat="1">
      <c r="A196" s="41"/>
      <c r="B196" s="42" t="s">
        <v>675</v>
      </c>
      <c r="C196" s="43"/>
      <c r="E196" s="61">
        <f>SUBTOTAL(9,E189:E195)</f>
        <v>345358277.31999999</v>
      </c>
      <c r="F196" s="102"/>
      <c r="G196" s="61">
        <f>SUBTOTAL(9,G189:G195)</f>
        <v>205722003.72249153</v>
      </c>
      <c r="H196" s="61"/>
      <c r="I196" s="61">
        <f>SUBTOTAL(9,I189:I195)</f>
        <v>143772379</v>
      </c>
      <c r="J196" s="102"/>
      <c r="K196" s="61">
        <f>SUBTOTAL(9,K189:K195)</f>
        <v>61949624.722491547</v>
      </c>
      <c r="L196" s="61"/>
      <c r="M196" s="52"/>
    </row>
    <row r="197" spans="1:13">
      <c r="B197" s="40"/>
      <c r="C197" s="51"/>
      <c r="E197" s="54"/>
      <c r="F197" s="103"/>
      <c r="G197" s="54"/>
      <c r="H197" s="54"/>
      <c r="I197" s="54"/>
      <c r="J197" s="103"/>
      <c r="K197" s="54"/>
      <c r="L197" s="54"/>
      <c r="M197" s="52"/>
    </row>
    <row r="198" spans="1:13">
      <c r="B198" s="42" t="s">
        <v>676</v>
      </c>
      <c r="C198" s="51"/>
      <c r="E198" s="54"/>
      <c r="F198" s="103"/>
      <c r="G198" s="54"/>
      <c r="H198" s="54"/>
      <c r="I198" s="54"/>
      <c r="J198" s="103"/>
      <c r="K198" s="54"/>
      <c r="L198" s="54"/>
      <c r="M198" s="52"/>
    </row>
    <row r="199" spans="1:13">
      <c r="B199" s="40">
        <v>341</v>
      </c>
      <c r="C199" s="51" t="s">
        <v>75</v>
      </c>
      <c r="E199" s="54">
        <v>2333602.2000000002</v>
      </c>
      <c r="F199" s="103"/>
      <c r="G199" s="54">
        <v>719479.82567699219</v>
      </c>
      <c r="H199" s="54"/>
      <c r="I199" s="54">
        <v>829231</v>
      </c>
      <c r="J199" s="103"/>
      <c r="K199" s="54">
        <f t="shared" ref="K199:K205" si="18">$G199-$I199</f>
        <v>-109751.17432300781</v>
      </c>
      <c r="L199" s="54"/>
      <c r="M199" s="52" t="s">
        <v>31</v>
      </c>
    </row>
    <row r="200" spans="1:13">
      <c r="B200" s="40">
        <v>342</v>
      </c>
      <c r="C200" s="51" t="s">
        <v>652</v>
      </c>
      <c r="E200" s="54">
        <v>165540.82999999999</v>
      </c>
      <c r="F200" s="103"/>
      <c r="G200" s="54">
        <v>126329.00014545064</v>
      </c>
      <c r="H200" s="54"/>
      <c r="I200" s="54">
        <v>84619</v>
      </c>
      <c r="J200" s="103"/>
      <c r="K200" s="54">
        <f t="shared" si="18"/>
        <v>41710.000145450642</v>
      </c>
      <c r="L200" s="54"/>
      <c r="M200" s="52" t="s">
        <v>31</v>
      </c>
    </row>
    <row r="201" spans="1:13">
      <c r="B201" s="40">
        <v>343</v>
      </c>
      <c r="C201" s="51" t="s">
        <v>654</v>
      </c>
      <c r="E201" s="54">
        <v>146992697.36000001</v>
      </c>
      <c r="F201" s="103"/>
      <c r="G201" s="54">
        <v>62024975.22282593</v>
      </c>
      <c r="H201" s="54"/>
      <c r="I201" s="54">
        <v>56373324</v>
      </c>
      <c r="J201" s="103"/>
      <c r="K201" s="54">
        <f t="shared" si="18"/>
        <v>5651651.2228259295</v>
      </c>
      <c r="L201" s="54"/>
      <c r="M201" s="52" t="s">
        <v>31</v>
      </c>
    </row>
    <row r="202" spans="1:13">
      <c r="B202" s="40">
        <v>343.2</v>
      </c>
      <c r="C202" s="51" t="s">
        <v>656</v>
      </c>
      <c r="E202" s="54">
        <v>69613131.969999999</v>
      </c>
      <c r="F202" s="103"/>
      <c r="G202" s="54">
        <v>20094372.283382647</v>
      </c>
      <c r="H202" s="54"/>
      <c r="I202" s="54">
        <v>11041318</v>
      </c>
      <c r="J202" s="103"/>
      <c r="K202" s="54">
        <f t="shared" si="18"/>
        <v>9053054.2833826467</v>
      </c>
      <c r="L202" s="54"/>
      <c r="M202" s="52" t="s">
        <v>31</v>
      </c>
    </row>
    <row r="203" spans="1:13">
      <c r="B203" s="40">
        <v>344</v>
      </c>
      <c r="C203" s="51" t="s">
        <v>658</v>
      </c>
      <c r="E203" s="54">
        <v>29766397.989999998</v>
      </c>
      <c r="F203" s="103"/>
      <c r="G203" s="54">
        <v>14390590.344109505</v>
      </c>
      <c r="H203" s="54"/>
      <c r="I203" s="54">
        <v>11596179</v>
      </c>
      <c r="J203" s="103"/>
      <c r="K203" s="54">
        <f t="shared" si="18"/>
        <v>2794411.3441095054</v>
      </c>
      <c r="L203" s="54"/>
      <c r="M203" s="52" t="s">
        <v>31</v>
      </c>
    </row>
    <row r="204" spans="1:13">
      <c r="B204" s="40">
        <v>345</v>
      </c>
      <c r="C204" s="51" t="s">
        <v>604</v>
      </c>
      <c r="E204" s="54">
        <v>28519518.140000001</v>
      </c>
      <c r="F204" s="103"/>
      <c r="G204" s="54">
        <v>18342428.143832039</v>
      </c>
      <c r="H204" s="54"/>
      <c r="I204" s="54">
        <v>13453339</v>
      </c>
      <c r="J204" s="103"/>
      <c r="K204" s="54">
        <f t="shared" si="18"/>
        <v>4889089.1438320391</v>
      </c>
      <c r="L204" s="54"/>
      <c r="M204" s="52" t="s">
        <v>31</v>
      </c>
    </row>
    <row r="205" spans="1:13">
      <c r="A205" s="39"/>
      <c r="B205" s="40">
        <v>346</v>
      </c>
      <c r="C205" s="51" t="s">
        <v>606</v>
      </c>
      <c r="E205" s="59">
        <v>668814.82999999996</v>
      </c>
      <c r="F205" s="103"/>
      <c r="G205" s="59">
        <v>336121.57314164692</v>
      </c>
      <c r="H205" s="54"/>
      <c r="I205" s="59">
        <v>265065</v>
      </c>
      <c r="J205" s="103"/>
      <c r="K205" s="59">
        <f t="shared" si="18"/>
        <v>71056.573141646921</v>
      </c>
      <c r="L205" s="62"/>
      <c r="M205" s="52" t="s">
        <v>31</v>
      </c>
    </row>
    <row r="206" spans="1:13" s="46" customFormat="1">
      <c r="A206" s="41"/>
      <c r="B206" s="42" t="s">
        <v>677</v>
      </c>
      <c r="C206" s="43"/>
      <c r="E206" s="61">
        <f>SUBTOTAL(9,E199:E205)</f>
        <v>278059703.31999999</v>
      </c>
      <c r="F206" s="102"/>
      <c r="G206" s="61">
        <f>SUBTOTAL(9,G199:G205)</f>
        <v>116034296.39311421</v>
      </c>
      <c r="H206" s="61"/>
      <c r="I206" s="61">
        <f>SUBTOTAL(9,I199:I205)</f>
        <v>93643075</v>
      </c>
      <c r="J206" s="102"/>
      <c r="K206" s="61">
        <f>SUBTOTAL(9,K199:K205)</f>
        <v>22391221.393114209</v>
      </c>
      <c r="L206" s="61"/>
      <c r="M206" s="52"/>
    </row>
    <row r="207" spans="1:13">
      <c r="B207" s="40"/>
      <c r="C207" s="51"/>
      <c r="E207" s="54"/>
      <c r="F207" s="103"/>
      <c r="G207" s="54"/>
      <c r="H207" s="54"/>
      <c r="I207" s="54"/>
      <c r="J207" s="103"/>
      <c r="K207" s="54"/>
      <c r="L207" s="54"/>
      <c r="M207" s="52"/>
    </row>
    <row r="208" spans="1:13">
      <c r="B208" s="42" t="s">
        <v>678</v>
      </c>
      <c r="C208" s="51"/>
      <c r="E208" s="54"/>
      <c r="F208" s="103"/>
      <c r="G208" s="54"/>
      <c r="H208" s="54"/>
      <c r="I208" s="54"/>
      <c r="J208" s="103"/>
      <c r="K208" s="54"/>
      <c r="L208" s="54"/>
      <c r="M208" s="52"/>
    </row>
    <row r="209" spans="1:13">
      <c r="B209" s="40">
        <v>341</v>
      </c>
      <c r="C209" s="51" t="s">
        <v>75</v>
      </c>
      <c r="E209" s="54">
        <v>2390699.2599999998</v>
      </c>
      <c r="F209" s="103"/>
      <c r="G209" s="54">
        <v>470702.49085074267</v>
      </c>
      <c r="H209" s="54"/>
      <c r="I209" s="54">
        <v>613199</v>
      </c>
      <c r="J209" s="103"/>
      <c r="K209" s="54">
        <f t="shared" ref="K209:K215" si="19">$G209-$I209</f>
        <v>-142496.50914925733</v>
      </c>
      <c r="L209" s="54"/>
      <c r="M209" s="52" t="s">
        <v>31</v>
      </c>
    </row>
    <row r="210" spans="1:13">
      <c r="B210" s="40">
        <v>342</v>
      </c>
      <c r="C210" s="51" t="s">
        <v>652</v>
      </c>
      <c r="E210" s="54">
        <v>173143.35</v>
      </c>
      <c r="F210" s="103"/>
      <c r="G210" s="54">
        <v>115140.1817410409</v>
      </c>
      <c r="H210" s="54"/>
      <c r="I210" s="54">
        <v>84799</v>
      </c>
      <c r="J210" s="103"/>
      <c r="K210" s="54">
        <f t="shared" si="19"/>
        <v>30341.181741040898</v>
      </c>
      <c r="L210" s="54"/>
      <c r="M210" s="52" t="s">
        <v>31</v>
      </c>
    </row>
    <row r="211" spans="1:13">
      <c r="B211" s="40">
        <v>343</v>
      </c>
      <c r="C211" s="51" t="s">
        <v>654</v>
      </c>
      <c r="E211" s="54">
        <v>141470179.46000001</v>
      </c>
      <c r="F211" s="103"/>
      <c r="G211" s="54">
        <v>75486453.035014063</v>
      </c>
      <c r="H211" s="54"/>
      <c r="I211" s="54">
        <v>52127183</v>
      </c>
      <c r="J211" s="103"/>
      <c r="K211" s="54">
        <f t="shared" si="19"/>
        <v>23359270.035014063</v>
      </c>
      <c r="L211" s="54"/>
      <c r="M211" s="52" t="s">
        <v>31</v>
      </c>
    </row>
    <row r="212" spans="1:13">
      <c r="B212" s="40">
        <v>343.2</v>
      </c>
      <c r="C212" s="51" t="s">
        <v>656</v>
      </c>
      <c r="E212" s="54">
        <v>77728706.519999996</v>
      </c>
      <c r="F212" s="103"/>
      <c r="G212" s="54">
        <v>4508633.9299393576</v>
      </c>
      <c r="H212" s="54"/>
      <c r="I212" s="54">
        <v>9772678</v>
      </c>
      <c r="J212" s="103"/>
      <c r="K212" s="54">
        <f t="shared" si="19"/>
        <v>-5264044.0700606424</v>
      </c>
      <c r="L212" s="54"/>
      <c r="M212" s="52" t="s">
        <v>31</v>
      </c>
    </row>
    <row r="213" spans="1:13">
      <c r="B213" s="40">
        <v>344</v>
      </c>
      <c r="C213" s="51" t="s">
        <v>658</v>
      </c>
      <c r="E213" s="54">
        <v>30475792.809999999</v>
      </c>
      <c r="F213" s="103"/>
      <c r="G213" s="54">
        <v>12110033.300143024</v>
      </c>
      <c r="H213" s="54"/>
      <c r="I213" s="54">
        <v>11587241</v>
      </c>
      <c r="J213" s="103"/>
      <c r="K213" s="54">
        <f t="shared" si="19"/>
        <v>522792.30014302395</v>
      </c>
      <c r="L213" s="54"/>
      <c r="M213" s="52" t="s">
        <v>31</v>
      </c>
    </row>
    <row r="214" spans="1:13">
      <c r="B214" s="40">
        <v>345</v>
      </c>
      <c r="C214" s="51" t="s">
        <v>604</v>
      </c>
      <c r="E214" s="54">
        <v>25805466.989999998</v>
      </c>
      <c r="F214" s="103"/>
      <c r="G214" s="54">
        <v>14981990.496374024</v>
      </c>
      <c r="H214" s="54"/>
      <c r="I214" s="54">
        <v>11494517</v>
      </c>
      <c r="J214" s="103"/>
      <c r="K214" s="54">
        <f t="shared" si="19"/>
        <v>3487473.4963740241</v>
      </c>
      <c r="L214" s="54"/>
      <c r="M214" s="52" t="s">
        <v>31</v>
      </c>
    </row>
    <row r="215" spans="1:13">
      <c r="A215" s="39"/>
      <c r="B215" s="40">
        <v>346</v>
      </c>
      <c r="C215" s="51" t="s">
        <v>606</v>
      </c>
      <c r="E215" s="59">
        <v>750123.28</v>
      </c>
      <c r="F215" s="103"/>
      <c r="G215" s="59">
        <v>398285.76885400026</v>
      </c>
      <c r="H215" s="54"/>
      <c r="I215" s="59">
        <v>271043</v>
      </c>
      <c r="J215" s="103"/>
      <c r="K215" s="59">
        <f t="shared" si="19"/>
        <v>127242.76885400026</v>
      </c>
      <c r="L215" s="62"/>
      <c r="M215" s="52" t="s">
        <v>31</v>
      </c>
    </row>
    <row r="216" spans="1:13" s="46" customFormat="1">
      <c r="A216" s="41"/>
      <c r="B216" s="42" t="s">
        <v>679</v>
      </c>
      <c r="C216" s="43"/>
      <c r="E216" s="61">
        <f>SUBTOTAL(9,E209:E215)</f>
        <v>278794111.67000002</v>
      </c>
      <c r="F216" s="102"/>
      <c r="G216" s="61">
        <f>SUBTOTAL(9,G209:G215)</f>
        <v>108071239.20291626</v>
      </c>
      <c r="H216" s="61"/>
      <c r="I216" s="61">
        <f>SUBTOTAL(9,I209:I215)</f>
        <v>85950660</v>
      </c>
      <c r="J216" s="102"/>
      <c r="K216" s="61">
        <f>SUBTOTAL(9,K209:K215)</f>
        <v>22120579.202916257</v>
      </c>
      <c r="L216" s="61"/>
      <c r="M216" s="52"/>
    </row>
    <row r="217" spans="1:13">
      <c r="B217" s="40"/>
      <c r="C217" s="51"/>
      <c r="E217" s="54"/>
      <c r="F217" s="103"/>
      <c r="G217" s="54"/>
      <c r="H217" s="54"/>
      <c r="I217" s="54"/>
      <c r="J217" s="103"/>
      <c r="K217" s="54"/>
      <c r="L217" s="54"/>
      <c r="M217" s="52"/>
    </row>
    <row r="218" spans="1:13">
      <c r="B218" s="42" t="s">
        <v>680</v>
      </c>
      <c r="C218" s="51"/>
      <c r="E218" s="54"/>
      <c r="F218" s="103"/>
      <c r="G218" s="54"/>
      <c r="H218" s="54"/>
      <c r="I218" s="54"/>
      <c r="J218" s="103"/>
      <c r="K218" s="54"/>
      <c r="L218" s="54"/>
      <c r="M218" s="52"/>
    </row>
    <row r="219" spans="1:13">
      <c r="B219" s="40">
        <v>341</v>
      </c>
      <c r="C219" s="51" t="s">
        <v>75</v>
      </c>
      <c r="E219" s="54">
        <v>24729499.960000001</v>
      </c>
      <c r="F219" s="103"/>
      <c r="G219" s="54">
        <v>10573063.28262422</v>
      </c>
      <c r="H219" s="54"/>
      <c r="I219" s="54">
        <v>8247976</v>
      </c>
      <c r="J219" s="103"/>
      <c r="K219" s="54">
        <f t="shared" ref="K219:K225" si="20">$G219-$I219</f>
        <v>2325087.2826242205</v>
      </c>
      <c r="L219" s="54"/>
      <c r="M219" s="52" t="s">
        <v>31</v>
      </c>
    </row>
    <row r="220" spans="1:13">
      <c r="B220" s="40">
        <v>342</v>
      </c>
      <c r="C220" s="51" t="s">
        <v>652</v>
      </c>
      <c r="E220" s="54">
        <v>11426633.109999999</v>
      </c>
      <c r="F220" s="103"/>
      <c r="G220" s="54">
        <v>4334069.0797076449</v>
      </c>
      <c r="H220" s="54"/>
      <c r="I220" s="54">
        <v>3289614</v>
      </c>
      <c r="J220" s="103"/>
      <c r="K220" s="54">
        <f t="shared" si="20"/>
        <v>1044455.0797076449</v>
      </c>
      <c r="L220" s="54"/>
      <c r="M220" s="52" t="s">
        <v>31</v>
      </c>
    </row>
    <row r="221" spans="1:13">
      <c r="B221" s="40">
        <v>343</v>
      </c>
      <c r="C221" s="51" t="s">
        <v>654</v>
      </c>
      <c r="E221" s="54">
        <v>326665682.12</v>
      </c>
      <c r="F221" s="103"/>
      <c r="G221" s="54">
        <v>61070600.522332117</v>
      </c>
      <c r="H221" s="54"/>
      <c r="I221" s="54">
        <v>66597818</v>
      </c>
      <c r="J221" s="103"/>
      <c r="K221" s="54">
        <f t="shared" si="20"/>
        <v>-5527217.477667883</v>
      </c>
      <c r="L221" s="54"/>
      <c r="M221" s="52" t="s">
        <v>31</v>
      </c>
    </row>
    <row r="222" spans="1:13">
      <c r="B222" s="40">
        <v>343.2</v>
      </c>
      <c r="C222" s="51" t="s">
        <v>656</v>
      </c>
      <c r="E222" s="54">
        <v>254305507.91999999</v>
      </c>
      <c r="F222" s="103"/>
      <c r="G222" s="54">
        <v>39698430.245102741</v>
      </c>
      <c r="H222" s="54"/>
      <c r="I222" s="54">
        <v>36331413</v>
      </c>
      <c r="J222" s="103"/>
      <c r="K222" s="54">
        <f t="shared" si="20"/>
        <v>3367017.2451027408</v>
      </c>
      <c r="L222" s="54"/>
      <c r="M222" s="52" t="s">
        <v>31</v>
      </c>
    </row>
    <row r="223" spans="1:13">
      <c r="B223" s="40">
        <v>344</v>
      </c>
      <c r="C223" s="51" t="s">
        <v>658</v>
      </c>
      <c r="E223" s="54">
        <v>46627173.939999998</v>
      </c>
      <c r="F223" s="103"/>
      <c r="G223" s="54">
        <v>13786406.87432404</v>
      </c>
      <c r="H223" s="54"/>
      <c r="I223" s="54">
        <v>13274223</v>
      </c>
      <c r="J223" s="103"/>
      <c r="K223" s="54">
        <f t="shared" si="20"/>
        <v>512183.87432404049</v>
      </c>
      <c r="L223" s="54"/>
      <c r="M223" s="52" t="s">
        <v>31</v>
      </c>
    </row>
    <row r="224" spans="1:13">
      <c r="B224" s="40">
        <v>345</v>
      </c>
      <c r="C224" s="51" t="s">
        <v>604</v>
      </c>
      <c r="E224" s="54">
        <v>52367446.109999999</v>
      </c>
      <c r="F224" s="103"/>
      <c r="G224" s="54">
        <v>21407287.531452533</v>
      </c>
      <c r="H224" s="54"/>
      <c r="I224" s="54">
        <v>17086744</v>
      </c>
      <c r="J224" s="103"/>
      <c r="K224" s="54">
        <f t="shared" si="20"/>
        <v>4320543.5314525329</v>
      </c>
      <c r="L224" s="54"/>
      <c r="M224" s="52" t="s">
        <v>31</v>
      </c>
    </row>
    <row r="225" spans="1:13">
      <c r="A225" s="39"/>
      <c r="B225" s="40">
        <v>346</v>
      </c>
      <c r="C225" s="51" t="s">
        <v>606</v>
      </c>
      <c r="E225" s="59">
        <v>5238253.17</v>
      </c>
      <c r="F225" s="103"/>
      <c r="G225" s="59">
        <v>2129933.7664395068</v>
      </c>
      <c r="H225" s="54"/>
      <c r="I225" s="59">
        <v>1456598</v>
      </c>
      <c r="J225" s="103"/>
      <c r="K225" s="59">
        <f t="shared" si="20"/>
        <v>673335.76643950678</v>
      </c>
      <c r="L225" s="62"/>
      <c r="M225" s="52" t="s">
        <v>31</v>
      </c>
    </row>
    <row r="226" spans="1:13" s="46" customFormat="1">
      <c r="A226" s="41"/>
      <c r="B226" s="42" t="s">
        <v>681</v>
      </c>
      <c r="C226" s="43"/>
      <c r="E226" s="67">
        <f>SUBTOTAL(9,E219:E225)</f>
        <v>721360196.32999992</v>
      </c>
      <c r="F226" s="102"/>
      <c r="G226" s="67">
        <f>SUBTOTAL(9,G219:G225)</f>
        <v>152999791.30198279</v>
      </c>
      <c r="H226" s="61"/>
      <c r="I226" s="67">
        <f>SUBTOTAL(9,I219:I225)</f>
        <v>146284386</v>
      </c>
      <c r="J226" s="102"/>
      <c r="K226" s="67">
        <f>SUBTOTAL(9,K219:K225)</f>
        <v>6715405.3019828033</v>
      </c>
      <c r="L226" s="61"/>
      <c r="M226" s="52"/>
    </row>
    <row r="227" spans="1:13" s="46" customFormat="1">
      <c r="A227" s="41"/>
      <c r="B227" s="42"/>
      <c r="C227" s="43"/>
      <c r="E227" s="61"/>
      <c r="F227" s="102"/>
      <c r="G227" s="61"/>
      <c r="H227" s="61"/>
      <c r="I227" s="61"/>
      <c r="J227" s="102"/>
      <c r="K227" s="61"/>
      <c r="L227" s="61"/>
      <c r="M227" s="52"/>
    </row>
    <row r="228" spans="1:13" s="46" customFormat="1">
      <c r="A228" s="73" t="s">
        <v>682</v>
      </c>
      <c r="B228" s="42"/>
      <c r="C228" s="43"/>
      <c r="E228" s="65">
        <f>SUBTOTAL(9,E190:E227)</f>
        <v>1623572288.6400001</v>
      </c>
      <c r="F228" s="104"/>
      <c r="G228" s="65">
        <f>SUBTOTAL(9,G190:G227)</f>
        <v>582827330.62050486</v>
      </c>
      <c r="H228" s="65"/>
      <c r="I228" s="65">
        <f>SUBTOTAL(9,I190:I227)</f>
        <v>469650500</v>
      </c>
      <c r="J228" s="104"/>
      <c r="K228" s="65">
        <f>SUBTOTAL(9,K190:K227)</f>
        <v>113176830.62050486</v>
      </c>
      <c r="L228" s="65"/>
      <c r="M228" s="52"/>
    </row>
    <row r="229" spans="1:13" s="46" customFormat="1">
      <c r="A229" s="41"/>
      <c r="B229" s="42"/>
      <c r="C229" s="43"/>
      <c r="E229" s="61"/>
      <c r="F229" s="102"/>
      <c r="G229" s="61"/>
      <c r="H229" s="61"/>
      <c r="I229" s="61"/>
      <c r="J229" s="102"/>
      <c r="K229" s="61"/>
      <c r="L229" s="61"/>
      <c r="M229" s="52"/>
    </row>
    <row r="230" spans="1:13" s="46" customFormat="1">
      <c r="A230" s="41"/>
      <c r="B230" s="42"/>
      <c r="C230" s="43"/>
      <c r="E230" s="61"/>
      <c r="F230" s="102"/>
      <c r="G230" s="61"/>
      <c r="H230" s="61"/>
      <c r="I230" s="61"/>
      <c r="J230" s="102"/>
      <c r="K230" s="61"/>
      <c r="L230" s="61"/>
      <c r="M230" s="52"/>
    </row>
    <row r="231" spans="1:13" s="46" customFormat="1">
      <c r="A231" s="75" t="s">
        <v>683</v>
      </c>
      <c r="B231" s="42"/>
      <c r="C231" s="43"/>
      <c r="E231" s="61"/>
      <c r="F231" s="102"/>
      <c r="G231" s="61"/>
      <c r="H231" s="61"/>
      <c r="I231" s="61"/>
      <c r="J231" s="102"/>
      <c r="K231" s="61"/>
      <c r="L231" s="61"/>
      <c r="M231" s="52"/>
    </row>
    <row r="232" spans="1:13">
      <c r="B232" s="40"/>
      <c r="C232" s="51"/>
      <c r="E232" s="54"/>
      <c r="F232" s="103"/>
      <c r="G232" s="54"/>
      <c r="H232" s="54"/>
      <c r="I232" s="54"/>
      <c r="J232" s="103"/>
      <c r="K232" s="54"/>
      <c r="L232" s="54"/>
      <c r="M232" s="52"/>
    </row>
    <row r="233" spans="1:13">
      <c r="B233" s="42" t="s">
        <v>684</v>
      </c>
      <c r="C233" s="51"/>
      <c r="E233" s="54"/>
      <c r="F233" s="103"/>
      <c r="G233" s="54"/>
      <c r="H233" s="54"/>
      <c r="I233" s="54"/>
      <c r="J233" s="103"/>
      <c r="K233" s="54"/>
      <c r="L233" s="54"/>
      <c r="M233" s="52"/>
    </row>
    <row r="234" spans="1:13">
      <c r="B234" s="40">
        <v>341</v>
      </c>
      <c r="C234" s="51" t="s">
        <v>75</v>
      </c>
      <c r="E234" s="54">
        <v>85963899.290000007</v>
      </c>
      <c r="F234" s="103"/>
      <c r="G234" s="54">
        <v>33274739.130378507</v>
      </c>
      <c r="H234" s="54"/>
      <c r="I234" s="54">
        <v>29622818</v>
      </c>
      <c r="J234" s="103"/>
      <c r="K234" s="54">
        <f t="shared" ref="K234:K240" si="21">$G234-$I234</f>
        <v>3651921.1303785071</v>
      </c>
      <c r="L234" s="54"/>
      <c r="M234" s="52" t="s">
        <v>31</v>
      </c>
    </row>
    <row r="235" spans="1:13">
      <c r="B235" s="40">
        <v>342</v>
      </c>
      <c r="C235" s="51" t="s">
        <v>652</v>
      </c>
      <c r="E235" s="54">
        <v>88462.45</v>
      </c>
      <c r="F235" s="103"/>
      <c r="G235" s="54">
        <v>10464.152406242079</v>
      </c>
      <c r="H235" s="54"/>
      <c r="I235" s="54">
        <v>30509</v>
      </c>
      <c r="J235" s="103"/>
      <c r="K235" s="54">
        <f t="shared" si="21"/>
        <v>-20044.847593757921</v>
      </c>
      <c r="L235" s="54"/>
      <c r="M235" s="52" t="s">
        <v>31</v>
      </c>
    </row>
    <row r="236" spans="1:13">
      <c r="B236" s="40">
        <v>343</v>
      </c>
      <c r="C236" s="51" t="s">
        <v>654</v>
      </c>
      <c r="E236" s="54">
        <v>16673265.449999999</v>
      </c>
      <c r="F236" s="103"/>
      <c r="G236" s="54">
        <v>827275.39080901362</v>
      </c>
      <c r="H236" s="54"/>
      <c r="I236" s="54">
        <v>2263311</v>
      </c>
      <c r="J236" s="103"/>
      <c r="K236" s="54">
        <f t="shared" si="21"/>
        <v>-1436035.6091909865</v>
      </c>
      <c r="L236" s="54"/>
      <c r="M236" s="52" t="s">
        <v>31</v>
      </c>
    </row>
    <row r="237" spans="1:13">
      <c r="B237" s="40">
        <v>343.2</v>
      </c>
      <c r="C237" s="51" t="s">
        <v>656</v>
      </c>
      <c r="E237" s="54">
        <v>51959133.829999998</v>
      </c>
      <c r="F237" s="103"/>
      <c r="G237" s="54">
        <v>13362833.399999999</v>
      </c>
      <c r="H237" s="54"/>
      <c r="I237" s="54">
        <v>6090521</v>
      </c>
      <c r="J237" s="103"/>
      <c r="K237" s="54">
        <f t="shared" si="21"/>
        <v>7272312.3999999985</v>
      </c>
      <c r="L237" s="54"/>
      <c r="M237" s="52" t="s">
        <v>31</v>
      </c>
    </row>
    <row r="238" spans="1:13">
      <c r="B238" s="40">
        <v>344</v>
      </c>
      <c r="C238" s="51" t="s">
        <v>658</v>
      </c>
      <c r="E238" s="54">
        <v>202506.51</v>
      </c>
      <c r="F238" s="103"/>
      <c r="G238" s="54">
        <v>56226.401279500424</v>
      </c>
      <c r="H238" s="54"/>
      <c r="I238" s="54">
        <v>48744</v>
      </c>
      <c r="J238" s="103"/>
      <c r="K238" s="54">
        <f t="shared" si="21"/>
        <v>7482.4012795004237</v>
      </c>
      <c r="L238" s="54"/>
      <c r="M238" s="52" t="s">
        <v>31</v>
      </c>
    </row>
    <row r="239" spans="1:13">
      <c r="B239" s="40">
        <v>345</v>
      </c>
      <c r="C239" s="51" t="s">
        <v>604</v>
      </c>
      <c r="E239" s="54">
        <v>14883571.119999999</v>
      </c>
      <c r="F239" s="103"/>
      <c r="G239" s="54">
        <v>1259745.8392773783</v>
      </c>
      <c r="H239" s="54"/>
      <c r="I239" s="54">
        <v>1394890</v>
      </c>
      <c r="J239" s="103"/>
      <c r="K239" s="54">
        <f t="shared" si="21"/>
        <v>-135144.16072262172</v>
      </c>
      <c r="L239" s="54"/>
      <c r="M239" s="52" t="s">
        <v>31</v>
      </c>
    </row>
    <row r="240" spans="1:13">
      <c r="A240" s="39"/>
      <c r="B240" s="40">
        <v>346</v>
      </c>
      <c r="C240" s="51" t="s">
        <v>606</v>
      </c>
      <c r="E240" s="59">
        <v>2668352.65</v>
      </c>
      <c r="F240" s="103"/>
      <c r="G240" s="59">
        <v>857081.34230818041</v>
      </c>
      <c r="H240" s="54"/>
      <c r="I240" s="59">
        <v>673536</v>
      </c>
      <c r="J240" s="103"/>
      <c r="K240" s="59">
        <f t="shared" si="21"/>
        <v>183545.34230818041</v>
      </c>
      <c r="L240" s="62"/>
      <c r="M240" s="52" t="s">
        <v>31</v>
      </c>
    </row>
    <row r="241" spans="1:13" s="46" customFormat="1">
      <c r="A241" s="41"/>
      <c r="B241" s="42" t="s">
        <v>685</v>
      </c>
      <c r="C241" s="43"/>
      <c r="E241" s="61">
        <f>SUBTOTAL(9,E234:E240)</f>
        <v>172439191.30000001</v>
      </c>
      <c r="F241" s="102"/>
      <c r="G241" s="61">
        <f>SUBTOTAL(9,G234:G240)</f>
        <v>49648365.656458817</v>
      </c>
      <c r="H241" s="61"/>
      <c r="I241" s="61">
        <f>SUBTOTAL(9,I234:I240)</f>
        <v>40124329</v>
      </c>
      <c r="J241" s="102"/>
      <c r="K241" s="61">
        <f>SUBTOTAL(9,K234:K240)</f>
        <v>9524036.6564588193</v>
      </c>
      <c r="L241" s="61"/>
      <c r="M241" s="52"/>
    </row>
    <row r="242" spans="1:13">
      <c r="B242" s="40"/>
      <c r="C242" s="51"/>
      <c r="E242" s="54"/>
      <c r="F242" s="103"/>
      <c r="G242" s="54"/>
      <c r="H242" s="54"/>
      <c r="I242" s="54"/>
      <c r="J242" s="103"/>
      <c r="K242" s="54"/>
      <c r="L242" s="54"/>
      <c r="M242" s="52"/>
    </row>
    <row r="243" spans="1:13">
      <c r="B243" s="42" t="s">
        <v>686</v>
      </c>
      <c r="C243" s="51"/>
      <c r="E243" s="54"/>
      <c r="F243" s="103"/>
      <c r="G243" s="54"/>
      <c r="H243" s="54"/>
      <c r="I243" s="54"/>
      <c r="J243" s="103"/>
      <c r="K243" s="54"/>
      <c r="L243" s="54"/>
      <c r="M243" s="52"/>
    </row>
    <row r="244" spans="1:13">
      <c r="B244" s="40">
        <v>341</v>
      </c>
      <c r="C244" s="51" t="s">
        <v>75</v>
      </c>
      <c r="E244" s="54">
        <v>7639493.8200000003</v>
      </c>
      <c r="F244" s="103"/>
      <c r="G244" s="54">
        <v>4782777.123731114</v>
      </c>
      <c r="H244" s="54"/>
      <c r="I244" s="54">
        <v>3347987</v>
      </c>
      <c r="J244" s="103"/>
      <c r="K244" s="54">
        <f t="shared" ref="K244:K250" si="22">$G244-$I244</f>
        <v>1434790.123731114</v>
      </c>
      <c r="L244" s="54"/>
      <c r="M244" s="52" t="s">
        <v>31</v>
      </c>
    </row>
    <row r="245" spans="1:13">
      <c r="B245" s="40">
        <v>342</v>
      </c>
      <c r="C245" s="51" t="s">
        <v>652</v>
      </c>
      <c r="E245" s="54">
        <v>1982945.19</v>
      </c>
      <c r="F245" s="103"/>
      <c r="G245" s="54">
        <v>331005.74255546345</v>
      </c>
      <c r="H245" s="54"/>
      <c r="I245" s="54">
        <v>283266</v>
      </c>
      <c r="J245" s="103"/>
      <c r="K245" s="54">
        <f t="shared" si="22"/>
        <v>47739.742555463454</v>
      </c>
      <c r="L245" s="54"/>
      <c r="M245" s="52" t="s">
        <v>31</v>
      </c>
    </row>
    <row r="246" spans="1:13">
      <c r="B246" s="40">
        <v>343</v>
      </c>
      <c r="C246" s="51" t="s">
        <v>654</v>
      </c>
      <c r="E246" s="54">
        <v>290806520.44999999</v>
      </c>
      <c r="F246" s="103"/>
      <c r="G246" s="54">
        <v>60252383.234046392</v>
      </c>
      <c r="H246" s="54"/>
      <c r="I246" s="54">
        <v>53137590</v>
      </c>
      <c r="J246" s="103"/>
      <c r="K246" s="54">
        <f t="shared" si="22"/>
        <v>7114793.2340463921</v>
      </c>
      <c r="L246" s="54"/>
      <c r="M246" s="52" t="s">
        <v>31</v>
      </c>
    </row>
    <row r="247" spans="1:13">
      <c r="B247" s="40">
        <v>343.2</v>
      </c>
      <c r="C247" s="51" t="s">
        <v>656</v>
      </c>
      <c r="E247" s="54">
        <v>189258726.53</v>
      </c>
      <c r="F247" s="103"/>
      <c r="G247" s="54">
        <v>35226190.36480426</v>
      </c>
      <c r="H247" s="54"/>
      <c r="I247" s="54">
        <v>25917578</v>
      </c>
      <c r="J247" s="103"/>
      <c r="K247" s="54">
        <f t="shared" si="22"/>
        <v>9308612.3648042604</v>
      </c>
      <c r="L247" s="54"/>
      <c r="M247" s="52" t="s">
        <v>31</v>
      </c>
    </row>
    <row r="248" spans="1:13">
      <c r="B248" s="40">
        <v>344</v>
      </c>
      <c r="C248" s="51" t="s">
        <v>658</v>
      </c>
      <c r="E248" s="54">
        <v>40300942.079999998</v>
      </c>
      <c r="F248" s="103"/>
      <c r="G248" s="54">
        <v>12425604.25945461</v>
      </c>
      <c r="H248" s="54"/>
      <c r="I248" s="54">
        <v>10441740</v>
      </c>
      <c r="J248" s="103"/>
      <c r="K248" s="54">
        <f t="shared" si="22"/>
        <v>1983864.2594546098</v>
      </c>
      <c r="L248" s="54"/>
      <c r="M248" s="52" t="s">
        <v>31</v>
      </c>
    </row>
    <row r="249" spans="1:13">
      <c r="B249" s="40">
        <v>345</v>
      </c>
      <c r="C249" s="51" t="s">
        <v>604</v>
      </c>
      <c r="E249" s="54">
        <v>36691488.25</v>
      </c>
      <c r="F249" s="103"/>
      <c r="G249" s="54">
        <v>13937309.292397769</v>
      </c>
      <c r="H249" s="54"/>
      <c r="I249" s="54">
        <v>12131617</v>
      </c>
      <c r="J249" s="103"/>
      <c r="K249" s="54">
        <f t="shared" si="22"/>
        <v>1805692.2923977692</v>
      </c>
      <c r="L249" s="54"/>
      <c r="M249" s="52" t="s">
        <v>31</v>
      </c>
    </row>
    <row r="250" spans="1:13">
      <c r="A250" s="39"/>
      <c r="B250" s="40">
        <v>346</v>
      </c>
      <c r="C250" s="51" t="s">
        <v>606</v>
      </c>
      <c r="E250" s="59">
        <v>3463144</v>
      </c>
      <c r="F250" s="103"/>
      <c r="G250" s="59">
        <v>1626628.5398584893</v>
      </c>
      <c r="H250" s="54"/>
      <c r="I250" s="59">
        <v>1130105</v>
      </c>
      <c r="J250" s="103"/>
      <c r="K250" s="59">
        <f t="shared" si="22"/>
        <v>496523.5398584893</v>
      </c>
      <c r="L250" s="62"/>
      <c r="M250" s="52" t="s">
        <v>31</v>
      </c>
    </row>
    <row r="251" spans="1:13" s="46" customFormat="1">
      <c r="A251" s="41"/>
      <c r="B251" s="42" t="s">
        <v>687</v>
      </c>
      <c r="C251" s="43"/>
      <c r="E251" s="61">
        <f>SUBTOTAL(9,E244:E250)</f>
        <v>570143260.31999993</v>
      </c>
      <c r="F251" s="102"/>
      <c r="G251" s="61">
        <f>SUBTOTAL(9,G244:G250)</f>
        <v>128581898.55684809</v>
      </c>
      <c r="H251" s="61"/>
      <c r="I251" s="61">
        <f>SUBTOTAL(9,I244:I250)</f>
        <v>106389883</v>
      </c>
      <c r="J251" s="102"/>
      <c r="K251" s="61">
        <f>SUBTOTAL(9,K244:K250)</f>
        <v>22192015.556848094</v>
      </c>
      <c r="L251" s="61"/>
      <c r="M251" s="52"/>
    </row>
    <row r="252" spans="1:13">
      <c r="B252" s="40"/>
      <c r="C252" s="51"/>
      <c r="E252" s="54"/>
      <c r="F252" s="103"/>
      <c r="G252" s="54"/>
      <c r="H252" s="54"/>
      <c r="I252" s="54"/>
      <c r="J252" s="103"/>
      <c r="K252" s="54"/>
      <c r="L252" s="54"/>
      <c r="M252" s="52"/>
    </row>
    <row r="253" spans="1:13">
      <c r="B253" s="42" t="s">
        <v>688</v>
      </c>
      <c r="C253" s="51"/>
      <c r="E253" s="54"/>
      <c r="F253" s="103"/>
      <c r="G253" s="54"/>
      <c r="H253" s="54"/>
      <c r="I253" s="54"/>
      <c r="J253" s="103"/>
      <c r="K253" s="54"/>
      <c r="L253" s="54"/>
      <c r="M253" s="52"/>
    </row>
    <row r="254" spans="1:13">
      <c r="B254" s="40">
        <v>341</v>
      </c>
      <c r="C254" s="51" t="s">
        <v>75</v>
      </c>
      <c r="E254" s="54">
        <v>7460851.8399999999</v>
      </c>
      <c r="F254" s="103"/>
      <c r="G254" s="54">
        <v>3878485.3222210859</v>
      </c>
      <c r="H254" s="54"/>
      <c r="I254" s="54">
        <v>3282654</v>
      </c>
      <c r="J254" s="103"/>
      <c r="K254" s="54">
        <f t="shared" ref="K254:K260" si="23">$G254-$I254</f>
        <v>595831.32222108589</v>
      </c>
      <c r="L254" s="54"/>
      <c r="M254" s="52" t="s">
        <v>31</v>
      </c>
    </row>
    <row r="255" spans="1:13">
      <c r="B255" s="40">
        <v>342</v>
      </c>
      <c r="C255" s="51" t="s">
        <v>652</v>
      </c>
      <c r="E255" s="54">
        <v>982324.3</v>
      </c>
      <c r="F255" s="103"/>
      <c r="G255" s="54">
        <v>359188.62289580842</v>
      </c>
      <c r="H255" s="54"/>
      <c r="I255" s="54">
        <v>324402</v>
      </c>
      <c r="J255" s="103"/>
      <c r="K255" s="54">
        <f t="shared" si="23"/>
        <v>34786.622895808425</v>
      </c>
      <c r="L255" s="54"/>
      <c r="M255" s="52" t="s">
        <v>31</v>
      </c>
    </row>
    <row r="256" spans="1:13">
      <c r="B256" s="40">
        <v>343</v>
      </c>
      <c r="C256" s="51" t="s">
        <v>654</v>
      </c>
      <c r="E256" s="54">
        <v>293465352.13999999</v>
      </c>
      <c r="F256" s="103"/>
      <c r="G256" s="54">
        <v>71075387.459651455</v>
      </c>
      <c r="H256" s="54"/>
      <c r="I256" s="54">
        <v>61385000</v>
      </c>
      <c r="J256" s="103"/>
      <c r="K256" s="54">
        <f t="shared" si="23"/>
        <v>9690387.4596514553</v>
      </c>
      <c r="L256" s="54"/>
      <c r="M256" s="52" t="s">
        <v>31</v>
      </c>
    </row>
    <row r="257" spans="1:13">
      <c r="B257" s="40">
        <v>343.2</v>
      </c>
      <c r="C257" s="51" t="s">
        <v>656</v>
      </c>
      <c r="E257" s="54">
        <v>205264752.03999999</v>
      </c>
      <c r="F257" s="103"/>
      <c r="G257" s="54">
        <v>35613160.773104392</v>
      </c>
      <c r="H257" s="54"/>
      <c r="I257" s="54">
        <v>28654107</v>
      </c>
      <c r="J257" s="103"/>
      <c r="K257" s="54">
        <f t="shared" si="23"/>
        <v>6959053.773104392</v>
      </c>
      <c r="L257" s="54"/>
      <c r="M257" s="52" t="s">
        <v>31</v>
      </c>
    </row>
    <row r="258" spans="1:13">
      <c r="B258" s="40">
        <v>344</v>
      </c>
      <c r="C258" s="51" t="s">
        <v>658</v>
      </c>
      <c r="E258" s="54">
        <v>34199439.609999999</v>
      </c>
      <c r="F258" s="103"/>
      <c r="G258" s="54">
        <v>13727935.829995228</v>
      </c>
      <c r="H258" s="54"/>
      <c r="I258" s="54">
        <v>11331405</v>
      </c>
      <c r="J258" s="103"/>
      <c r="K258" s="54">
        <f t="shared" si="23"/>
        <v>2396530.829995228</v>
      </c>
      <c r="L258" s="54"/>
      <c r="M258" s="52" t="s">
        <v>31</v>
      </c>
    </row>
    <row r="259" spans="1:13">
      <c r="B259" s="40">
        <v>345</v>
      </c>
      <c r="C259" s="51" t="s">
        <v>604</v>
      </c>
      <c r="E259" s="54">
        <v>33554724.700000003</v>
      </c>
      <c r="F259" s="103"/>
      <c r="G259" s="54">
        <v>13144535.520312607</v>
      </c>
      <c r="H259" s="54"/>
      <c r="I259" s="54">
        <v>11723150</v>
      </c>
      <c r="J259" s="103"/>
      <c r="K259" s="54">
        <f t="shared" si="23"/>
        <v>1421385.5203126073</v>
      </c>
      <c r="L259" s="54"/>
      <c r="M259" s="52" t="s">
        <v>31</v>
      </c>
    </row>
    <row r="260" spans="1:13">
      <c r="A260" s="39"/>
      <c r="B260" s="40">
        <v>346</v>
      </c>
      <c r="C260" s="51" t="s">
        <v>606</v>
      </c>
      <c r="E260" s="59">
        <v>2851190.7</v>
      </c>
      <c r="F260" s="103"/>
      <c r="G260" s="59">
        <v>1330041.3831513217</v>
      </c>
      <c r="H260" s="54"/>
      <c r="I260" s="59">
        <v>994779</v>
      </c>
      <c r="J260" s="103"/>
      <c r="K260" s="59">
        <f t="shared" si="23"/>
        <v>335262.38315132167</v>
      </c>
      <c r="L260" s="62"/>
      <c r="M260" s="52" t="s">
        <v>31</v>
      </c>
    </row>
    <row r="261" spans="1:13" s="46" customFormat="1">
      <c r="A261" s="41"/>
      <c r="B261" s="42" t="s">
        <v>689</v>
      </c>
      <c r="C261" s="43"/>
      <c r="E261" s="67">
        <f>SUBTOTAL(9,E254:E260)</f>
        <v>577778635.33000004</v>
      </c>
      <c r="F261" s="102"/>
      <c r="G261" s="67">
        <f>SUBTOTAL(9,G254:G260)</f>
        <v>139128734.91133192</v>
      </c>
      <c r="H261" s="61"/>
      <c r="I261" s="67">
        <f>SUBTOTAL(9,I254:I260)</f>
        <v>117695497</v>
      </c>
      <c r="J261" s="102"/>
      <c r="K261" s="67">
        <f>SUBTOTAL(9,K254:K260)</f>
        <v>21433237.911331899</v>
      </c>
      <c r="L261" s="61"/>
      <c r="M261" s="52"/>
    </row>
    <row r="262" spans="1:13" s="46" customFormat="1">
      <c r="A262" s="41"/>
      <c r="B262" s="42"/>
      <c r="C262" s="43"/>
      <c r="E262" s="61"/>
      <c r="F262" s="102"/>
      <c r="G262" s="61"/>
      <c r="H262" s="61"/>
      <c r="I262" s="61"/>
      <c r="J262" s="102"/>
      <c r="K262" s="61"/>
      <c r="L262" s="61"/>
      <c r="M262" s="52"/>
    </row>
    <row r="263" spans="1:13" s="46" customFormat="1">
      <c r="A263" s="75" t="s">
        <v>690</v>
      </c>
      <c r="B263" s="42"/>
      <c r="C263" s="43"/>
      <c r="E263" s="65">
        <f>SUBTOTAL(9,E234:E262)</f>
        <v>1320361086.95</v>
      </c>
      <c r="F263" s="104"/>
      <c r="G263" s="65">
        <f>SUBTOTAL(9,G234:G262)</f>
        <v>317358999.12463874</v>
      </c>
      <c r="H263" s="65"/>
      <c r="I263" s="65">
        <f>SUBTOTAL(9,I234:I262)</f>
        <v>264209709</v>
      </c>
      <c r="J263" s="104"/>
      <c r="K263" s="65">
        <f>SUBTOTAL(9,K234:K262)</f>
        <v>53149290.124638818</v>
      </c>
      <c r="L263" s="65"/>
      <c r="M263" s="52"/>
    </row>
    <row r="264" spans="1:13" s="46" customFormat="1">
      <c r="A264" s="41"/>
      <c r="B264" s="42"/>
      <c r="C264" s="43"/>
      <c r="E264" s="61"/>
      <c r="F264" s="102"/>
      <c r="G264" s="61"/>
      <c r="H264" s="61"/>
      <c r="I264" s="61"/>
      <c r="J264" s="102"/>
      <c r="K264" s="61"/>
      <c r="L264" s="61"/>
      <c r="M264" s="52"/>
    </row>
    <row r="265" spans="1:13" s="46" customFormat="1">
      <c r="A265" s="41"/>
      <c r="B265" s="42"/>
      <c r="C265" s="43"/>
      <c r="E265" s="61"/>
      <c r="F265" s="102"/>
      <c r="G265" s="61"/>
      <c r="H265" s="61"/>
      <c r="I265" s="61"/>
      <c r="J265" s="102"/>
      <c r="K265" s="61"/>
      <c r="L265" s="61"/>
      <c r="M265" s="52"/>
    </row>
    <row r="266" spans="1:13" s="46" customFormat="1">
      <c r="A266" s="75" t="s">
        <v>691</v>
      </c>
      <c r="B266" s="42"/>
      <c r="C266" s="43"/>
      <c r="E266" s="61"/>
      <c r="F266" s="102"/>
      <c r="G266" s="61"/>
      <c r="H266" s="61"/>
      <c r="I266" s="61"/>
      <c r="J266" s="102"/>
      <c r="K266" s="61"/>
      <c r="L266" s="61"/>
      <c r="M266" s="52"/>
    </row>
    <row r="267" spans="1:13">
      <c r="B267" s="40"/>
      <c r="C267" s="51"/>
      <c r="E267" s="54"/>
      <c r="F267" s="103"/>
      <c r="G267" s="54"/>
      <c r="H267" s="54"/>
      <c r="I267" s="54"/>
      <c r="J267" s="103"/>
      <c r="K267" s="54"/>
      <c r="L267" s="54"/>
      <c r="M267" s="52"/>
    </row>
    <row r="268" spans="1:13">
      <c r="B268" s="42" t="s">
        <v>692</v>
      </c>
      <c r="C268" s="51"/>
      <c r="E268" s="54"/>
      <c r="F268" s="103"/>
      <c r="G268" s="54"/>
      <c r="H268" s="54"/>
      <c r="I268" s="54"/>
      <c r="J268" s="103"/>
      <c r="K268" s="54"/>
      <c r="L268" s="54"/>
      <c r="M268" s="52"/>
    </row>
    <row r="269" spans="1:13">
      <c r="B269" s="40">
        <v>341</v>
      </c>
      <c r="C269" s="51" t="s">
        <v>75</v>
      </c>
      <c r="E269" s="54">
        <v>53949215.579999998</v>
      </c>
      <c r="F269" s="103"/>
      <c r="G269" s="54">
        <v>17587857.799164269</v>
      </c>
      <c r="H269" s="54"/>
      <c r="I269" s="54">
        <v>13429093</v>
      </c>
      <c r="J269" s="103"/>
      <c r="K269" s="54">
        <f t="shared" ref="K269:K275" si="24">$G269-$I269</f>
        <v>4158764.7991642691</v>
      </c>
      <c r="L269" s="54"/>
      <c r="M269" s="52" t="s">
        <v>31</v>
      </c>
    </row>
    <row r="270" spans="1:13">
      <c r="B270" s="40">
        <v>342</v>
      </c>
      <c r="C270" s="51" t="s">
        <v>652</v>
      </c>
      <c r="E270" s="54">
        <v>12524955.68</v>
      </c>
      <c r="F270" s="103"/>
      <c r="G270" s="54">
        <v>4985233.1671269517</v>
      </c>
      <c r="H270" s="54"/>
      <c r="I270" s="54">
        <v>3274136</v>
      </c>
      <c r="J270" s="103"/>
      <c r="K270" s="54">
        <f t="shared" si="24"/>
        <v>1711097.1671269517</v>
      </c>
      <c r="L270" s="54"/>
      <c r="M270" s="52" t="s">
        <v>31</v>
      </c>
    </row>
    <row r="271" spans="1:13">
      <c r="B271" s="40">
        <v>343</v>
      </c>
      <c r="C271" s="51" t="s">
        <v>654</v>
      </c>
      <c r="E271" s="54">
        <v>336350551.36000001</v>
      </c>
      <c r="F271" s="103"/>
      <c r="G271" s="54">
        <v>36505735.660326906</v>
      </c>
      <c r="H271" s="54"/>
      <c r="I271" s="54">
        <v>57011712</v>
      </c>
      <c r="J271" s="103"/>
      <c r="K271" s="54">
        <f t="shared" si="24"/>
        <v>-20505976.339673094</v>
      </c>
      <c r="L271" s="54"/>
      <c r="M271" s="52" t="s">
        <v>31</v>
      </c>
    </row>
    <row r="272" spans="1:13">
      <c r="B272" s="40">
        <v>343.2</v>
      </c>
      <c r="C272" s="51" t="s">
        <v>656</v>
      </c>
      <c r="E272" s="54">
        <v>211449306.83000001</v>
      </c>
      <c r="F272" s="103"/>
      <c r="G272" s="54">
        <v>28129730.527264193</v>
      </c>
      <c r="H272" s="54"/>
      <c r="I272" s="54">
        <v>27423549</v>
      </c>
      <c r="J272" s="103"/>
      <c r="K272" s="54">
        <f t="shared" si="24"/>
        <v>706181.5272641927</v>
      </c>
      <c r="L272" s="54"/>
      <c r="M272" s="52" t="s">
        <v>31</v>
      </c>
    </row>
    <row r="273" spans="1:13">
      <c r="B273" s="40">
        <v>344</v>
      </c>
      <c r="C273" s="51" t="s">
        <v>658</v>
      </c>
      <c r="E273" s="54">
        <v>39828219.130000003</v>
      </c>
      <c r="F273" s="103"/>
      <c r="G273" s="54">
        <v>-1683138.9401905132</v>
      </c>
      <c r="H273" s="54"/>
      <c r="I273" s="54">
        <v>9970696</v>
      </c>
      <c r="J273" s="103"/>
      <c r="K273" s="54">
        <f t="shared" si="24"/>
        <v>-11653834.940190513</v>
      </c>
      <c r="L273" s="54"/>
      <c r="M273" s="52" t="s">
        <v>31</v>
      </c>
    </row>
    <row r="274" spans="1:13">
      <c r="B274" s="40">
        <v>345</v>
      </c>
      <c r="C274" s="51" t="s">
        <v>604</v>
      </c>
      <c r="E274" s="54">
        <v>53740829.969999999</v>
      </c>
      <c r="F274" s="103"/>
      <c r="G274" s="54">
        <v>21584249.836519089</v>
      </c>
      <c r="H274" s="54"/>
      <c r="I274" s="54">
        <v>15681544</v>
      </c>
      <c r="J274" s="103"/>
      <c r="K274" s="54">
        <f t="shared" si="24"/>
        <v>5902705.8365190886</v>
      </c>
      <c r="L274" s="54"/>
      <c r="M274" s="52" t="s">
        <v>31</v>
      </c>
    </row>
    <row r="275" spans="1:13">
      <c r="A275" s="39"/>
      <c r="B275" s="40">
        <v>346</v>
      </c>
      <c r="C275" s="51" t="s">
        <v>606</v>
      </c>
      <c r="E275" s="59">
        <v>13739186.859999999</v>
      </c>
      <c r="F275" s="103"/>
      <c r="G275" s="59">
        <v>4540999.8156271679</v>
      </c>
      <c r="H275" s="54"/>
      <c r="I275" s="59">
        <v>3362179</v>
      </c>
      <c r="J275" s="103"/>
      <c r="K275" s="59">
        <f t="shared" si="24"/>
        <v>1178820.8156271679</v>
      </c>
      <c r="L275" s="62"/>
      <c r="M275" s="52" t="s">
        <v>31</v>
      </c>
    </row>
    <row r="276" spans="1:13" s="46" customFormat="1">
      <c r="A276" s="41"/>
      <c r="B276" s="42" t="s">
        <v>693</v>
      </c>
      <c r="C276" s="43"/>
      <c r="E276" s="67">
        <f>SUBTOTAL(9,E269:E275)</f>
        <v>721582265.41000009</v>
      </c>
      <c r="F276" s="102"/>
      <c r="G276" s="67">
        <f>SUBTOTAL(9,G269:G275)</f>
        <v>111650667.86583808</v>
      </c>
      <c r="H276" s="61"/>
      <c r="I276" s="67">
        <f>SUBTOTAL(9,I269:I275)</f>
        <v>130152909</v>
      </c>
      <c r="J276" s="102"/>
      <c r="K276" s="67">
        <f>SUBTOTAL(9,K269:K275)</f>
        <v>-18502241.134161934</v>
      </c>
      <c r="L276" s="61"/>
      <c r="M276" s="52"/>
    </row>
    <row r="277" spans="1:13" s="46" customFormat="1">
      <c r="A277" s="41"/>
      <c r="B277" s="42"/>
      <c r="C277" s="43"/>
      <c r="E277" s="61"/>
      <c r="F277" s="102"/>
      <c r="G277" s="61"/>
      <c r="H277" s="61"/>
      <c r="I277" s="61"/>
      <c r="J277" s="102"/>
      <c r="K277" s="61"/>
      <c r="L277" s="61"/>
      <c r="M277" s="52"/>
    </row>
    <row r="278" spans="1:13" s="46" customFormat="1">
      <c r="A278" s="75" t="s">
        <v>694</v>
      </c>
      <c r="B278" s="42"/>
      <c r="C278" s="43"/>
      <c r="E278" s="65">
        <f>SUBTOTAL(9,E269:E277)</f>
        <v>721582265.41000009</v>
      </c>
      <c r="F278" s="104"/>
      <c r="G278" s="65">
        <f>SUBTOTAL(9,G269:G277)</f>
        <v>111650667.86583808</v>
      </c>
      <c r="H278" s="65"/>
      <c r="I278" s="65">
        <f>SUBTOTAL(9,I269:I277)</f>
        <v>130152909</v>
      </c>
      <c r="J278" s="104"/>
      <c r="K278" s="65">
        <f>SUBTOTAL(9,K269:K277)</f>
        <v>-18502241.134161934</v>
      </c>
      <c r="L278" s="65"/>
      <c r="M278" s="52"/>
    </row>
    <row r="279" spans="1:13" s="46" customFormat="1">
      <c r="A279" s="41"/>
      <c r="B279" s="42"/>
      <c r="C279" s="43"/>
      <c r="E279" s="61"/>
      <c r="F279" s="102"/>
      <c r="G279" s="61"/>
      <c r="H279" s="61"/>
      <c r="I279" s="61"/>
      <c r="J279" s="102"/>
      <c r="K279" s="61"/>
      <c r="L279" s="61"/>
      <c r="M279" s="52"/>
    </row>
    <row r="280" spans="1:13" s="46" customFormat="1">
      <c r="A280" s="41"/>
      <c r="B280" s="42"/>
      <c r="C280" s="43"/>
      <c r="E280" s="61"/>
      <c r="F280" s="102"/>
      <c r="G280" s="61"/>
      <c r="H280" s="61"/>
      <c r="I280" s="61"/>
      <c r="J280" s="102"/>
      <c r="K280" s="61"/>
      <c r="L280" s="61"/>
      <c r="M280" s="52"/>
    </row>
    <row r="281" spans="1:13" s="46" customFormat="1">
      <c r="A281" s="75" t="s">
        <v>695</v>
      </c>
      <c r="B281" s="42"/>
      <c r="C281" s="43"/>
      <c r="E281" s="61"/>
      <c r="F281" s="102"/>
      <c r="G281" s="61"/>
      <c r="H281" s="61"/>
      <c r="I281" s="61"/>
      <c r="J281" s="102"/>
      <c r="K281" s="61"/>
      <c r="L281" s="61"/>
      <c r="M281" s="52"/>
    </row>
    <row r="282" spans="1:13">
      <c r="B282" s="40"/>
      <c r="C282" s="51"/>
      <c r="E282" s="54"/>
      <c r="F282" s="103"/>
      <c r="G282" s="54"/>
      <c r="H282" s="54"/>
      <c r="I282" s="54"/>
      <c r="J282" s="103"/>
      <c r="K282" s="54"/>
      <c r="L282" s="54"/>
      <c r="M282" s="52"/>
    </row>
    <row r="283" spans="1:13">
      <c r="B283" s="42" t="s">
        <v>696</v>
      </c>
      <c r="C283" s="51"/>
      <c r="E283" s="54"/>
      <c r="F283" s="103"/>
      <c r="G283" s="54"/>
      <c r="H283" s="54"/>
      <c r="I283" s="54"/>
      <c r="J283" s="103"/>
      <c r="K283" s="54"/>
      <c r="L283" s="54"/>
      <c r="M283" s="52"/>
    </row>
    <row r="284" spans="1:13">
      <c r="B284" s="40">
        <v>341</v>
      </c>
      <c r="C284" s="51" t="s">
        <v>75</v>
      </c>
      <c r="E284" s="54">
        <v>77913221.090000004</v>
      </c>
      <c r="F284" s="103"/>
      <c r="G284" s="54">
        <v>15696351.127758615</v>
      </c>
      <c r="H284" s="54"/>
      <c r="I284" s="54">
        <v>13983126</v>
      </c>
      <c r="J284" s="103"/>
      <c r="K284" s="54">
        <f t="shared" ref="K284:K289" si="25">$G284-$I284</f>
        <v>1713225.1277586147</v>
      </c>
      <c r="L284" s="54"/>
      <c r="M284" s="52" t="s">
        <v>31</v>
      </c>
    </row>
    <row r="285" spans="1:13">
      <c r="B285" s="40">
        <v>342</v>
      </c>
      <c r="C285" s="51" t="s">
        <v>652</v>
      </c>
      <c r="E285" s="54">
        <v>8611779.6400000006</v>
      </c>
      <c r="F285" s="103"/>
      <c r="G285" s="54">
        <v>1754015.0097162044</v>
      </c>
      <c r="H285" s="54"/>
      <c r="I285" s="54">
        <v>845334</v>
      </c>
      <c r="J285" s="103"/>
      <c r="K285" s="54">
        <f t="shared" si="25"/>
        <v>908681.00971620437</v>
      </c>
      <c r="L285" s="54"/>
      <c r="M285" s="52" t="s">
        <v>31</v>
      </c>
    </row>
    <row r="286" spans="1:13">
      <c r="B286" s="40">
        <v>343</v>
      </c>
      <c r="C286" s="51" t="s">
        <v>654</v>
      </c>
      <c r="E286" s="54">
        <v>28434944.370000001</v>
      </c>
      <c r="F286" s="103"/>
      <c r="G286" s="54">
        <v>3307989.6270940159</v>
      </c>
      <c r="H286" s="54"/>
      <c r="I286" s="54">
        <v>1978885</v>
      </c>
      <c r="J286" s="103"/>
      <c r="K286" s="54">
        <f t="shared" si="25"/>
        <v>1329104.6270940159</v>
      </c>
      <c r="L286" s="54"/>
      <c r="M286" s="52" t="s">
        <v>31</v>
      </c>
    </row>
    <row r="287" spans="1:13">
      <c r="B287" s="40">
        <v>343.2</v>
      </c>
      <c r="C287" s="51" t="s">
        <v>656</v>
      </c>
      <c r="E287" s="54">
        <v>154364008.34</v>
      </c>
      <c r="F287" s="103"/>
      <c r="G287" s="54">
        <v>31432920.244781554</v>
      </c>
      <c r="H287" s="54"/>
      <c r="I287" s="54">
        <v>17059479</v>
      </c>
      <c r="J287" s="103"/>
      <c r="K287" s="54">
        <f t="shared" si="25"/>
        <v>14373441.244781554</v>
      </c>
      <c r="L287" s="54"/>
      <c r="M287" s="52" t="s">
        <v>31</v>
      </c>
    </row>
    <row r="288" spans="1:13">
      <c r="B288" s="40">
        <v>345</v>
      </c>
      <c r="C288" s="51" t="s">
        <v>604</v>
      </c>
      <c r="E288" s="54">
        <v>15569194.99</v>
      </c>
      <c r="F288" s="103"/>
      <c r="G288" s="54">
        <v>2517820.6137999408</v>
      </c>
      <c r="H288" s="54"/>
      <c r="I288" s="54">
        <v>2145213</v>
      </c>
      <c r="J288" s="103"/>
      <c r="K288" s="54">
        <f t="shared" si="25"/>
        <v>372607.61379994079</v>
      </c>
      <c r="L288" s="54"/>
      <c r="M288" s="52" t="s">
        <v>31</v>
      </c>
    </row>
    <row r="289" spans="1:13">
      <c r="A289" s="39"/>
      <c r="B289" s="40">
        <v>346</v>
      </c>
      <c r="C289" s="51" t="s">
        <v>606</v>
      </c>
      <c r="E289" s="59">
        <v>2045749.9</v>
      </c>
      <c r="F289" s="103"/>
      <c r="G289" s="59">
        <v>342945.16217245773</v>
      </c>
      <c r="H289" s="54"/>
      <c r="I289" s="59">
        <v>239864</v>
      </c>
      <c r="J289" s="103"/>
      <c r="K289" s="59">
        <f t="shared" si="25"/>
        <v>103081.16217245773</v>
      </c>
      <c r="L289" s="62"/>
      <c r="M289" s="52" t="s">
        <v>31</v>
      </c>
    </row>
    <row r="290" spans="1:13" s="46" customFormat="1">
      <c r="A290" s="41"/>
      <c r="B290" s="42" t="s">
        <v>697</v>
      </c>
      <c r="C290" s="43"/>
      <c r="E290" s="61">
        <f>SUBTOTAL(9,E283:E289)</f>
        <v>286938898.32999998</v>
      </c>
      <c r="F290" s="102"/>
      <c r="G290" s="61">
        <f>SUBTOTAL(9,G283:G289)</f>
        <v>55052041.785322793</v>
      </c>
      <c r="H290" s="61"/>
      <c r="I290" s="61">
        <f>SUBTOTAL(9,I283:I289)</f>
        <v>36251901</v>
      </c>
      <c r="J290" s="102"/>
      <c r="K290" s="61">
        <f>SUBTOTAL(9,K283:K289)</f>
        <v>18800140.785322789</v>
      </c>
      <c r="L290" s="61"/>
      <c r="M290" s="52"/>
    </row>
    <row r="291" spans="1:13">
      <c r="B291" s="40"/>
      <c r="C291" s="51"/>
      <c r="E291" s="54"/>
      <c r="F291" s="103"/>
      <c r="G291" s="54"/>
      <c r="H291" s="54"/>
      <c r="I291" s="54"/>
      <c r="J291" s="103"/>
      <c r="K291" s="54"/>
      <c r="L291" s="54"/>
      <c r="M291" s="52"/>
    </row>
    <row r="292" spans="1:13">
      <c r="B292" s="42" t="s">
        <v>698</v>
      </c>
      <c r="C292" s="51"/>
      <c r="E292" s="54"/>
      <c r="F292" s="103"/>
      <c r="G292" s="54"/>
      <c r="H292" s="54"/>
      <c r="I292" s="54"/>
      <c r="J292" s="103"/>
      <c r="K292" s="54"/>
      <c r="L292" s="54"/>
      <c r="M292" s="52"/>
    </row>
    <row r="293" spans="1:13">
      <c r="B293" s="40">
        <v>341</v>
      </c>
      <c r="C293" s="51" t="s">
        <v>75</v>
      </c>
      <c r="E293" s="54">
        <v>80928148.959999993</v>
      </c>
      <c r="F293" s="103"/>
      <c r="G293" s="54">
        <v>22797947.41882937</v>
      </c>
      <c r="H293" s="54"/>
      <c r="I293" s="54">
        <v>19924365</v>
      </c>
      <c r="J293" s="103"/>
      <c r="K293" s="54">
        <f t="shared" ref="K293:K299" si="26">$G293-$I293</f>
        <v>2873582.4188293703</v>
      </c>
      <c r="L293" s="54"/>
      <c r="M293" s="52" t="s">
        <v>31</v>
      </c>
    </row>
    <row r="294" spans="1:13">
      <c r="B294" s="40">
        <v>342</v>
      </c>
      <c r="C294" s="51" t="s">
        <v>652</v>
      </c>
      <c r="E294" s="54">
        <v>17873153.91</v>
      </c>
      <c r="F294" s="103"/>
      <c r="G294" s="54">
        <v>4833642.3895731587</v>
      </c>
      <c r="H294" s="54"/>
      <c r="I294" s="54">
        <v>3699378</v>
      </c>
      <c r="J294" s="103"/>
      <c r="K294" s="54">
        <f t="shared" si="26"/>
        <v>1134264.3895731587</v>
      </c>
      <c r="L294" s="54"/>
      <c r="M294" s="52" t="s">
        <v>31</v>
      </c>
    </row>
    <row r="295" spans="1:13">
      <c r="B295" s="40">
        <v>343</v>
      </c>
      <c r="C295" s="51" t="s">
        <v>654</v>
      </c>
      <c r="E295" s="54">
        <v>306048983.24000001</v>
      </c>
      <c r="F295" s="103"/>
      <c r="G295" s="54">
        <v>44940933.586905599</v>
      </c>
      <c r="H295" s="54"/>
      <c r="I295" s="54">
        <v>54743393</v>
      </c>
      <c r="J295" s="103"/>
      <c r="K295" s="54">
        <f t="shared" si="26"/>
        <v>-9802459.4130944014</v>
      </c>
      <c r="L295" s="54"/>
      <c r="M295" s="52" t="s">
        <v>31</v>
      </c>
    </row>
    <row r="296" spans="1:13">
      <c r="B296" s="40">
        <v>343.2</v>
      </c>
      <c r="C296" s="51" t="s">
        <v>656</v>
      </c>
      <c r="E296" s="54">
        <v>163650415.77000001</v>
      </c>
      <c r="F296" s="103"/>
      <c r="G296" s="54">
        <v>14559630.190331548</v>
      </c>
      <c r="H296" s="54"/>
      <c r="I296" s="54">
        <v>22909824</v>
      </c>
      <c r="J296" s="103"/>
      <c r="K296" s="54">
        <f t="shared" si="26"/>
        <v>-8350193.8096684515</v>
      </c>
      <c r="L296" s="54"/>
      <c r="M296" s="52" t="s">
        <v>31</v>
      </c>
    </row>
    <row r="297" spans="1:13">
      <c r="B297" s="40">
        <v>344</v>
      </c>
      <c r="C297" s="51" t="s">
        <v>658</v>
      </c>
      <c r="E297" s="54">
        <v>52265428.719999999</v>
      </c>
      <c r="F297" s="103"/>
      <c r="G297" s="54">
        <v>15150701.561696846</v>
      </c>
      <c r="H297" s="54"/>
      <c r="I297" s="54">
        <v>12210111</v>
      </c>
      <c r="J297" s="103"/>
      <c r="K297" s="54">
        <f t="shared" si="26"/>
        <v>2940590.561696846</v>
      </c>
      <c r="L297" s="54"/>
      <c r="M297" s="52" t="s">
        <v>31</v>
      </c>
    </row>
    <row r="298" spans="1:13">
      <c r="B298" s="40">
        <v>345</v>
      </c>
      <c r="C298" s="51" t="s">
        <v>604</v>
      </c>
      <c r="E298" s="54">
        <v>75655440.239999995</v>
      </c>
      <c r="F298" s="103"/>
      <c r="G298" s="54">
        <v>21854067.607799001</v>
      </c>
      <c r="H298" s="54"/>
      <c r="I298" s="54">
        <v>18332343</v>
      </c>
      <c r="J298" s="103"/>
      <c r="K298" s="54">
        <f t="shared" si="26"/>
        <v>3521724.607799001</v>
      </c>
      <c r="L298" s="54"/>
      <c r="M298" s="52" t="s">
        <v>31</v>
      </c>
    </row>
    <row r="299" spans="1:13">
      <c r="A299" s="39"/>
      <c r="B299" s="40">
        <v>346</v>
      </c>
      <c r="C299" s="51" t="s">
        <v>606</v>
      </c>
      <c r="E299" s="59">
        <v>8709637.5199999996</v>
      </c>
      <c r="F299" s="103"/>
      <c r="G299" s="59">
        <v>2575682.451716214</v>
      </c>
      <c r="H299" s="54"/>
      <c r="I299" s="59">
        <v>1903674</v>
      </c>
      <c r="J299" s="103"/>
      <c r="K299" s="59">
        <f t="shared" si="26"/>
        <v>672008.45171621395</v>
      </c>
      <c r="L299" s="62"/>
      <c r="M299" s="52" t="s">
        <v>31</v>
      </c>
    </row>
    <row r="300" spans="1:13" s="46" customFormat="1">
      <c r="A300" s="41"/>
      <c r="B300" s="42" t="s">
        <v>699</v>
      </c>
      <c r="C300" s="43"/>
      <c r="E300" s="61">
        <f>SUBTOTAL(9,E293:E299)</f>
        <v>705131208.36000001</v>
      </c>
      <c r="F300" s="102"/>
      <c r="G300" s="61">
        <f>SUBTOTAL(9,G293:G299)</f>
        <v>126712605.20685175</v>
      </c>
      <c r="H300" s="61"/>
      <c r="I300" s="61">
        <f>SUBTOTAL(9,I293:I299)</f>
        <v>133723088</v>
      </c>
      <c r="J300" s="102"/>
      <c r="K300" s="61">
        <f>SUBTOTAL(9,K293:K299)</f>
        <v>-7010482.7931482624</v>
      </c>
      <c r="L300" s="61"/>
      <c r="M300" s="52"/>
    </row>
    <row r="301" spans="1:13">
      <c r="B301" s="40"/>
      <c r="C301" s="51"/>
      <c r="E301" s="54"/>
      <c r="F301" s="103"/>
      <c r="G301" s="54"/>
      <c r="H301" s="54"/>
      <c r="I301" s="54"/>
      <c r="J301" s="103"/>
      <c r="K301" s="54"/>
      <c r="L301" s="54"/>
      <c r="M301" s="52"/>
    </row>
    <row r="302" spans="1:13">
      <c r="B302" s="42" t="s">
        <v>700</v>
      </c>
      <c r="C302" s="51"/>
      <c r="E302" s="54"/>
      <c r="F302" s="103"/>
      <c r="G302" s="54"/>
      <c r="H302" s="54"/>
      <c r="I302" s="54"/>
      <c r="J302" s="103"/>
      <c r="K302" s="54"/>
      <c r="L302" s="54"/>
      <c r="M302" s="52"/>
    </row>
    <row r="303" spans="1:13">
      <c r="B303" s="40">
        <v>341</v>
      </c>
      <c r="C303" s="51" t="s">
        <v>75</v>
      </c>
      <c r="E303" s="54">
        <v>33744238.789999999</v>
      </c>
      <c r="F303" s="103"/>
      <c r="G303" s="54">
        <v>9796566.2312824987</v>
      </c>
      <c r="H303" s="54"/>
      <c r="I303" s="54">
        <v>8827715</v>
      </c>
      <c r="J303" s="103"/>
      <c r="K303" s="54">
        <f t="shared" ref="K303:K309" si="27">$G303-$I303</f>
        <v>968851.23128249869</v>
      </c>
      <c r="L303" s="54"/>
      <c r="M303" s="52" t="s">
        <v>31</v>
      </c>
    </row>
    <row r="304" spans="1:13">
      <c r="B304" s="40">
        <v>342</v>
      </c>
      <c r="C304" s="51" t="s">
        <v>652</v>
      </c>
      <c r="E304" s="54">
        <v>7322180.6799999997</v>
      </c>
      <c r="F304" s="103"/>
      <c r="G304" s="54">
        <v>1866364.8995543397</v>
      </c>
      <c r="H304" s="54"/>
      <c r="I304" s="54">
        <v>1597906</v>
      </c>
      <c r="J304" s="103"/>
      <c r="K304" s="54">
        <f t="shared" si="27"/>
        <v>268458.8995543397</v>
      </c>
      <c r="L304" s="54"/>
      <c r="M304" s="52" t="s">
        <v>31</v>
      </c>
    </row>
    <row r="305" spans="1:13">
      <c r="B305" s="40">
        <v>343</v>
      </c>
      <c r="C305" s="51" t="s">
        <v>654</v>
      </c>
      <c r="E305" s="54">
        <v>252418457.19999999</v>
      </c>
      <c r="F305" s="103"/>
      <c r="G305" s="54">
        <v>28435350.879603174</v>
      </c>
      <c r="H305" s="54"/>
      <c r="I305" s="54">
        <v>47303418</v>
      </c>
      <c r="J305" s="103"/>
      <c r="K305" s="54">
        <f t="shared" si="27"/>
        <v>-18868067.120396826</v>
      </c>
      <c r="L305" s="54"/>
      <c r="M305" s="52" t="s">
        <v>31</v>
      </c>
    </row>
    <row r="306" spans="1:13">
      <c r="B306" s="40">
        <v>343.2</v>
      </c>
      <c r="C306" s="51" t="s">
        <v>656</v>
      </c>
      <c r="E306" s="54">
        <v>162200015.93000001</v>
      </c>
      <c r="F306" s="103"/>
      <c r="G306" s="54">
        <v>7770456.6209868211</v>
      </c>
      <c r="H306" s="54"/>
      <c r="I306" s="54">
        <v>40870683</v>
      </c>
      <c r="J306" s="103"/>
      <c r="K306" s="54">
        <f t="shared" si="27"/>
        <v>-33100226.379013181</v>
      </c>
      <c r="L306" s="54"/>
      <c r="M306" s="52" t="s">
        <v>31</v>
      </c>
    </row>
    <row r="307" spans="1:13">
      <c r="B307" s="40">
        <v>344</v>
      </c>
      <c r="C307" s="51" t="s">
        <v>658</v>
      </c>
      <c r="E307" s="54">
        <v>43303714.75</v>
      </c>
      <c r="F307" s="103"/>
      <c r="G307" s="54">
        <v>13169523.250822596</v>
      </c>
      <c r="H307" s="54"/>
      <c r="I307" s="54">
        <v>10651582</v>
      </c>
      <c r="J307" s="103"/>
      <c r="K307" s="54">
        <f t="shared" si="27"/>
        <v>2517941.2508225963</v>
      </c>
      <c r="L307" s="54"/>
      <c r="M307" s="52" t="s">
        <v>31</v>
      </c>
    </row>
    <row r="308" spans="1:13">
      <c r="B308" s="40">
        <v>345</v>
      </c>
      <c r="C308" s="51" t="s">
        <v>604</v>
      </c>
      <c r="E308" s="54">
        <v>31129939.52</v>
      </c>
      <c r="F308" s="103"/>
      <c r="G308" s="54">
        <v>9410208.2928062417</v>
      </c>
      <c r="H308" s="54"/>
      <c r="I308" s="54">
        <v>7998760</v>
      </c>
      <c r="J308" s="103"/>
      <c r="K308" s="54">
        <f t="shared" si="27"/>
        <v>1411448.2928062417</v>
      </c>
      <c r="L308" s="54"/>
      <c r="M308" s="52" t="s">
        <v>31</v>
      </c>
    </row>
    <row r="309" spans="1:13">
      <c r="A309" s="39"/>
      <c r="B309" s="40">
        <v>346</v>
      </c>
      <c r="C309" s="51" t="s">
        <v>606</v>
      </c>
      <c r="E309" s="59">
        <v>11726021.109999999</v>
      </c>
      <c r="F309" s="103"/>
      <c r="G309" s="59">
        <v>3657985.9566916791</v>
      </c>
      <c r="H309" s="54"/>
      <c r="I309" s="59">
        <v>2633252</v>
      </c>
      <c r="J309" s="103"/>
      <c r="K309" s="59">
        <f t="shared" si="27"/>
        <v>1024733.9566916791</v>
      </c>
      <c r="L309" s="62"/>
      <c r="M309" s="52" t="s">
        <v>31</v>
      </c>
    </row>
    <row r="310" spans="1:13" s="46" customFormat="1">
      <c r="A310" s="41"/>
      <c r="B310" s="42" t="s">
        <v>701</v>
      </c>
      <c r="C310" s="43"/>
      <c r="E310" s="61">
        <f>SUBTOTAL(9,E303:E309)</f>
        <v>541844567.9799999</v>
      </c>
      <c r="F310" s="102"/>
      <c r="G310" s="61">
        <f>SUBTOTAL(9,G303:G309)</f>
        <v>74106456.13174735</v>
      </c>
      <c r="H310" s="61"/>
      <c r="I310" s="61">
        <f>SUBTOTAL(9,I303:I309)</f>
        <v>119883316</v>
      </c>
      <c r="J310" s="102"/>
      <c r="K310" s="61">
        <f>SUBTOTAL(9,K303:K309)</f>
        <v>-45776859.86825265</v>
      </c>
      <c r="L310" s="61"/>
      <c r="M310" s="52"/>
    </row>
    <row r="311" spans="1:13">
      <c r="B311" s="40"/>
      <c r="C311" s="51"/>
      <c r="E311" s="54"/>
      <c r="F311" s="103"/>
      <c r="G311" s="54"/>
      <c r="H311" s="54"/>
      <c r="I311" s="54"/>
      <c r="J311" s="103"/>
      <c r="K311" s="54"/>
      <c r="L311" s="54"/>
      <c r="M311" s="52"/>
    </row>
    <row r="312" spans="1:13">
      <c r="B312" s="42" t="s">
        <v>702</v>
      </c>
      <c r="C312" s="51"/>
      <c r="E312" s="54"/>
      <c r="F312" s="103"/>
      <c r="G312" s="54"/>
      <c r="H312" s="54"/>
      <c r="I312" s="54"/>
      <c r="J312" s="103"/>
      <c r="K312" s="54"/>
      <c r="L312" s="54"/>
      <c r="M312" s="52"/>
    </row>
    <row r="313" spans="1:13">
      <c r="B313" s="40">
        <v>341</v>
      </c>
      <c r="C313" s="51" t="s">
        <v>75</v>
      </c>
      <c r="E313" s="54">
        <v>56293169.530000001</v>
      </c>
      <c r="F313" s="103"/>
      <c r="G313" s="54">
        <v>12932614.809256773</v>
      </c>
      <c r="H313" s="54"/>
      <c r="I313" s="54">
        <v>11272515</v>
      </c>
      <c r="J313" s="103"/>
      <c r="K313" s="54">
        <f t="shared" ref="K313:K319" si="28">$G313-$I313</f>
        <v>1660099.8092567734</v>
      </c>
      <c r="L313" s="54"/>
      <c r="M313" s="52" t="s">
        <v>31</v>
      </c>
    </row>
    <row r="314" spans="1:13">
      <c r="B314" s="40">
        <v>342</v>
      </c>
      <c r="C314" s="51" t="s">
        <v>652</v>
      </c>
      <c r="E314" s="54">
        <v>12189193.949999999</v>
      </c>
      <c r="F314" s="103"/>
      <c r="G314" s="54">
        <v>2290323.5832593259</v>
      </c>
      <c r="H314" s="54"/>
      <c r="I314" s="54">
        <v>2039091</v>
      </c>
      <c r="J314" s="103"/>
      <c r="K314" s="54">
        <f t="shared" si="28"/>
        <v>251232.58325932594</v>
      </c>
      <c r="L314" s="54"/>
      <c r="M314" s="52" t="s">
        <v>31</v>
      </c>
    </row>
    <row r="315" spans="1:13">
      <c r="B315" s="40">
        <v>343</v>
      </c>
      <c r="C315" s="51" t="s">
        <v>654</v>
      </c>
      <c r="E315" s="54">
        <v>529109009.94999999</v>
      </c>
      <c r="F315" s="103"/>
      <c r="G315" s="54">
        <v>60961378.184193656</v>
      </c>
      <c r="H315" s="54"/>
      <c r="I315" s="54">
        <v>79617694</v>
      </c>
      <c r="J315" s="103"/>
      <c r="K315" s="54">
        <f t="shared" si="28"/>
        <v>-18656315.815806344</v>
      </c>
      <c r="L315" s="54"/>
      <c r="M315" s="52" t="s">
        <v>31</v>
      </c>
    </row>
    <row r="316" spans="1:13">
      <c r="B316" s="40">
        <v>343.2</v>
      </c>
      <c r="C316" s="51" t="s">
        <v>656</v>
      </c>
      <c r="E316" s="54">
        <v>151749113.72</v>
      </c>
      <c r="F316" s="103"/>
      <c r="G316" s="54">
        <v>12654651.399486182</v>
      </c>
      <c r="H316" s="54"/>
      <c r="I316" s="54">
        <v>21266512</v>
      </c>
      <c r="J316" s="103"/>
      <c r="K316" s="54">
        <f t="shared" si="28"/>
        <v>-8611860.6005138177</v>
      </c>
      <c r="L316" s="54"/>
      <c r="M316" s="52" t="s">
        <v>31</v>
      </c>
    </row>
    <row r="317" spans="1:13">
      <c r="B317" s="40">
        <v>344</v>
      </c>
      <c r="C317" s="51" t="s">
        <v>658</v>
      </c>
      <c r="E317" s="54">
        <v>76288988.010000005</v>
      </c>
      <c r="F317" s="103"/>
      <c r="G317" s="54">
        <v>18008715.643688302</v>
      </c>
      <c r="H317" s="54"/>
      <c r="I317" s="54">
        <v>14141483</v>
      </c>
      <c r="J317" s="103"/>
      <c r="K317" s="54">
        <f t="shared" si="28"/>
        <v>3867232.6436883025</v>
      </c>
      <c r="L317" s="54"/>
      <c r="M317" s="52" t="s">
        <v>31</v>
      </c>
    </row>
    <row r="318" spans="1:13">
      <c r="B318" s="40">
        <v>345</v>
      </c>
      <c r="C318" s="51" t="s">
        <v>604</v>
      </c>
      <c r="E318" s="54">
        <v>61989751.740000002</v>
      </c>
      <c r="F318" s="103"/>
      <c r="G318" s="54">
        <v>13666821.628179606</v>
      </c>
      <c r="H318" s="54"/>
      <c r="I318" s="54">
        <v>12152688</v>
      </c>
      <c r="J318" s="103"/>
      <c r="K318" s="54">
        <f t="shared" si="28"/>
        <v>1514133.6281796061</v>
      </c>
      <c r="L318" s="54"/>
      <c r="M318" s="52" t="s">
        <v>31</v>
      </c>
    </row>
    <row r="319" spans="1:13">
      <c r="A319" s="39"/>
      <c r="B319" s="40">
        <v>346</v>
      </c>
      <c r="C319" s="51" t="s">
        <v>606</v>
      </c>
      <c r="E319" s="59">
        <v>14488118.42</v>
      </c>
      <c r="F319" s="103"/>
      <c r="G319" s="59">
        <v>6430212.1544304555</v>
      </c>
      <c r="H319" s="54"/>
      <c r="I319" s="59">
        <v>2571470</v>
      </c>
      <c r="J319" s="103"/>
      <c r="K319" s="59">
        <f t="shared" si="28"/>
        <v>3858742.1544304555</v>
      </c>
      <c r="L319" s="62"/>
      <c r="M319" s="52" t="s">
        <v>31</v>
      </c>
    </row>
    <row r="320" spans="1:13" s="46" customFormat="1">
      <c r="A320" s="41"/>
      <c r="B320" s="42" t="s">
        <v>703</v>
      </c>
      <c r="C320" s="43"/>
      <c r="E320" s="67">
        <f>SUBTOTAL(9,E313:E319)</f>
        <v>902107345.31999993</v>
      </c>
      <c r="F320" s="102"/>
      <c r="G320" s="67">
        <f>SUBTOTAL(9,G313:G319)</f>
        <v>126944717.4024943</v>
      </c>
      <c r="H320" s="61"/>
      <c r="I320" s="67">
        <f>SUBTOTAL(9,I313:I319)</f>
        <v>143061453</v>
      </c>
      <c r="J320" s="102"/>
      <c r="K320" s="67">
        <f>SUBTOTAL(9,K313:K319)</f>
        <v>-16116735.597505696</v>
      </c>
      <c r="L320" s="61"/>
      <c r="M320" s="52"/>
    </row>
    <row r="321" spans="1:13" s="46" customFormat="1">
      <c r="A321" s="75" t="s">
        <v>704</v>
      </c>
      <c r="B321" s="42"/>
      <c r="C321" s="43"/>
      <c r="E321" s="65">
        <f>SUBTOTAL(9,E284:E320)</f>
        <v>2436022019.9899998</v>
      </c>
      <c r="F321" s="104"/>
      <c r="G321" s="65">
        <f>SUBTOTAL(9,G284:G320)</f>
        <v>382815820.52641624</v>
      </c>
      <c r="H321" s="65"/>
      <c r="I321" s="65">
        <f>SUBTOTAL(9,I284:I320)</f>
        <v>432919758</v>
      </c>
      <c r="J321" s="104"/>
      <c r="K321" s="65">
        <f>SUBTOTAL(9,K284:K320)</f>
        <v>-50103937.473583825</v>
      </c>
      <c r="L321" s="65"/>
      <c r="M321" s="52"/>
    </row>
    <row r="322" spans="1:13" s="46" customFormat="1">
      <c r="A322" s="41"/>
      <c r="B322" s="42"/>
      <c r="C322" s="43"/>
      <c r="E322" s="61"/>
      <c r="F322" s="102"/>
      <c r="G322" s="61"/>
      <c r="H322" s="61"/>
      <c r="I322" s="61"/>
      <c r="J322" s="102"/>
      <c r="K322" s="61"/>
      <c r="L322" s="61"/>
      <c r="M322" s="52"/>
    </row>
    <row r="323" spans="1:13" s="46" customFormat="1">
      <c r="A323" s="41"/>
      <c r="B323" s="42"/>
      <c r="C323" s="43"/>
      <c r="E323" s="61"/>
      <c r="F323" s="102"/>
      <c r="G323" s="61"/>
      <c r="H323" s="61"/>
      <c r="I323" s="61"/>
      <c r="J323" s="102"/>
      <c r="K323" s="61"/>
      <c r="L323" s="61"/>
      <c r="M323" s="52"/>
    </row>
    <row r="324" spans="1:13" s="46" customFormat="1">
      <c r="A324" s="75" t="s">
        <v>705</v>
      </c>
      <c r="B324" s="42"/>
      <c r="C324" s="43"/>
      <c r="E324" s="61"/>
      <c r="F324" s="102"/>
      <c r="G324" s="61"/>
      <c r="H324" s="61"/>
      <c r="I324" s="61"/>
      <c r="J324" s="102"/>
      <c r="K324" s="61"/>
      <c r="L324" s="61"/>
      <c r="M324" s="52"/>
    </row>
    <row r="325" spans="1:13">
      <c r="B325" s="40"/>
      <c r="C325" s="51"/>
      <c r="E325" s="54"/>
      <c r="F325" s="103"/>
      <c r="G325" s="54"/>
      <c r="H325" s="54"/>
      <c r="I325" s="54"/>
      <c r="J325" s="103"/>
      <c r="K325" s="54"/>
      <c r="L325" s="54"/>
      <c r="M325" s="52"/>
    </row>
    <row r="326" spans="1:13">
      <c r="B326" s="42" t="s">
        <v>706</v>
      </c>
      <c r="C326" s="51"/>
      <c r="E326" s="54"/>
      <c r="F326" s="103"/>
      <c r="G326" s="54"/>
      <c r="H326" s="54"/>
      <c r="I326" s="54"/>
      <c r="J326" s="103"/>
      <c r="K326" s="54"/>
      <c r="L326" s="54"/>
      <c r="M326" s="52"/>
    </row>
    <row r="327" spans="1:13">
      <c r="B327" s="40">
        <v>341</v>
      </c>
      <c r="C327" s="51" t="s">
        <v>75</v>
      </c>
      <c r="E327" s="54">
        <v>87006436.769999996</v>
      </c>
      <c r="F327" s="103"/>
      <c r="G327" s="54">
        <v>16951645.429946695</v>
      </c>
      <c r="H327" s="54"/>
      <c r="I327" s="54">
        <v>15244565</v>
      </c>
      <c r="J327" s="103"/>
      <c r="K327" s="54">
        <f t="shared" ref="K327:K333" si="29">$G327-$I327</f>
        <v>1707080.4299466945</v>
      </c>
      <c r="L327" s="54"/>
      <c r="M327" s="52" t="s">
        <v>31</v>
      </c>
    </row>
    <row r="328" spans="1:13">
      <c r="B328" s="40">
        <v>342</v>
      </c>
      <c r="C328" s="51" t="s">
        <v>652</v>
      </c>
      <c r="E328" s="54">
        <v>48986356.780000001</v>
      </c>
      <c r="F328" s="103"/>
      <c r="G328" s="54">
        <v>10637774.908164674</v>
      </c>
      <c r="H328" s="54"/>
      <c r="I328" s="54">
        <v>7358642</v>
      </c>
      <c r="J328" s="103"/>
      <c r="K328" s="54">
        <f t="shared" si="29"/>
        <v>3279132.9081646744</v>
      </c>
      <c r="L328" s="54"/>
      <c r="M328" s="52" t="s">
        <v>31</v>
      </c>
    </row>
    <row r="329" spans="1:13">
      <c r="B329" s="40">
        <v>343</v>
      </c>
      <c r="C329" s="51" t="s">
        <v>654</v>
      </c>
      <c r="E329" s="54">
        <v>416034250.87</v>
      </c>
      <c r="F329" s="103"/>
      <c r="G329" s="54">
        <v>17384166.723064572</v>
      </c>
      <c r="H329" s="54"/>
      <c r="I329" s="54">
        <v>56901054</v>
      </c>
      <c r="J329" s="103"/>
      <c r="K329" s="54">
        <f t="shared" si="29"/>
        <v>-39516887.276935428</v>
      </c>
      <c r="L329" s="54"/>
      <c r="M329" s="52" t="s">
        <v>31</v>
      </c>
    </row>
    <row r="330" spans="1:13">
      <c r="B330" s="40">
        <v>343.2</v>
      </c>
      <c r="C330" s="51" t="s">
        <v>656</v>
      </c>
      <c r="E330" s="54">
        <v>199391513.38999999</v>
      </c>
      <c r="F330" s="103"/>
      <c r="G330" s="54">
        <v>5567408.4715009481</v>
      </c>
      <c r="H330" s="54"/>
      <c r="I330" s="54">
        <v>23368604</v>
      </c>
      <c r="J330" s="103"/>
      <c r="K330" s="54">
        <f t="shared" si="29"/>
        <v>-17801195.528499052</v>
      </c>
      <c r="L330" s="54"/>
      <c r="M330" s="52" t="s">
        <v>31</v>
      </c>
    </row>
    <row r="331" spans="1:13">
      <c r="B331" s="40">
        <v>344</v>
      </c>
      <c r="C331" s="51" t="s">
        <v>658</v>
      </c>
      <c r="E331" s="54">
        <v>72806012.989999995</v>
      </c>
      <c r="F331" s="103"/>
      <c r="G331" s="54">
        <v>14750858.630935358</v>
      </c>
      <c r="H331" s="54"/>
      <c r="I331" s="54">
        <v>11990598</v>
      </c>
      <c r="J331" s="103"/>
      <c r="K331" s="54">
        <f t="shared" si="29"/>
        <v>2760260.6309353579</v>
      </c>
      <c r="L331" s="54"/>
      <c r="M331" s="52" t="s">
        <v>31</v>
      </c>
    </row>
    <row r="332" spans="1:13">
      <c r="B332" s="40">
        <v>345</v>
      </c>
      <c r="C332" s="51" t="s">
        <v>604</v>
      </c>
      <c r="E332" s="54">
        <v>119379430.79000001</v>
      </c>
      <c r="F332" s="103"/>
      <c r="G332" s="54">
        <v>24738405.048369359</v>
      </c>
      <c r="H332" s="54"/>
      <c r="I332" s="54">
        <v>20947902</v>
      </c>
      <c r="J332" s="103"/>
      <c r="K332" s="54">
        <f t="shared" si="29"/>
        <v>3790503.0483693592</v>
      </c>
      <c r="L332" s="54"/>
      <c r="M332" s="52" t="s">
        <v>31</v>
      </c>
    </row>
    <row r="333" spans="1:13">
      <c r="A333" s="39"/>
      <c r="B333" s="40">
        <v>346</v>
      </c>
      <c r="C333" s="51" t="s">
        <v>606</v>
      </c>
      <c r="E333" s="59">
        <v>10182153.789999999</v>
      </c>
      <c r="F333" s="103"/>
      <c r="G333" s="59">
        <v>1371022.2623292278</v>
      </c>
      <c r="H333" s="54"/>
      <c r="I333" s="59">
        <v>1551657</v>
      </c>
      <c r="J333" s="103"/>
      <c r="K333" s="59">
        <f t="shared" si="29"/>
        <v>-180634.73767077224</v>
      </c>
      <c r="L333" s="62"/>
      <c r="M333" s="52" t="s">
        <v>31</v>
      </c>
    </row>
    <row r="334" spans="1:13" s="46" customFormat="1">
      <c r="A334" s="41"/>
      <c r="B334" s="42" t="s">
        <v>707</v>
      </c>
      <c r="C334" s="43"/>
      <c r="E334" s="67">
        <f>SUBTOTAL(9,E327:E333)</f>
        <v>953786155.38</v>
      </c>
      <c r="F334" s="102"/>
      <c r="G334" s="67">
        <f>SUBTOTAL(9,G327:G333)</f>
        <v>91401281.47431083</v>
      </c>
      <c r="H334" s="61"/>
      <c r="I334" s="67">
        <f>SUBTOTAL(9,I327:I333)</f>
        <v>137363022</v>
      </c>
      <c r="J334" s="102"/>
      <c r="K334" s="67">
        <f>SUBTOTAL(9,K327:K333)</f>
        <v>-45961740.525689162</v>
      </c>
      <c r="L334" s="61"/>
      <c r="M334" s="52"/>
    </row>
    <row r="335" spans="1:13" s="46" customFormat="1">
      <c r="A335" s="41"/>
      <c r="B335" s="42"/>
      <c r="C335" s="43"/>
      <c r="E335" s="61"/>
      <c r="F335" s="102"/>
      <c r="G335" s="61"/>
      <c r="H335" s="61"/>
      <c r="I335" s="61"/>
      <c r="J335" s="102"/>
      <c r="K335" s="61"/>
      <c r="L335" s="61"/>
      <c r="M335" s="52"/>
    </row>
    <row r="336" spans="1:13" s="46" customFormat="1">
      <c r="A336" s="75" t="s">
        <v>708</v>
      </c>
      <c r="B336" s="42"/>
      <c r="C336" s="43"/>
      <c r="E336" s="65">
        <f>SUBTOTAL(9,E327:E335)</f>
        <v>953786155.38</v>
      </c>
      <c r="F336" s="104"/>
      <c r="G336" s="65">
        <f>SUBTOTAL(9,G327:G335)</f>
        <v>91401281.47431083</v>
      </c>
      <c r="H336" s="65"/>
      <c r="I336" s="65">
        <f>SUBTOTAL(9,I327:I335)</f>
        <v>137363022</v>
      </c>
      <c r="J336" s="104"/>
      <c r="K336" s="65">
        <f>SUBTOTAL(9,K327:K335)</f>
        <v>-45961740.525689162</v>
      </c>
      <c r="L336" s="65"/>
      <c r="M336" s="52"/>
    </row>
    <row r="337" spans="1:13" s="46" customFormat="1">
      <c r="A337" s="41"/>
      <c r="B337" s="42"/>
      <c r="C337" s="43"/>
      <c r="E337" s="61"/>
      <c r="F337" s="102"/>
      <c r="G337" s="61"/>
      <c r="H337" s="61"/>
      <c r="I337" s="61"/>
      <c r="J337" s="102"/>
      <c r="K337" s="61"/>
      <c r="L337" s="61"/>
      <c r="M337" s="52"/>
    </row>
    <row r="338" spans="1:13" s="46" customFormat="1">
      <c r="A338" s="41"/>
      <c r="B338" s="42"/>
      <c r="C338" s="43"/>
      <c r="E338" s="61"/>
      <c r="F338" s="102"/>
      <c r="G338" s="61"/>
      <c r="H338" s="61"/>
      <c r="I338" s="61"/>
      <c r="J338" s="102"/>
      <c r="K338" s="61"/>
      <c r="L338" s="61"/>
      <c r="M338" s="52"/>
    </row>
    <row r="339" spans="1:13" s="46" customFormat="1">
      <c r="A339" s="75" t="s">
        <v>709</v>
      </c>
      <c r="B339" s="42"/>
      <c r="C339" s="43"/>
      <c r="E339" s="61"/>
      <c r="F339" s="102"/>
      <c r="G339" s="61"/>
      <c r="H339" s="61"/>
      <c r="I339" s="61"/>
      <c r="J339" s="102"/>
      <c r="K339" s="61"/>
      <c r="L339" s="61"/>
      <c r="M339" s="52"/>
    </row>
    <row r="340" spans="1:13">
      <c r="B340" s="40"/>
      <c r="C340" s="51"/>
      <c r="E340" s="54"/>
      <c r="F340" s="103"/>
      <c r="G340" s="54"/>
      <c r="H340" s="54"/>
      <c r="I340" s="54"/>
      <c r="J340" s="103"/>
      <c r="K340" s="54"/>
      <c r="L340" s="54"/>
      <c r="M340" s="52"/>
    </row>
    <row r="341" spans="1:13">
      <c r="B341" s="42" t="s">
        <v>710</v>
      </c>
      <c r="C341" s="51"/>
      <c r="E341" s="54"/>
      <c r="F341" s="103"/>
      <c r="G341" s="54"/>
      <c r="H341" s="54"/>
      <c r="I341" s="54"/>
      <c r="J341" s="103"/>
      <c r="K341" s="54"/>
      <c r="L341" s="54"/>
      <c r="M341" s="52"/>
    </row>
    <row r="342" spans="1:13">
      <c r="B342" s="40">
        <v>341</v>
      </c>
      <c r="C342" s="51" t="s">
        <v>75</v>
      </c>
      <c r="E342" s="54">
        <v>82860775.650000006</v>
      </c>
      <c r="F342" s="103"/>
      <c r="G342" s="54">
        <v>14984896.211042102</v>
      </c>
      <c r="H342" s="54"/>
      <c r="I342" s="54">
        <v>12674099</v>
      </c>
      <c r="J342" s="103"/>
      <c r="K342" s="54">
        <f t="shared" ref="K342:K348" si="30">$G342-$I342</f>
        <v>2310797.2110421024</v>
      </c>
      <c r="L342" s="54"/>
      <c r="M342" s="52" t="s">
        <v>31</v>
      </c>
    </row>
    <row r="343" spans="1:13">
      <c r="B343" s="40">
        <v>342</v>
      </c>
      <c r="C343" s="51" t="s">
        <v>652</v>
      </c>
      <c r="E343" s="54">
        <v>60981843.549999997</v>
      </c>
      <c r="F343" s="103"/>
      <c r="G343" s="54">
        <v>10072428.766151125</v>
      </c>
      <c r="H343" s="54"/>
      <c r="I343" s="54">
        <v>6996789</v>
      </c>
      <c r="J343" s="103"/>
      <c r="K343" s="54">
        <f t="shared" si="30"/>
        <v>3075639.7661511246</v>
      </c>
      <c r="L343" s="54"/>
      <c r="M343" s="52" t="s">
        <v>31</v>
      </c>
    </row>
    <row r="344" spans="1:13">
      <c r="B344" s="40">
        <v>343</v>
      </c>
      <c r="C344" s="51" t="s">
        <v>654</v>
      </c>
      <c r="E344" s="54">
        <v>520328353.39999998</v>
      </c>
      <c r="F344" s="103"/>
      <c r="G344" s="54">
        <v>11417911.559880689</v>
      </c>
      <c r="H344" s="54"/>
      <c r="I344" s="54">
        <v>59189001</v>
      </c>
      <c r="J344" s="103"/>
      <c r="K344" s="54">
        <f t="shared" si="30"/>
        <v>-47771089.440119311</v>
      </c>
      <c r="L344" s="54"/>
      <c r="M344" s="52" t="s">
        <v>31</v>
      </c>
    </row>
    <row r="345" spans="1:13">
      <c r="B345" s="40">
        <v>343.2</v>
      </c>
      <c r="C345" s="51" t="s">
        <v>656</v>
      </c>
      <c r="E345" s="54">
        <v>142604520.90000001</v>
      </c>
      <c r="F345" s="103"/>
      <c r="G345" s="54">
        <v>2020729.8125344366</v>
      </c>
      <c r="H345" s="54"/>
      <c r="I345" s="54">
        <v>13435054</v>
      </c>
      <c r="J345" s="103"/>
      <c r="K345" s="54">
        <f t="shared" si="30"/>
        <v>-11414324.187465563</v>
      </c>
      <c r="L345" s="54"/>
      <c r="M345" s="52" t="s">
        <v>31</v>
      </c>
    </row>
    <row r="346" spans="1:13">
      <c r="B346" s="40">
        <v>344</v>
      </c>
      <c r="C346" s="51" t="s">
        <v>658</v>
      </c>
      <c r="E346" s="54">
        <v>87055237.090000004</v>
      </c>
      <c r="F346" s="103"/>
      <c r="G346" s="54">
        <v>15428071.969450356</v>
      </c>
      <c r="H346" s="54"/>
      <c r="I346" s="54">
        <v>12009044</v>
      </c>
      <c r="J346" s="103"/>
      <c r="K346" s="54">
        <f t="shared" si="30"/>
        <v>3419027.9694503564</v>
      </c>
      <c r="L346" s="54"/>
      <c r="M346" s="52" t="s">
        <v>31</v>
      </c>
    </row>
    <row r="347" spans="1:13">
      <c r="B347" s="40">
        <v>345</v>
      </c>
      <c r="C347" s="51" t="s">
        <v>604</v>
      </c>
      <c r="E347" s="54">
        <v>86332819.810000002</v>
      </c>
      <c r="F347" s="103"/>
      <c r="G347" s="54">
        <v>16252069.043278228</v>
      </c>
      <c r="H347" s="54"/>
      <c r="I347" s="54">
        <v>13103420</v>
      </c>
      <c r="J347" s="103"/>
      <c r="K347" s="54">
        <f t="shared" si="30"/>
        <v>3148649.0432782285</v>
      </c>
      <c r="L347" s="54"/>
      <c r="M347" s="52" t="s">
        <v>31</v>
      </c>
    </row>
    <row r="348" spans="1:13">
      <c r="A348" s="39"/>
      <c r="B348" s="40">
        <v>346</v>
      </c>
      <c r="C348" s="51" t="s">
        <v>606</v>
      </c>
      <c r="E348" s="59">
        <v>12206258.359999999</v>
      </c>
      <c r="F348" s="103"/>
      <c r="G348" s="59">
        <v>2302488.5260921014</v>
      </c>
      <c r="H348" s="54"/>
      <c r="I348" s="59">
        <v>1597767</v>
      </c>
      <c r="J348" s="103"/>
      <c r="K348" s="59">
        <f t="shared" si="30"/>
        <v>704721.52609210135</v>
      </c>
      <c r="L348" s="62"/>
      <c r="M348" s="52" t="s">
        <v>31</v>
      </c>
    </row>
    <row r="349" spans="1:13" s="46" customFormat="1">
      <c r="A349" s="41"/>
      <c r="B349" s="42" t="s">
        <v>711</v>
      </c>
      <c r="C349" s="43"/>
      <c r="E349" s="67">
        <f>SUBTOTAL(9,E342:E348)</f>
        <v>992369808.75999987</v>
      </c>
      <c r="F349" s="102"/>
      <c r="G349" s="67">
        <f>SUBTOTAL(9,G342:G348)</f>
        <v>72478595.888429031</v>
      </c>
      <c r="H349" s="61"/>
      <c r="I349" s="67">
        <f>SUBTOTAL(9,I342:I348)</f>
        <v>119005174</v>
      </c>
      <c r="J349" s="102"/>
      <c r="K349" s="67">
        <f>SUBTOTAL(9,K342:K348)</f>
        <v>-46526578.111570962</v>
      </c>
      <c r="L349" s="61"/>
      <c r="M349" s="52"/>
    </row>
    <row r="350" spans="1:13" s="46" customFormat="1">
      <c r="A350" s="41"/>
      <c r="B350" s="42"/>
      <c r="C350" s="43"/>
      <c r="E350" s="61"/>
      <c r="F350" s="102"/>
      <c r="G350" s="61"/>
      <c r="H350" s="61"/>
      <c r="I350" s="61"/>
      <c r="J350" s="102"/>
      <c r="K350" s="61"/>
      <c r="L350" s="61"/>
      <c r="M350" s="52"/>
    </row>
    <row r="351" spans="1:13" s="46" customFormat="1">
      <c r="A351" s="75" t="s">
        <v>712</v>
      </c>
      <c r="B351" s="42"/>
      <c r="C351" s="43"/>
      <c r="E351" s="65">
        <f>SUBTOTAL(9,E342:E350)</f>
        <v>992369808.75999987</v>
      </c>
      <c r="F351" s="104"/>
      <c r="G351" s="65">
        <f>SUBTOTAL(9,G342:G350)</f>
        <v>72478595.888429031</v>
      </c>
      <c r="H351" s="65"/>
      <c r="I351" s="65">
        <f>SUBTOTAL(9,I342:I350)</f>
        <v>119005174</v>
      </c>
      <c r="J351" s="104"/>
      <c r="K351" s="65">
        <f>SUBTOTAL(9,K342:K350)</f>
        <v>-46526578.111570962</v>
      </c>
      <c r="L351" s="65"/>
      <c r="M351" s="52"/>
    </row>
    <row r="352" spans="1:13" s="46" customFormat="1">
      <c r="A352" s="41"/>
      <c r="B352" s="42"/>
      <c r="C352" s="43"/>
      <c r="E352" s="61"/>
      <c r="F352" s="102"/>
      <c r="G352" s="61"/>
      <c r="H352" s="61"/>
      <c r="I352" s="61"/>
      <c r="J352" s="102"/>
      <c r="K352" s="61"/>
      <c r="L352" s="61"/>
      <c r="M352" s="52"/>
    </row>
    <row r="353" spans="1:13" s="46" customFormat="1">
      <c r="A353" s="41"/>
      <c r="B353" s="42"/>
      <c r="C353" s="43"/>
      <c r="E353" s="61"/>
      <c r="F353" s="102"/>
      <c r="G353" s="61"/>
      <c r="H353" s="61"/>
      <c r="I353" s="61"/>
      <c r="J353" s="102"/>
      <c r="K353" s="61"/>
      <c r="L353" s="61"/>
      <c r="M353" s="52"/>
    </row>
    <row r="354" spans="1:13" s="46" customFormat="1">
      <c r="A354" s="41" t="s">
        <v>713</v>
      </c>
      <c r="B354" s="42"/>
      <c r="C354" s="43"/>
      <c r="E354" s="61"/>
      <c r="F354" s="102"/>
      <c r="G354" s="61"/>
      <c r="H354" s="61"/>
      <c r="I354" s="61"/>
      <c r="J354" s="102"/>
      <c r="K354" s="61"/>
      <c r="L354" s="61"/>
      <c r="M354" s="52"/>
    </row>
    <row r="355" spans="1:13">
      <c r="B355" s="40"/>
      <c r="C355" s="51"/>
      <c r="E355" s="54"/>
      <c r="F355" s="103"/>
      <c r="G355" s="54"/>
      <c r="H355" s="54"/>
      <c r="I355" s="54"/>
      <c r="J355" s="103"/>
      <c r="K355" s="54"/>
      <c r="L355" s="54"/>
      <c r="M355" s="52"/>
    </row>
    <row r="356" spans="1:13">
      <c r="B356" s="42" t="s">
        <v>714</v>
      </c>
      <c r="C356" s="51"/>
      <c r="E356" s="54"/>
      <c r="F356" s="103"/>
      <c r="G356" s="54"/>
      <c r="H356" s="54"/>
      <c r="I356" s="54"/>
      <c r="J356" s="103"/>
      <c r="K356" s="54"/>
      <c r="L356" s="54"/>
      <c r="M356" s="52"/>
    </row>
    <row r="357" spans="1:13">
      <c r="B357" s="40">
        <v>341</v>
      </c>
      <c r="C357" s="51" t="s">
        <v>75</v>
      </c>
      <c r="E357" s="54">
        <v>115652360.84999999</v>
      </c>
      <c r="F357" s="103"/>
      <c r="G357" s="54">
        <v>16378154.146795023</v>
      </c>
      <c r="H357" s="54"/>
      <c r="I357" s="54">
        <v>14301669</v>
      </c>
      <c r="J357" s="103"/>
      <c r="K357" s="54">
        <f t="shared" ref="K357:K363" si="31">$G357-$I357</f>
        <v>2076485.1467950232</v>
      </c>
      <c r="L357" s="54"/>
      <c r="M357" s="52" t="s">
        <v>31</v>
      </c>
    </row>
    <row r="358" spans="1:13">
      <c r="B358" s="40">
        <v>342</v>
      </c>
      <c r="C358" s="51" t="s">
        <v>652</v>
      </c>
      <c r="E358" s="54">
        <v>44972610.740000002</v>
      </c>
      <c r="F358" s="103"/>
      <c r="G358" s="54">
        <v>6713443.6377189988</v>
      </c>
      <c r="H358" s="54"/>
      <c r="I358" s="54">
        <v>4373021</v>
      </c>
      <c r="J358" s="103"/>
      <c r="K358" s="54">
        <f t="shared" si="31"/>
        <v>2340422.6377189988</v>
      </c>
      <c r="L358" s="54"/>
      <c r="M358" s="52" t="s">
        <v>31</v>
      </c>
    </row>
    <row r="359" spans="1:13">
      <c r="B359" s="40">
        <v>343</v>
      </c>
      <c r="C359" s="51" t="s">
        <v>654</v>
      </c>
      <c r="E359" s="54">
        <v>598730639.34000003</v>
      </c>
      <c r="F359" s="103"/>
      <c r="G359" s="54">
        <v>33781084.234580755</v>
      </c>
      <c r="H359" s="54"/>
      <c r="I359" s="54">
        <v>53259543</v>
      </c>
      <c r="J359" s="103"/>
      <c r="K359" s="54">
        <f t="shared" si="31"/>
        <v>-19478458.765419245</v>
      </c>
      <c r="L359" s="54"/>
      <c r="M359" s="52" t="s">
        <v>31</v>
      </c>
    </row>
    <row r="360" spans="1:13">
      <c r="B360" s="40">
        <v>343.2</v>
      </c>
      <c r="C360" s="51" t="s">
        <v>656</v>
      </c>
      <c r="E360" s="54">
        <v>203942735.88</v>
      </c>
      <c r="F360" s="103"/>
      <c r="G360" s="54">
        <v>11213170.154337808</v>
      </c>
      <c r="H360" s="54"/>
      <c r="I360" s="54">
        <v>22581695</v>
      </c>
      <c r="J360" s="103"/>
      <c r="K360" s="54">
        <f t="shared" si="31"/>
        <v>-11368524.845662192</v>
      </c>
      <c r="L360" s="54"/>
      <c r="M360" s="52" t="s">
        <v>31</v>
      </c>
    </row>
    <row r="361" spans="1:13">
      <c r="B361" s="40">
        <v>344</v>
      </c>
      <c r="C361" s="51" t="s">
        <v>658</v>
      </c>
      <c r="E361" s="54">
        <v>97561241.079999998</v>
      </c>
      <c r="F361" s="103"/>
      <c r="G361" s="54">
        <v>11545968.487805938</v>
      </c>
      <c r="H361" s="54"/>
      <c r="I361" s="54">
        <v>10328967</v>
      </c>
      <c r="J361" s="103"/>
      <c r="K361" s="54">
        <f t="shared" si="31"/>
        <v>1217001.4878059383</v>
      </c>
      <c r="L361" s="54"/>
      <c r="M361" s="52" t="s">
        <v>31</v>
      </c>
    </row>
    <row r="362" spans="1:13">
      <c r="B362" s="40">
        <v>345</v>
      </c>
      <c r="C362" s="51" t="s">
        <v>604</v>
      </c>
      <c r="E362" s="54">
        <v>98951248.769999996</v>
      </c>
      <c r="F362" s="103"/>
      <c r="G362" s="54">
        <v>13548418.688220557</v>
      </c>
      <c r="H362" s="54"/>
      <c r="I362" s="54">
        <v>11491772</v>
      </c>
      <c r="J362" s="103"/>
      <c r="K362" s="54">
        <f t="shared" si="31"/>
        <v>2056646.6882205568</v>
      </c>
      <c r="L362" s="54"/>
      <c r="M362" s="52" t="s">
        <v>31</v>
      </c>
    </row>
    <row r="363" spans="1:13">
      <c r="A363" s="39"/>
      <c r="B363" s="40">
        <v>346</v>
      </c>
      <c r="C363" s="51" t="s">
        <v>606</v>
      </c>
      <c r="E363" s="59">
        <v>14414470.289999999</v>
      </c>
      <c r="F363" s="103"/>
      <c r="G363" s="59">
        <v>2258237.1103145033</v>
      </c>
      <c r="H363" s="54"/>
      <c r="I363" s="59">
        <v>1432388</v>
      </c>
      <c r="J363" s="103"/>
      <c r="K363" s="59">
        <f t="shared" si="31"/>
        <v>825849.11031450331</v>
      </c>
      <c r="L363" s="62"/>
      <c r="M363" s="52" t="s">
        <v>31</v>
      </c>
    </row>
    <row r="364" spans="1:13" s="46" customFormat="1">
      <c r="A364" s="41"/>
      <c r="B364" s="42" t="s">
        <v>715</v>
      </c>
      <c r="C364" s="43"/>
      <c r="E364" s="67">
        <f>SUBTOTAL(9,E357:E363)</f>
        <v>1174225306.95</v>
      </c>
      <c r="F364" s="102"/>
      <c r="G364" s="67">
        <f>SUBTOTAL(9,G357:G363)</f>
        <v>95438476.459773585</v>
      </c>
      <c r="H364" s="61"/>
      <c r="I364" s="67">
        <f>SUBTOTAL(9,I357:I363)</f>
        <v>117769055</v>
      </c>
      <c r="J364" s="102"/>
      <c r="K364" s="67">
        <f>SUBTOTAL(9,K357:K363)</f>
        <v>-22330578.540226419</v>
      </c>
      <c r="L364" s="61"/>
      <c r="M364" s="52"/>
    </row>
    <row r="365" spans="1:13" s="46" customFormat="1">
      <c r="A365" s="41"/>
      <c r="B365" s="42"/>
      <c r="C365" s="43"/>
      <c r="E365" s="61"/>
      <c r="F365" s="102"/>
      <c r="G365" s="61"/>
      <c r="H365" s="61"/>
      <c r="I365" s="61"/>
      <c r="J365" s="102"/>
      <c r="K365" s="61"/>
      <c r="L365" s="61"/>
      <c r="M365" s="52"/>
    </row>
    <row r="366" spans="1:13" s="46" customFormat="1">
      <c r="A366" s="41" t="s">
        <v>716</v>
      </c>
      <c r="B366" s="42"/>
      <c r="C366" s="43"/>
      <c r="E366" s="65">
        <f>SUBTOTAL(9,E357:E365)</f>
        <v>1174225306.95</v>
      </c>
      <c r="F366" s="104"/>
      <c r="G366" s="65">
        <f>SUBTOTAL(9,G357:G365)</f>
        <v>95438476.459773585</v>
      </c>
      <c r="H366" s="65"/>
      <c r="I366" s="65">
        <f>SUBTOTAL(9,I357:I365)</f>
        <v>117769055</v>
      </c>
      <c r="J366" s="104"/>
      <c r="K366" s="65">
        <f>SUBTOTAL(9,K357:K365)</f>
        <v>-22330578.540226419</v>
      </c>
      <c r="L366" s="65"/>
      <c r="M366" s="52"/>
    </row>
    <row r="367" spans="1:13" s="46" customFormat="1">
      <c r="A367" s="41"/>
      <c r="B367" s="42"/>
      <c r="C367" s="43"/>
      <c r="E367" s="65"/>
      <c r="F367" s="104"/>
      <c r="G367" s="65"/>
      <c r="H367" s="65"/>
      <c r="I367" s="65"/>
      <c r="J367" s="104"/>
      <c r="K367" s="65"/>
      <c r="L367" s="65"/>
      <c r="M367" s="52"/>
    </row>
    <row r="368" spans="1:13" s="46" customFormat="1">
      <c r="A368" s="41"/>
      <c r="B368" s="42"/>
      <c r="C368" s="43"/>
      <c r="E368" s="65"/>
      <c r="F368" s="104"/>
      <c r="G368" s="65"/>
      <c r="H368" s="65"/>
      <c r="I368" s="65"/>
      <c r="J368" s="104"/>
      <c r="K368" s="65"/>
      <c r="L368" s="65"/>
      <c r="M368" s="52"/>
    </row>
    <row r="369" spans="1:13" s="46" customFormat="1">
      <c r="A369" s="41" t="s">
        <v>717</v>
      </c>
      <c r="B369" s="42"/>
      <c r="C369" s="43"/>
      <c r="E369" s="65"/>
      <c r="F369" s="104"/>
      <c r="G369" s="65"/>
      <c r="H369" s="65"/>
      <c r="I369" s="65"/>
      <c r="J369" s="104"/>
      <c r="K369" s="65"/>
      <c r="L369" s="65"/>
      <c r="M369" s="52"/>
    </row>
    <row r="370" spans="1:13">
      <c r="B370" s="40"/>
      <c r="C370" s="51"/>
      <c r="E370" s="54"/>
      <c r="F370" s="103"/>
      <c r="G370" s="54"/>
      <c r="H370" s="54"/>
      <c r="I370" s="54"/>
      <c r="J370" s="103"/>
      <c r="K370" s="54"/>
      <c r="L370" s="54"/>
      <c r="M370" s="52"/>
    </row>
    <row r="371" spans="1:13">
      <c r="B371" s="42" t="s">
        <v>718</v>
      </c>
      <c r="C371" s="51"/>
      <c r="E371" s="54"/>
      <c r="F371" s="103"/>
      <c r="G371" s="54"/>
      <c r="H371" s="54"/>
      <c r="I371" s="54"/>
      <c r="J371" s="103"/>
      <c r="K371" s="54"/>
      <c r="L371" s="54"/>
      <c r="M371" s="52"/>
    </row>
    <row r="372" spans="1:13">
      <c r="B372" s="40">
        <v>341</v>
      </c>
      <c r="C372" s="51" t="s">
        <v>75</v>
      </c>
      <c r="E372" s="54">
        <v>91902661.439999998</v>
      </c>
      <c r="F372" s="103"/>
      <c r="G372" s="54">
        <v>6992906.0600000005</v>
      </c>
      <c r="H372" s="54"/>
      <c r="I372" s="54">
        <v>5060717</v>
      </c>
      <c r="J372" s="103"/>
      <c r="K372" s="54">
        <f>$G372-$I372</f>
        <v>1932189.0600000005</v>
      </c>
      <c r="L372" s="54"/>
      <c r="M372" s="52" t="s">
        <v>31</v>
      </c>
    </row>
    <row r="373" spans="1:13">
      <c r="B373" s="40">
        <v>342</v>
      </c>
      <c r="C373" s="51" t="s">
        <v>652</v>
      </c>
      <c r="E373" s="54">
        <v>31975789.32</v>
      </c>
      <c r="F373" s="103"/>
      <c r="G373" s="54">
        <v>3158818.02</v>
      </c>
      <c r="H373" s="54"/>
      <c r="I373" s="54">
        <v>1409165</v>
      </c>
      <c r="J373" s="103"/>
      <c r="K373" s="54">
        <f t="shared" ref="K373:K378" si="32">$G373-$I373</f>
        <v>1749653.02</v>
      </c>
      <c r="L373" s="54"/>
      <c r="M373" s="52" t="s">
        <v>31</v>
      </c>
    </row>
    <row r="374" spans="1:13">
      <c r="B374" s="40">
        <v>343</v>
      </c>
      <c r="C374" s="51" t="s">
        <v>654</v>
      </c>
      <c r="E374" s="54">
        <v>739073229.20000005</v>
      </c>
      <c r="F374" s="103"/>
      <c r="G374" s="54">
        <v>43240848.939999998</v>
      </c>
      <c r="H374" s="54"/>
      <c r="I374" s="54">
        <v>29903169</v>
      </c>
      <c r="J374" s="103"/>
      <c r="K374" s="54">
        <f t="shared" si="32"/>
        <v>13337679.939999998</v>
      </c>
      <c r="L374" s="54"/>
      <c r="M374" s="52" t="s">
        <v>31</v>
      </c>
    </row>
    <row r="375" spans="1:13">
      <c r="B375" s="40">
        <v>343.2</v>
      </c>
      <c r="C375" s="51" t="s">
        <v>656</v>
      </c>
      <c r="E375" s="54">
        <v>153483866.53</v>
      </c>
      <c r="F375" s="103"/>
      <c r="G375" s="54">
        <v>17380315.779999994</v>
      </c>
      <c r="H375" s="54"/>
      <c r="I375" s="54">
        <v>13566499</v>
      </c>
      <c r="J375" s="103"/>
      <c r="K375" s="54">
        <f t="shared" si="32"/>
        <v>3813816.7799999937</v>
      </c>
      <c r="L375" s="54"/>
      <c r="M375" s="52" t="s">
        <v>31</v>
      </c>
    </row>
    <row r="376" spans="1:13">
      <c r="B376" s="40">
        <v>344</v>
      </c>
      <c r="C376" s="51" t="s">
        <v>658</v>
      </c>
      <c r="E376" s="54">
        <v>58820523.640000001</v>
      </c>
      <c r="F376" s="103"/>
      <c r="G376" s="54">
        <v>4255527.5199999996</v>
      </c>
      <c r="H376" s="54"/>
      <c r="I376" s="54">
        <v>2878191</v>
      </c>
      <c r="J376" s="103"/>
      <c r="K376" s="54">
        <f t="shared" si="32"/>
        <v>1377336.5199999996</v>
      </c>
      <c r="L376" s="54"/>
      <c r="M376" s="52" t="s">
        <v>31</v>
      </c>
    </row>
    <row r="377" spans="1:13">
      <c r="B377" s="40">
        <v>345</v>
      </c>
      <c r="C377" s="51" t="s">
        <v>604</v>
      </c>
      <c r="E377" s="54">
        <v>100547513.23999999</v>
      </c>
      <c r="F377" s="103"/>
      <c r="G377" s="54">
        <v>6897999.9100000001</v>
      </c>
      <c r="H377" s="54"/>
      <c r="I377" s="54">
        <v>5481762</v>
      </c>
      <c r="J377" s="103"/>
      <c r="K377" s="54">
        <f t="shared" si="32"/>
        <v>1416237.9100000001</v>
      </c>
      <c r="L377" s="54"/>
      <c r="M377" s="52" t="s">
        <v>31</v>
      </c>
    </row>
    <row r="378" spans="1:13">
      <c r="B378" s="40">
        <v>346</v>
      </c>
      <c r="C378" s="51" t="s">
        <v>606</v>
      </c>
      <c r="E378" s="59">
        <v>11269963.789999999</v>
      </c>
      <c r="F378" s="103"/>
      <c r="G378" s="59">
        <v>1562659.02</v>
      </c>
      <c r="H378" s="54"/>
      <c r="I378" s="59">
        <v>527855</v>
      </c>
      <c r="J378" s="103"/>
      <c r="K378" s="59">
        <f t="shared" si="32"/>
        <v>1034804.02</v>
      </c>
      <c r="L378" s="62"/>
      <c r="M378" s="52" t="s">
        <v>31</v>
      </c>
    </row>
    <row r="379" spans="1:13" s="46" customFormat="1">
      <c r="A379" s="41"/>
      <c r="B379" s="42" t="s">
        <v>719</v>
      </c>
      <c r="C379" s="43"/>
      <c r="E379" s="67">
        <f>SUBTOTAL(9,E372:E378)</f>
        <v>1187073547.1600001</v>
      </c>
      <c r="F379" s="102"/>
      <c r="G379" s="67">
        <f>SUBTOTAL(9,G372:G378)</f>
        <v>83489075.24999997</v>
      </c>
      <c r="H379" s="61"/>
      <c r="I379" s="67">
        <f>SUBTOTAL(9,I372:I378)</f>
        <v>58827358</v>
      </c>
      <c r="J379" s="102"/>
      <c r="K379" s="67">
        <f>SUBTOTAL(9,K372:K378)</f>
        <v>24661717.249999993</v>
      </c>
      <c r="L379" s="61"/>
      <c r="M379" s="52"/>
    </row>
    <row r="380" spans="1:13" s="46" customFormat="1">
      <c r="A380" s="41"/>
      <c r="B380" s="42"/>
      <c r="C380" s="43"/>
      <c r="E380" s="61"/>
      <c r="F380" s="102"/>
      <c r="G380" s="61"/>
      <c r="H380" s="61"/>
      <c r="I380" s="61"/>
      <c r="J380" s="102"/>
      <c r="K380" s="61"/>
      <c r="L380" s="61"/>
      <c r="M380" s="52"/>
    </row>
    <row r="381" spans="1:13" s="46" customFormat="1">
      <c r="A381" s="41" t="s">
        <v>720</v>
      </c>
      <c r="B381" s="42"/>
      <c r="C381" s="43"/>
      <c r="E381" s="65">
        <f>SUBTOTAL(9,E372:E380)</f>
        <v>1187073547.1600001</v>
      </c>
      <c r="F381" s="104"/>
      <c r="G381" s="65">
        <f>SUBTOTAL(9,G372:G380)</f>
        <v>83489075.24999997</v>
      </c>
      <c r="H381" s="65"/>
      <c r="I381" s="65">
        <f>SUBTOTAL(9,I372:I380)</f>
        <v>58827358</v>
      </c>
      <c r="J381" s="104"/>
      <c r="K381" s="65">
        <f>SUBTOTAL(9,K372:K380)</f>
        <v>24661717.249999993</v>
      </c>
      <c r="L381" s="65"/>
      <c r="M381" s="52"/>
    </row>
    <row r="382" spans="1:13" s="46" customFormat="1">
      <c r="A382" s="41"/>
      <c r="B382" s="42"/>
      <c r="C382" s="43"/>
      <c r="E382" s="61"/>
      <c r="F382" s="102"/>
      <c r="G382" s="61"/>
      <c r="H382" s="61"/>
      <c r="I382" s="61"/>
      <c r="J382" s="102"/>
      <c r="K382" s="61"/>
      <c r="L382" s="61"/>
      <c r="M382" s="52"/>
    </row>
    <row r="383" spans="1:13" s="46" customFormat="1">
      <c r="A383" s="41"/>
      <c r="B383" s="42"/>
      <c r="C383" s="43"/>
      <c r="E383" s="61"/>
      <c r="F383" s="102"/>
      <c r="G383" s="61"/>
      <c r="H383" s="61"/>
      <c r="I383" s="61"/>
      <c r="J383" s="102"/>
      <c r="K383" s="61"/>
      <c r="L383" s="61"/>
      <c r="M383" s="52"/>
    </row>
    <row r="384" spans="1:13" s="46" customFormat="1">
      <c r="A384" s="41" t="s">
        <v>721</v>
      </c>
      <c r="B384" s="42"/>
      <c r="C384" s="43"/>
      <c r="E384" s="65"/>
      <c r="F384" s="104"/>
      <c r="G384" s="65"/>
      <c r="H384" s="65"/>
      <c r="I384" s="65"/>
      <c r="J384" s="104"/>
      <c r="K384" s="65"/>
      <c r="L384" s="65"/>
      <c r="M384" s="52"/>
    </row>
    <row r="385" spans="1:13">
      <c r="B385" s="40"/>
      <c r="C385" s="51"/>
      <c r="E385" s="54"/>
      <c r="F385" s="103"/>
      <c r="G385" s="54"/>
      <c r="H385" s="54"/>
      <c r="I385" s="54"/>
      <c r="J385" s="103"/>
      <c r="K385" s="54"/>
      <c r="L385" s="54"/>
      <c r="M385" s="52"/>
    </row>
    <row r="386" spans="1:13">
      <c r="B386" s="42" t="s">
        <v>722</v>
      </c>
      <c r="C386" s="51"/>
      <c r="E386" s="54"/>
      <c r="F386" s="103"/>
      <c r="G386" s="54"/>
      <c r="H386" s="54"/>
      <c r="I386" s="54"/>
      <c r="J386" s="103"/>
      <c r="K386" s="54"/>
      <c r="L386" s="54"/>
      <c r="M386" s="52"/>
    </row>
    <row r="387" spans="1:13">
      <c r="B387" s="40">
        <v>341</v>
      </c>
      <c r="C387" s="51" t="s">
        <v>75</v>
      </c>
      <c r="E387" s="54">
        <v>47391460.039999999</v>
      </c>
      <c r="F387" s="103"/>
      <c r="G387" s="54">
        <v>5376376.457566388</v>
      </c>
      <c r="H387" s="54"/>
      <c r="I387" s="54">
        <v>16215233</v>
      </c>
      <c r="J387" s="103"/>
      <c r="K387" s="54">
        <f t="shared" ref="K387:K392" si="33">$G387-$I387</f>
        <v>-10838856.542433612</v>
      </c>
      <c r="L387" s="54"/>
      <c r="M387" s="52" t="s">
        <v>31</v>
      </c>
    </row>
    <row r="388" spans="1:13">
      <c r="B388" s="40">
        <v>342</v>
      </c>
      <c r="C388" s="51" t="s">
        <v>652</v>
      </c>
      <c r="E388" s="54">
        <v>7065622.8200000003</v>
      </c>
      <c r="F388" s="103"/>
      <c r="G388" s="54">
        <v>681671.08291617548</v>
      </c>
      <c r="H388" s="54"/>
      <c r="I388" s="54">
        <v>1901195</v>
      </c>
      <c r="J388" s="103"/>
      <c r="K388" s="54">
        <f t="shared" si="33"/>
        <v>-1219523.9170838245</v>
      </c>
      <c r="L388" s="54"/>
      <c r="M388" s="52" t="s">
        <v>31</v>
      </c>
    </row>
    <row r="389" spans="1:13">
      <c r="B389" s="40">
        <v>343</v>
      </c>
      <c r="C389" s="51" t="s">
        <v>654</v>
      </c>
      <c r="E389" s="54">
        <v>1571193.93</v>
      </c>
      <c r="F389" s="103"/>
      <c r="G389" s="54">
        <v>44279.99941224826</v>
      </c>
      <c r="H389" s="54"/>
      <c r="I389" s="54">
        <v>104244</v>
      </c>
      <c r="J389" s="103"/>
      <c r="K389" s="54">
        <f t="shared" si="33"/>
        <v>-59964.00058775174</v>
      </c>
      <c r="L389" s="54"/>
      <c r="M389" s="52" t="s">
        <v>31</v>
      </c>
    </row>
    <row r="390" spans="1:13">
      <c r="B390" s="40">
        <v>344</v>
      </c>
      <c r="C390" s="51" t="s">
        <v>658</v>
      </c>
      <c r="E390" s="54">
        <v>7570259.6100000003</v>
      </c>
      <c r="F390" s="103"/>
      <c r="G390" s="54">
        <v>551519.62287020078</v>
      </c>
      <c r="H390" s="54"/>
      <c r="I390" s="54">
        <v>1610713</v>
      </c>
      <c r="J390" s="103"/>
      <c r="K390" s="54">
        <f t="shared" si="33"/>
        <v>-1059193.3771297992</v>
      </c>
      <c r="L390" s="54"/>
      <c r="M390" s="52" t="s">
        <v>31</v>
      </c>
    </row>
    <row r="391" spans="1:13">
      <c r="B391" s="40">
        <v>345</v>
      </c>
      <c r="C391" s="51" t="s">
        <v>604</v>
      </c>
      <c r="E391" s="54">
        <v>13444429.18</v>
      </c>
      <c r="F391" s="103"/>
      <c r="G391" s="54">
        <v>1358201.0508231623</v>
      </c>
      <c r="H391" s="54"/>
      <c r="I391" s="54">
        <v>4031467</v>
      </c>
      <c r="J391" s="103"/>
      <c r="K391" s="54">
        <f t="shared" si="33"/>
        <v>-2673265.9491768377</v>
      </c>
      <c r="L391" s="54"/>
      <c r="M391" s="52" t="s">
        <v>31</v>
      </c>
    </row>
    <row r="392" spans="1:13">
      <c r="B392" s="40">
        <v>346</v>
      </c>
      <c r="C392" s="51" t="s">
        <v>606</v>
      </c>
      <c r="E392" s="59">
        <v>4882463.79</v>
      </c>
      <c r="F392" s="103"/>
      <c r="G392" s="59">
        <v>287170.67596942862</v>
      </c>
      <c r="H392" s="54"/>
      <c r="I392" s="59">
        <v>749500</v>
      </c>
      <c r="J392" s="103"/>
      <c r="K392" s="59">
        <f t="shared" si="33"/>
        <v>-462329.32403057138</v>
      </c>
      <c r="L392" s="62"/>
      <c r="M392" s="52" t="s">
        <v>31</v>
      </c>
    </row>
    <row r="393" spans="1:13" s="46" customFormat="1">
      <c r="A393" s="41"/>
      <c r="B393" s="42" t="s">
        <v>723</v>
      </c>
      <c r="C393" s="43"/>
      <c r="E393" s="67">
        <f>SUBTOTAL(9,E387:E392)</f>
        <v>81925429.370000005</v>
      </c>
      <c r="F393" s="102"/>
      <c r="G393" s="67">
        <f>SUBTOTAL(9,G387:G392)</f>
        <v>8299218.8895576037</v>
      </c>
      <c r="H393" s="61"/>
      <c r="I393" s="67">
        <f>SUBTOTAL(9,I387:I392)</f>
        <v>24612352</v>
      </c>
      <c r="J393" s="102"/>
      <c r="K393" s="67">
        <f>SUBTOTAL(9,K387:K392)</f>
        <v>-16313133.110442396</v>
      </c>
      <c r="L393" s="61"/>
      <c r="M393" s="52"/>
    </row>
    <row r="394" spans="1:13" s="46" customFormat="1">
      <c r="A394" s="41"/>
      <c r="B394" s="42"/>
      <c r="C394" s="43"/>
      <c r="E394" s="61"/>
      <c r="F394" s="102"/>
      <c r="G394" s="61"/>
      <c r="H394" s="61"/>
      <c r="I394" s="61"/>
      <c r="J394" s="102"/>
      <c r="K394" s="61"/>
      <c r="L394" s="61"/>
      <c r="M394" s="52"/>
    </row>
    <row r="395" spans="1:13">
      <c r="B395" s="42" t="s">
        <v>724</v>
      </c>
      <c r="C395" s="51"/>
      <c r="E395" s="54"/>
      <c r="F395" s="103"/>
      <c r="G395" s="54"/>
      <c r="H395" s="54"/>
      <c r="I395" s="54"/>
      <c r="J395" s="103"/>
      <c r="K395" s="54"/>
      <c r="L395" s="54"/>
      <c r="M395" s="52"/>
    </row>
    <row r="396" spans="1:13">
      <c r="B396" s="40">
        <v>341</v>
      </c>
      <c r="C396" s="51" t="s">
        <v>75</v>
      </c>
      <c r="E396" s="54">
        <v>114609034.12</v>
      </c>
      <c r="F396" s="103"/>
      <c r="G396" s="54">
        <v>4257588.6381117105</v>
      </c>
      <c r="H396" s="54"/>
      <c r="I396" s="54">
        <v>11514181</v>
      </c>
      <c r="J396" s="103"/>
      <c r="K396" s="54">
        <f t="shared" ref="K396:K402" si="34">$G396-$I396</f>
        <v>-7256592.3618882895</v>
      </c>
      <c r="L396" s="54"/>
      <c r="M396" s="52" t="s">
        <v>31</v>
      </c>
    </row>
    <row r="397" spans="1:13">
      <c r="B397" s="40">
        <v>342</v>
      </c>
      <c r="C397" s="51" t="s">
        <v>652</v>
      </c>
      <c r="E397" s="54">
        <v>3760815.07</v>
      </c>
      <c r="F397" s="103"/>
      <c r="G397" s="54">
        <v>360517.70496580796</v>
      </c>
      <c r="H397" s="54"/>
      <c r="I397" s="54">
        <v>982571</v>
      </c>
      <c r="J397" s="103"/>
      <c r="K397" s="54">
        <f t="shared" si="34"/>
        <v>-622053.29503419204</v>
      </c>
      <c r="L397" s="54"/>
      <c r="M397" s="52" t="s">
        <v>31</v>
      </c>
    </row>
    <row r="398" spans="1:13">
      <c r="B398" s="40">
        <v>343</v>
      </c>
      <c r="C398" s="51" t="s">
        <v>654</v>
      </c>
      <c r="E398" s="54">
        <v>109298878.28</v>
      </c>
      <c r="F398" s="103"/>
      <c r="G398" s="54">
        <v>8224939.3867042214</v>
      </c>
      <c r="H398" s="54"/>
      <c r="I398" s="54">
        <v>21773816</v>
      </c>
      <c r="J398" s="103"/>
      <c r="K398" s="54">
        <f t="shared" si="34"/>
        <v>-13548876.613295779</v>
      </c>
      <c r="L398" s="54"/>
      <c r="M398" s="52" t="s">
        <v>31</v>
      </c>
    </row>
    <row r="399" spans="1:13">
      <c r="B399" s="40">
        <v>343.2</v>
      </c>
      <c r="C399" s="51" t="s">
        <v>656</v>
      </c>
      <c r="E399" s="54">
        <v>18187682.98</v>
      </c>
      <c r="F399" s="103"/>
      <c r="G399" s="54">
        <v>1375640.3019848869</v>
      </c>
      <c r="H399" s="54"/>
      <c r="I399" s="54">
        <v>4837002</v>
      </c>
      <c r="J399" s="103"/>
      <c r="K399" s="54">
        <f t="shared" si="34"/>
        <v>-3461361.6980151134</v>
      </c>
      <c r="L399" s="54"/>
      <c r="M399" s="52" t="s">
        <v>31</v>
      </c>
    </row>
    <row r="400" spans="1:13">
      <c r="B400" s="40">
        <v>344</v>
      </c>
      <c r="C400" s="51" t="s">
        <v>658</v>
      </c>
      <c r="E400" s="54">
        <v>74551855.379999995</v>
      </c>
      <c r="F400" s="103"/>
      <c r="G400" s="54">
        <v>9095594.7756457627</v>
      </c>
      <c r="H400" s="54"/>
      <c r="I400" s="54">
        <v>25834412</v>
      </c>
      <c r="J400" s="103"/>
      <c r="K400" s="54">
        <f t="shared" si="34"/>
        <v>-16738817.224354237</v>
      </c>
      <c r="L400" s="54"/>
      <c r="M400" s="52" t="s">
        <v>31</v>
      </c>
    </row>
    <row r="401" spans="1:13">
      <c r="B401" s="40">
        <v>345</v>
      </c>
      <c r="C401" s="51" t="s">
        <v>604</v>
      </c>
      <c r="E401" s="54">
        <v>12166480.050000001</v>
      </c>
      <c r="F401" s="103"/>
      <c r="G401" s="54">
        <v>1212030.6565025407</v>
      </c>
      <c r="H401" s="54"/>
      <c r="I401" s="54">
        <v>3409503</v>
      </c>
      <c r="J401" s="103"/>
      <c r="K401" s="54">
        <f t="shared" si="34"/>
        <v>-2197472.3434974593</v>
      </c>
      <c r="L401" s="54"/>
      <c r="M401" s="52" t="s">
        <v>31</v>
      </c>
    </row>
    <row r="402" spans="1:13">
      <c r="B402" s="40">
        <v>346</v>
      </c>
      <c r="C402" s="51" t="s">
        <v>606</v>
      </c>
      <c r="E402" s="59">
        <v>2618732.2999999998</v>
      </c>
      <c r="F402" s="103"/>
      <c r="G402" s="59">
        <v>182636.37652746483</v>
      </c>
      <c r="H402" s="54"/>
      <c r="I402" s="59">
        <v>482111</v>
      </c>
      <c r="J402" s="103"/>
      <c r="K402" s="59">
        <f t="shared" si="34"/>
        <v>-299474.62347253517</v>
      </c>
      <c r="L402" s="62"/>
      <c r="M402" s="52" t="s">
        <v>31</v>
      </c>
    </row>
    <row r="403" spans="1:13" s="46" customFormat="1">
      <c r="A403" s="41"/>
      <c r="B403" s="42" t="s">
        <v>725</v>
      </c>
      <c r="C403" s="43"/>
      <c r="E403" s="67">
        <f>SUBTOTAL(9,E396:E402)</f>
        <v>335193478.18000001</v>
      </c>
      <c r="F403" s="102"/>
      <c r="G403" s="67">
        <f>SUBTOTAL(9,G396:G402)</f>
        <v>24708947.840442397</v>
      </c>
      <c r="H403" s="61"/>
      <c r="I403" s="67">
        <f>SUBTOTAL(9,I396:I402)</f>
        <v>68833596</v>
      </c>
      <c r="J403" s="102"/>
      <c r="K403" s="67">
        <f>SUBTOTAL(9,K396:K402)</f>
        <v>-44124648.159557611</v>
      </c>
      <c r="L403" s="61"/>
      <c r="M403" s="52"/>
    </row>
    <row r="404" spans="1:13" s="46" customFormat="1">
      <c r="A404" s="41"/>
      <c r="B404" s="42"/>
      <c r="C404" s="43"/>
      <c r="E404" s="61"/>
      <c r="F404" s="102"/>
      <c r="G404" s="61"/>
      <c r="H404" s="61"/>
      <c r="I404" s="61"/>
      <c r="J404" s="102"/>
      <c r="K404" s="61"/>
      <c r="L404" s="61"/>
      <c r="M404" s="52"/>
    </row>
    <row r="405" spans="1:13" s="46" customFormat="1">
      <c r="A405" s="41" t="s">
        <v>726</v>
      </c>
      <c r="B405" s="42"/>
      <c r="C405" s="43"/>
      <c r="E405" s="65">
        <f>SUBTOTAL(9,E387:E404)</f>
        <v>417118907.55000007</v>
      </c>
      <c r="F405" s="104"/>
      <c r="G405" s="65">
        <f>SUBTOTAL(9,G387:G404)</f>
        <v>33008166.73</v>
      </c>
      <c r="H405" s="65"/>
      <c r="I405" s="65">
        <f>SUBTOTAL(9,I387:I404)</f>
        <v>93445948</v>
      </c>
      <c r="J405" s="104"/>
      <c r="K405" s="65">
        <f>SUBTOTAL(9,K387:K404)</f>
        <v>-60437781.270000003</v>
      </c>
      <c r="L405" s="65"/>
      <c r="M405" s="52"/>
    </row>
    <row r="406" spans="1:13" s="46" customFormat="1">
      <c r="A406" s="41"/>
      <c r="B406" s="42"/>
      <c r="C406" s="43"/>
      <c r="E406" s="61"/>
      <c r="F406" s="102"/>
      <c r="G406" s="61"/>
      <c r="H406" s="61"/>
      <c r="I406" s="61"/>
      <c r="J406" s="102"/>
      <c r="K406" s="61"/>
      <c r="L406" s="61"/>
      <c r="M406" s="52"/>
    </row>
    <row r="407" spans="1:13" s="46" customFormat="1">
      <c r="A407" s="41"/>
      <c r="B407" s="42"/>
      <c r="C407" s="43"/>
      <c r="E407" s="61"/>
      <c r="F407" s="102"/>
      <c r="G407" s="61"/>
      <c r="H407" s="61"/>
      <c r="I407" s="61"/>
      <c r="J407" s="102"/>
      <c r="K407" s="61"/>
      <c r="L407" s="61"/>
      <c r="M407" s="52"/>
    </row>
    <row r="408" spans="1:13" s="46" customFormat="1">
      <c r="A408" s="41" t="s">
        <v>727</v>
      </c>
      <c r="B408" s="42"/>
      <c r="C408" s="43"/>
      <c r="E408" s="65"/>
      <c r="F408" s="104"/>
      <c r="G408" s="65"/>
      <c r="H408" s="65"/>
      <c r="I408" s="65"/>
      <c r="J408" s="104"/>
      <c r="K408" s="65"/>
      <c r="L408" s="65"/>
      <c r="M408" s="52"/>
    </row>
    <row r="409" spans="1:13">
      <c r="B409" s="40"/>
      <c r="C409" s="51"/>
      <c r="E409" s="54"/>
      <c r="F409" s="103"/>
      <c r="G409" s="54"/>
      <c r="H409" s="54"/>
      <c r="I409" s="54"/>
      <c r="J409" s="103"/>
      <c r="K409" s="54"/>
      <c r="L409" s="54"/>
    </row>
    <row r="410" spans="1:13">
      <c r="B410" s="42" t="s">
        <v>728</v>
      </c>
      <c r="C410" s="51"/>
      <c r="E410" s="54"/>
      <c r="F410" s="103"/>
      <c r="G410" s="54"/>
      <c r="H410" s="54"/>
      <c r="I410" s="54"/>
      <c r="J410" s="103"/>
      <c r="K410" s="54"/>
      <c r="L410" s="54"/>
    </row>
    <row r="411" spans="1:13">
      <c r="B411" s="40">
        <v>341</v>
      </c>
      <c r="C411" s="51" t="s">
        <v>75</v>
      </c>
      <c r="E411" s="54">
        <v>23097005.23</v>
      </c>
      <c r="F411" s="103"/>
      <c r="G411" s="54">
        <v>16120538.217249369</v>
      </c>
      <c r="H411" s="54"/>
      <c r="I411" s="54">
        <v>10086480</v>
      </c>
      <c r="J411" s="103"/>
      <c r="K411" s="82">
        <f t="shared" ref="K411:K416" si="35">$G411-$I411</f>
        <v>6034058.2172493692</v>
      </c>
      <c r="L411" s="82"/>
      <c r="M411" s="52" t="s">
        <v>935</v>
      </c>
    </row>
    <row r="412" spans="1:13">
      <c r="B412" s="40">
        <v>342</v>
      </c>
      <c r="C412" s="51" t="s">
        <v>652</v>
      </c>
      <c r="E412" s="54">
        <v>7599138.8799999999</v>
      </c>
      <c r="F412" s="103"/>
      <c r="G412" s="54">
        <v>5202139.4204211319</v>
      </c>
      <c r="H412" s="54"/>
      <c r="I412" s="54">
        <v>2389725</v>
      </c>
      <c r="J412" s="103"/>
      <c r="K412" s="82">
        <f t="shared" si="35"/>
        <v>2812414.4204211319</v>
      </c>
      <c r="L412" s="82"/>
      <c r="M412" s="52" t="s">
        <v>935</v>
      </c>
    </row>
    <row r="413" spans="1:13">
      <c r="B413" s="40">
        <v>343</v>
      </c>
      <c r="C413" s="51" t="s">
        <v>654</v>
      </c>
      <c r="E413" s="54">
        <v>922825.41</v>
      </c>
      <c r="F413" s="103"/>
      <c r="G413" s="54">
        <v>-806789.34841164504</v>
      </c>
      <c r="H413" s="54"/>
      <c r="I413" s="54">
        <v>106182</v>
      </c>
      <c r="J413" s="103"/>
      <c r="K413" s="82">
        <f t="shared" si="35"/>
        <v>-912971.34841164504</v>
      </c>
      <c r="L413" s="82"/>
      <c r="M413" s="52" t="s">
        <v>935</v>
      </c>
    </row>
    <row r="414" spans="1:13">
      <c r="B414" s="40">
        <v>343.2</v>
      </c>
      <c r="C414" s="51" t="s">
        <v>656</v>
      </c>
      <c r="E414" s="54">
        <v>682755.51</v>
      </c>
      <c r="F414" s="103"/>
      <c r="G414" s="54">
        <v>-298821.77230821789</v>
      </c>
      <c r="H414" s="54"/>
      <c r="I414" s="54">
        <v>45062</v>
      </c>
      <c r="J414" s="103"/>
      <c r="K414" s="82">
        <f t="shared" si="35"/>
        <v>-343883.77230821789</v>
      </c>
      <c r="L414" s="82"/>
      <c r="M414" s="52" t="s">
        <v>935</v>
      </c>
    </row>
    <row r="415" spans="1:13">
      <c r="B415" s="40">
        <v>345</v>
      </c>
      <c r="C415" s="51" t="s">
        <v>604</v>
      </c>
      <c r="E415" s="54">
        <v>59974.79</v>
      </c>
      <c r="F415" s="103"/>
      <c r="G415" s="54">
        <v>42726.654722934545</v>
      </c>
      <c r="H415" s="54"/>
      <c r="I415" s="54">
        <v>19595</v>
      </c>
      <c r="J415" s="103"/>
      <c r="K415" s="82">
        <f t="shared" si="35"/>
        <v>23131.654722934545</v>
      </c>
      <c r="L415" s="82"/>
      <c r="M415" s="52" t="s">
        <v>935</v>
      </c>
    </row>
    <row r="416" spans="1:13">
      <c r="B416" s="40">
        <v>346</v>
      </c>
      <c r="C416" s="51" t="s">
        <v>606</v>
      </c>
      <c r="E416" s="59">
        <v>5592.09</v>
      </c>
      <c r="F416" s="103"/>
      <c r="G416" s="59">
        <v>3338.1869347776956</v>
      </c>
      <c r="H416" s="54"/>
      <c r="I416" s="59">
        <v>646</v>
      </c>
      <c r="J416" s="103"/>
      <c r="K416" s="106">
        <f t="shared" si="35"/>
        <v>2692.1869347776956</v>
      </c>
      <c r="L416" s="109"/>
      <c r="M416" s="52" t="s">
        <v>935</v>
      </c>
    </row>
    <row r="417" spans="1:13" s="46" customFormat="1">
      <c r="A417" s="41"/>
      <c r="B417" s="42" t="s">
        <v>730</v>
      </c>
      <c r="C417" s="43"/>
      <c r="E417" s="67">
        <f>SUBTOTAL(9,E411:E416)</f>
        <v>32367291.91</v>
      </c>
      <c r="F417" s="102"/>
      <c r="G417" s="67">
        <f>SUBTOTAL(9,G411:G416)</f>
        <v>20263131.358608346</v>
      </c>
      <c r="H417" s="61"/>
      <c r="I417" s="67">
        <f>SUBTOTAL(9,I411:I416)</f>
        <v>12647690</v>
      </c>
      <c r="J417" s="102"/>
      <c r="K417" s="67">
        <f>SUBTOTAL(9,K411:K416)</f>
        <v>7615441.3586083511</v>
      </c>
      <c r="L417" s="61"/>
      <c r="M417" s="52"/>
    </row>
    <row r="418" spans="1:13" s="46" customFormat="1">
      <c r="A418" s="41"/>
      <c r="B418" s="42"/>
      <c r="C418" s="43"/>
      <c r="E418" s="61"/>
      <c r="F418" s="102"/>
      <c r="G418" s="61"/>
      <c r="H418" s="61"/>
      <c r="I418" s="61"/>
      <c r="J418" s="102"/>
      <c r="K418" s="61"/>
      <c r="L418" s="61"/>
      <c r="M418" s="52"/>
    </row>
    <row r="419" spans="1:13" s="46" customFormat="1">
      <c r="A419" s="41" t="s">
        <v>731</v>
      </c>
      <c r="B419" s="42"/>
      <c r="C419" s="43"/>
      <c r="E419" s="68">
        <f>SUBTOTAL(9,E411:E418)</f>
        <v>32367291.91</v>
      </c>
      <c r="F419" s="104"/>
      <c r="G419" s="68">
        <f>SUBTOTAL(9,G411:G418)</f>
        <v>20263131.358608346</v>
      </c>
      <c r="H419" s="65"/>
      <c r="I419" s="68">
        <f>SUBTOTAL(9,I411:I418)</f>
        <v>12647690</v>
      </c>
      <c r="J419" s="104"/>
      <c r="K419" s="68">
        <f>SUBTOTAL(9,K411:K418)</f>
        <v>7615441.3586083511</v>
      </c>
      <c r="L419" s="65"/>
      <c r="M419" s="52"/>
    </row>
    <row r="420" spans="1:13" s="46" customFormat="1">
      <c r="A420" s="41"/>
      <c r="B420" s="42"/>
      <c r="C420" s="43"/>
      <c r="E420" s="61"/>
      <c r="F420" s="102"/>
      <c r="G420" s="61"/>
      <c r="H420" s="61"/>
      <c r="I420" s="61"/>
      <c r="J420" s="102"/>
      <c r="K420" s="61"/>
      <c r="L420" s="61"/>
      <c r="M420" s="52"/>
    </row>
    <row r="421" spans="1:13" s="46" customFormat="1">
      <c r="A421" s="71" t="s">
        <v>732</v>
      </c>
      <c r="B421" s="42"/>
      <c r="C421" s="43"/>
      <c r="E421" s="84">
        <f>SUBTOTAL(9,E140:E420)</f>
        <v>12889663090.640003</v>
      </c>
      <c r="F421" s="105"/>
      <c r="G421" s="84">
        <f>SUBTOTAL(9,G140:G420)</f>
        <v>2186879047.1427541</v>
      </c>
      <c r="H421" s="84"/>
      <c r="I421" s="84">
        <f>SUBTOTAL(9,I140:I420)</f>
        <v>2256828546</v>
      </c>
      <c r="J421" s="105"/>
      <c r="K421" s="84">
        <f>SUBTOTAL(9,K140:K420)</f>
        <v>-69949498.85724628</v>
      </c>
      <c r="L421" s="84"/>
      <c r="M421" s="52"/>
    </row>
    <row r="422" spans="1:13" s="46" customFormat="1">
      <c r="A422" s="71"/>
      <c r="B422" s="42"/>
      <c r="C422" s="43"/>
      <c r="E422" s="61"/>
      <c r="F422" s="102"/>
      <c r="G422" s="61"/>
      <c r="H422" s="61"/>
      <c r="I422" s="61"/>
      <c r="J422" s="102"/>
      <c r="K422" s="61"/>
      <c r="L422" s="61"/>
      <c r="M422" s="52"/>
    </row>
    <row r="423" spans="1:13" s="46" customFormat="1">
      <c r="A423" s="71"/>
      <c r="B423" s="42"/>
      <c r="C423" s="43"/>
      <c r="E423" s="61"/>
      <c r="F423" s="102"/>
      <c r="G423" s="61"/>
      <c r="H423" s="61"/>
      <c r="I423" s="61"/>
      <c r="J423" s="102"/>
      <c r="K423" s="61"/>
      <c r="L423" s="61"/>
      <c r="M423" s="52"/>
    </row>
    <row r="424" spans="1:13" s="46" customFormat="1">
      <c r="A424" s="39" t="s">
        <v>733</v>
      </c>
      <c r="B424" s="42"/>
      <c r="C424" s="43"/>
      <c r="E424" s="61"/>
      <c r="F424" s="102"/>
      <c r="G424" s="61"/>
      <c r="H424" s="61"/>
      <c r="I424" s="61"/>
      <c r="J424" s="102"/>
      <c r="K424" s="61"/>
      <c r="L424" s="61"/>
      <c r="M424" s="52"/>
    </row>
    <row r="425" spans="1:13">
      <c r="B425" s="40"/>
      <c r="C425" s="51"/>
      <c r="E425" s="54"/>
      <c r="F425" s="103"/>
      <c r="G425" s="54"/>
      <c r="H425" s="54"/>
      <c r="I425" s="54"/>
      <c r="J425" s="103"/>
      <c r="K425" s="54"/>
      <c r="L425" s="54"/>
    </row>
    <row r="426" spans="1:13" s="76" customFormat="1">
      <c r="B426" s="42" t="s">
        <v>734</v>
      </c>
      <c r="C426" s="51"/>
      <c r="E426" s="88"/>
      <c r="F426" s="111"/>
      <c r="G426" s="88"/>
      <c r="H426" s="88"/>
      <c r="I426" s="88"/>
      <c r="J426" s="111"/>
      <c r="K426" s="88"/>
      <c r="L426" s="88"/>
    </row>
    <row r="427" spans="1:13" s="76" customFormat="1">
      <c r="B427" s="40">
        <v>341</v>
      </c>
      <c r="C427" s="51" t="s">
        <v>75</v>
      </c>
      <c r="E427" s="88">
        <v>4817887.4000000004</v>
      </c>
      <c r="F427" s="111"/>
      <c r="G427" s="88">
        <v>3122250.0732911597</v>
      </c>
      <c r="H427" s="88"/>
      <c r="I427" s="88">
        <v>2586240</v>
      </c>
      <c r="J427" s="111"/>
      <c r="K427" s="88">
        <f t="shared" ref="K427:K432" si="36">$G427-$I427</f>
        <v>536010.0732911597</v>
      </c>
      <c r="L427" s="88"/>
      <c r="M427" s="17" t="s">
        <v>42</v>
      </c>
    </row>
    <row r="428" spans="1:13" s="76" customFormat="1">
      <c r="B428" s="40">
        <v>342</v>
      </c>
      <c r="C428" s="51" t="s">
        <v>652</v>
      </c>
      <c r="E428" s="88">
        <v>2084709.95</v>
      </c>
      <c r="F428" s="111"/>
      <c r="G428" s="88">
        <v>1741091.6834670608</v>
      </c>
      <c r="H428" s="88"/>
      <c r="I428" s="88">
        <v>1442191</v>
      </c>
      <c r="J428" s="111"/>
      <c r="K428" s="88">
        <f t="shared" si="36"/>
        <v>298900.68346706079</v>
      </c>
      <c r="L428" s="88"/>
      <c r="M428" s="17" t="s">
        <v>42</v>
      </c>
    </row>
    <row r="429" spans="1:13" s="76" customFormat="1">
      <c r="B429" s="40">
        <v>343</v>
      </c>
      <c r="C429" s="51" t="s">
        <v>654</v>
      </c>
      <c r="E429" s="88">
        <v>12993184.380000001</v>
      </c>
      <c r="F429" s="111"/>
      <c r="G429" s="88">
        <v>10979727.566447917</v>
      </c>
      <c r="H429" s="88"/>
      <c r="I429" s="88">
        <v>5313013</v>
      </c>
      <c r="J429" s="111"/>
      <c r="K429" s="88">
        <f t="shared" si="36"/>
        <v>5666714.5664479174</v>
      </c>
      <c r="L429" s="88"/>
      <c r="M429" s="17" t="s">
        <v>42</v>
      </c>
    </row>
    <row r="430" spans="1:13" s="76" customFormat="1">
      <c r="B430" s="40">
        <v>344</v>
      </c>
      <c r="C430" s="51" t="s">
        <v>658</v>
      </c>
      <c r="E430" s="88">
        <v>5032600.21</v>
      </c>
      <c r="F430" s="111"/>
      <c r="G430" s="88">
        <v>-138475.7856797984</v>
      </c>
      <c r="H430" s="88"/>
      <c r="I430" s="88">
        <v>2639808</v>
      </c>
      <c r="J430" s="111"/>
      <c r="K430" s="88">
        <f t="shared" si="36"/>
        <v>-2778283.7856797986</v>
      </c>
      <c r="L430" s="88"/>
      <c r="M430" s="17" t="s">
        <v>42</v>
      </c>
    </row>
    <row r="431" spans="1:13" s="76" customFormat="1">
      <c r="B431" s="40">
        <v>345</v>
      </c>
      <c r="C431" s="51" t="s">
        <v>604</v>
      </c>
      <c r="E431" s="88">
        <v>601996.44999999995</v>
      </c>
      <c r="F431" s="111"/>
      <c r="G431" s="88">
        <v>499333.80399615376</v>
      </c>
      <c r="H431" s="88"/>
      <c r="I431" s="88">
        <v>431306</v>
      </c>
      <c r="J431" s="111"/>
      <c r="K431" s="88">
        <f t="shared" si="36"/>
        <v>68027.803996153758</v>
      </c>
      <c r="L431" s="88"/>
      <c r="M431" s="17" t="s">
        <v>42</v>
      </c>
    </row>
    <row r="432" spans="1:13" s="76" customFormat="1">
      <c r="A432" s="39"/>
      <c r="B432" s="40">
        <v>346</v>
      </c>
      <c r="C432" s="51" t="s">
        <v>606</v>
      </c>
      <c r="E432" s="77">
        <v>61429.77</v>
      </c>
      <c r="F432" s="111"/>
      <c r="G432" s="77">
        <v>60940.362879482862</v>
      </c>
      <c r="H432" s="88"/>
      <c r="I432" s="77">
        <v>46383</v>
      </c>
      <c r="J432" s="111"/>
      <c r="K432" s="77">
        <f t="shared" si="36"/>
        <v>14557.362879482862</v>
      </c>
      <c r="L432" s="91"/>
      <c r="M432" s="17" t="s">
        <v>42</v>
      </c>
    </row>
    <row r="433" spans="1:13" s="79" customFormat="1">
      <c r="A433" s="41"/>
      <c r="B433" s="42" t="s">
        <v>735</v>
      </c>
      <c r="C433" s="43"/>
      <c r="E433" s="80">
        <f>SUBTOTAL(9,E427:E432)</f>
        <v>25591808.16</v>
      </c>
      <c r="F433" s="108"/>
      <c r="G433" s="80">
        <f>SUBTOTAL(9,G427:G432)</f>
        <v>16264867.704401975</v>
      </c>
      <c r="H433" s="107"/>
      <c r="I433" s="80">
        <f>SUBTOTAL(9,I427:I432)</f>
        <v>12458941</v>
      </c>
      <c r="J433" s="108"/>
      <c r="K433" s="80">
        <f>SUBTOTAL(9,K427:K432)</f>
        <v>3805926.704401976</v>
      </c>
      <c r="L433" s="107"/>
      <c r="M433" s="52"/>
    </row>
    <row r="434" spans="1:13" s="76" customFormat="1">
      <c r="B434" s="40"/>
      <c r="C434" s="51"/>
      <c r="E434" s="91"/>
      <c r="F434" s="111"/>
      <c r="G434" s="91"/>
      <c r="H434" s="91"/>
      <c r="I434" s="91"/>
      <c r="J434" s="111"/>
      <c r="K434" s="91"/>
      <c r="L434" s="91"/>
      <c r="M434" s="52"/>
    </row>
    <row r="435" spans="1:13" s="76" customFormat="1">
      <c r="B435" s="42" t="s">
        <v>736</v>
      </c>
      <c r="C435" s="51"/>
      <c r="E435" s="88"/>
      <c r="F435" s="111"/>
      <c r="G435" s="88"/>
      <c r="H435" s="88"/>
      <c r="I435" s="88"/>
      <c r="J435" s="111"/>
      <c r="K435" s="88"/>
      <c r="L435" s="88"/>
      <c r="M435" s="52"/>
    </row>
    <row r="436" spans="1:13" s="76" customFormat="1">
      <c r="B436" s="40">
        <v>341</v>
      </c>
      <c r="C436" s="51" t="s">
        <v>75</v>
      </c>
      <c r="E436" s="88">
        <v>4827985.3499999996</v>
      </c>
      <c r="F436" s="111"/>
      <c r="G436" s="88">
        <v>3428187.4824064905</v>
      </c>
      <c r="H436" s="88"/>
      <c r="I436" s="88">
        <v>2868644</v>
      </c>
      <c r="J436" s="111"/>
      <c r="K436" s="88">
        <f t="shared" ref="K436:K441" si="37">$G436-$I436</f>
        <v>559543.48240649048</v>
      </c>
      <c r="L436" s="88"/>
      <c r="M436" s="17" t="s">
        <v>42</v>
      </c>
    </row>
    <row r="437" spans="1:13" s="76" customFormat="1">
      <c r="B437" s="40">
        <v>342</v>
      </c>
      <c r="C437" s="51" t="s">
        <v>652</v>
      </c>
      <c r="E437" s="88">
        <v>3214518.11</v>
      </c>
      <c r="F437" s="111"/>
      <c r="G437" s="88">
        <v>2967899.7226494434</v>
      </c>
      <c r="H437" s="88"/>
      <c r="I437" s="88">
        <v>2175648</v>
      </c>
      <c r="J437" s="111"/>
      <c r="K437" s="88">
        <f t="shared" si="37"/>
        <v>792251.72264944343</v>
      </c>
      <c r="L437" s="88"/>
      <c r="M437" s="17" t="s">
        <v>42</v>
      </c>
    </row>
    <row r="438" spans="1:13" s="76" customFormat="1">
      <c r="B438" s="40">
        <v>343</v>
      </c>
      <c r="C438" s="51" t="s">
        <v>654</v>
      </c>
      <c r="E438" s="88">
        <v>16953669.43</v>
      </c>
      <c r="F438" s="111"/>
      <c r="G438" s="88">
        <v>10180285.321154853</v>
      </c>
      <c r="H438" s="88"/>
      <c r="I438" s="88">
        <v>7462758</v>
      </c>
      <c r="J438" s="111"/>
      <c r="K438" s="88">
        <f t="shared" si="37"/>
        <v>2717527.3211548533</v>
      </c>
      <c r="L438" s="88"/>
      <c r="M438" s="17" t="s">
        <v>42</v>
      </c>
    </row>
    <row r="439" spans="1:13" s="76" customFormat="1">
      <c r="B439" s="40">
        <v>343.2</v>
      </c>
      <c r="C439" s="51" t="s">
        <v>656</v>
      </c>
      <c r="E439" s="88">
        <v>5503643.6100000003</v>
      </c>
      <c r="F439" s="111"/>
      <c r="G439" s="88">
        <v>-7407014.9065041393</v>
      </c>
      <c r="H439" s="88"/>
      <c r="I439" s="88">
        <v>2441292</v>
      </c>
      <c r="J439" s="111"/>
      <c r="K439" s="88">
        <f t="shared" si="37"/>
        <v>-9848306.9065041393</v>
      </c>
      <c r="L439" s="88"/>
      <c r="M439" s="17" t="s">
        <v>42</v>
      </c>
    </row>
    <row r="440" spans="1:13" s="76" customFormat="1">
      <c r="B440" s="40">
        <v>344</v>
      </c>
      <c r="C440" s="51" t="s">
        <v>658</v>
      </c>
      <c r="E440" s="88">
        <v>8016734.3300000001</v>
      </c>
      <c r="F440" s="111"/>
      <c r="G440" s="88">
        <v>3399802.6739645288</v>
      </c>
      <c r="H440" s="88"/>
      <c r="I440" s="88">
        <v>4548000</v>
      </c>
      <c r="J440" s="111"/>
      <c r="K440" s="88">
        <f t="shared" si="37"/>
        <v>-1148197.3260354712</v>
      </c>
      <c r="L440" s="88"/>
      <c r="M440" s="17" t="s">
        <v>42</v>
      </c>
    </row>
    <row r="441" spans="1:13" s="76" customFormat="1">
      <c r="A441" s="39"/>
      <c r="B441" s="40">
        <v>345</v>
      </c>
      <c r="C441" s="51" t="s">
        <v>604</v>
      </c>
      <c r="E441" s="77">
        <v>3133772.76</v>
      </c>
      <c r="F441" s="111"/>
      <c r="G441" s="77">
        <v>952076.7597620337</v>
      </c>
      <c r="H441" s="88"/>
      <c r="I441" s="77">
        <v>1336520</v>
      </c>
      <c r="J441" s="111"/>
      <c r="K441" s="77">
        <f t="shared" si="37"/>
        <v>-384443.2402379663</v>
      </c>
      <c r="L441" s="91"/>
      <c r="M441" s="17" t="s">
        <v>42</v>
      </c>
    </row>
    <row r="442" spans="1:13" s="79" customFormat="1">
      <c r="A442" s="41"/>
      <c r="B442" s="42" t="s">
        <v>737</v>
      </c>
      <c r="C442" s="43"/>
      <c r="E442" s="80">
        <f>SUBTOTAL(9,E436:E441)</f>
        <v>41650323.589999996</v>
      </c>
      <c r="F442" s="108"/>
      <c r="G442" s="80">
        <f>SUBTOTAL(9,G436:G441)</f>
        <v>13521237.05343321</v>
      </c>
      <c r="H442" s="107"/>
      <c r="I442" s="80">
        <f>SUBTOTAL(9,I436:I441)</f>
        <v>20832862</v>
      </c>
      <c r="J442" s="108"/>
      <c r="K442" s="80">
        <f>SUBTOTAL(9,K436:K441)</f>
        <v>-7311624.9465667903</v>
      </c>
      <c r="L442" s="107"/>
      <c r="M442" s="52"/>
    </row>
    <row r="443" spans="1:13" s="76" customFormat="1">
      <c r="B443" s="40"/>
      <c r="C443" s="51"/>
      <c r="E443" s="91"/>
      <c r="F443" s="111"/>
      <c r="G443" s="91"/>
      <c r="H443" s="91"/>
      <c r="I443" s="91"/>
      <c r="J443" s="111"/>
      <c r="K443" s="91"/>
      <c r="L443" s="91"/>
      <c r="M443" s="52"/>
    </row>
    <row r="444" spans="1:13" s="76" customFormat="1">
      <c r="B444" s="42" t="s">
        <v>738</v>
      </c>
      <c r="C444" s="51"/>
      <c r="E444" s="88"/>
      <c r="F444" s="111"/>
      <c r="G444" s="88"/>
      <c r="H444" s="88"/>
      <c r="I444" s="88"/>
      <c r="J444" s="111"/>
      <c r="K444" s="88"/>
      <c r="L444" s="88"/>
      <c r="M444" s="52"/>
    </row>
    <row r="445" spans="1:13">
      <c r="B445" s="40">
        <v>341</v>
      </c>
      <c r="C445" s="51" t="s">
        <v>75</v>
      </c>
      <c r="E445" s="54">
        <v>33546197.059999999</v>
      </c>
      <c r="F445" s="103"/>
      <c r="G445" s="54">
        <v>3204248.3852846418</v>
      </c>
      <c r="H445" s="54"/>
      <c r="I445" s="54">
        <v>3855111</v>
      </c>
      <c r="J445" s="103"/>
      <c r="K445" s="54">
        <f t="shared" ref="K445:K451" si="38">$G445-$I445</f>
        <v>-650862.61471535824</v>
      </c>
      <c r="L445" s="54"/>
      <c r="M445" s="17" t="s">
        <v>42</v>
      </c>
    </row>
    <row r="446" spans="1:13">
      <c r="B446" s="40">
        <v>342</v>
      </c>
      <c r="C446" s="51" t="s">
        <v>652</v>
      </c>
      <c r="E446" s="54">
        <v>2910892.75</v>
      </c>
      <c r="F446" s="103"/>
      <c r="G446" s="54">
        <v>232366.07224573437</v>
      </c>
      <c r="H446" s="54"/>
      <c r="I446" s="54">
        <v>357196</v>
      </c>
      <c r="J446" s="103"/>
      <c r="K446" s="54">
        <f t="shared" si="38"/>
        <v>-124829.92775426563</v>
      </c>
      <c r="L446" s="54"/>
      <c r="M446" s="17" t="s">
        <v>42</v>
      </c>
    </row>
    <row r="447" spans="1:13">
      <c r="B447" s="40">
        <v>343</v>
      </c>
      <c r="C447" s="51" t="s">
        <v>654</v>
      </c>
      <c r="E447" s="54">
        <v>115443730.56999999</v>
      </c>
      <c r="F447" s="103"/>
      <c r="G447" s="54">
        <v>20725887.976982657</v>
      </c>
      <c r="H447" s="54"/>
      <c r="I447" s="54">
        <v>13400211</v>
      </c>
      <c r="J447" s="103"/>
      <c r="K447" s="54">
        <f t="shared" si="38"/>
        <v>7325676.9769826569</v>
      </c>
      <c r="L447" s="54"/>
      <c r="M447" s="17" t="s">
        <v>42</v>
      </c>
    </row>
    <row r="448" spans="1:13">
      <c r="B448" s="40">
        <v>343.2</v>
      </c>
      <c r="C448" s="51" t="s">
        <v>656</v>
      </c>
      <c r="E448" s="54">
        <v>141901117.75999999</v>
      </c>
      <c r="F448" s="103"/>
      <c r="G448" s="54">
        <v>12550787.126213055</v>
      </c>
      <c r="H448" s="54"/>
      <c r="I448" s="54">
        <v>14556404</v>
      </c>
      <c r="J448" s="103"/>
      <c r="K448" s="54">
        <f t="shared" si="38"/>
        <v>-2005616.8737869449</v>
      </c>
      <c r="L448" s="54"/>
      <c r="M448" s="17" t="s">
        <v>42</v>
      </c>
    </row>
    <row r="449" spans="1:13">
      <c r="B449" s="40">
        <v>344</v>
      </c>
      <c r="C449" s="51" t="s">
        <v>658</v>
      </c>
      <c r="E449" s="54">
        <v>57967779.409999996</v>
      </c>
      <c r="F449" s="103"/>
      <c r="G449" s="54">
        <v>6488994.5815457758</v>
      </c>
      <c r="H449" s="54"/>
      <c r="I449" s="54">
        <v>7815565</v>
      </c>
      <c r="J449" s="103"/>
      <c r="K449" s="54">
        <f t="shared" si="38"/>
        <v>-1326570.4184542242</v>
      </c>
      <c r="L449" s="54"/>
      <c r="M449" s="17" t="s">
        <v>42</v>
      </c>
    </row>
    <row r="450" spans="1:13">
      <c r="B450" s="40">
        <v>345</v>
      </c>
      <c r="C450" s="51" t="s">
        <v>604</v>
      </c>
      <c r="E450" s="54">
        <v>47764939.100000001</v>
      </c>
      <c r="F450" s="103"/>
      <c r="G450" s="54">
        <v>5851597.1387574915</v>
      </c>
      <c r="H450" s="54"/>
      <c r="I450" s="54">
        <v>6333427</v>
      </c>
      <c r="J450" s="103"/>
      <c r="K450" s="54">
        <f t="shared" si="38"/>
        <v>-481829.86124250852</v>
      </c>
      <c r="L450" s="54"/>
      <c r="M450" s="17" t="s">
        <v>42</v>
      </c>
    </row>
    <row r="451" spans="1:13">
      <c r="A451" s="39"/>
      <c r="B451" s="40">
        <v>346</v>
      </c>
      <c r="C451" s="51" t="s">
        <v>606</v>
      </c>
      <c r="E451" s="59">
        <v>1201369.22</v>
      </c>
      <c r="F451" s="103"/>
      <c r="G451" s="59">
        <v>-259360.5576135568</v>
      </c>
      <c r="H451" s="54"/>
      <c r="I451" s="59">
        <v>136868</v>
      </c>
      <c r="J451" s="103"/>
      <c r="K451" s="59">
        <f t="shared" si="38"/>
        <v>-396228.5576135568</v>
      </c>
      <c r="L451" s="62"/>
      <c r="M451" s="17" t="s">
        <v>42</v>
      </c>
    </row>
    <row r="452" spans="1:13" s="46" customFormat="1">
      <c r="A452" s="41"/>
      <c r="B452" s="42" t="s">
        <v>739</v>
      </c>
      <c r="C452" s="43"/>
      <c r="E452" s="92">
        <f>SUBTOTAL(9,E445:E451)</f>
        <v>400736025.87</v>
      </c>
      <c r="F452" s="102"/>
      <c r="G452" s="92">
        <f>SUBTOTAL(9,G445:G451)</f>
        <v>48794520.723415799</v>
      </c>
      <c r="H452" s="61"/>
      <c r="I452" s="92">
        <f>SUBTOTAL(9,I445:I451)</f>
        <v>46454782</v>
      </c>
      <c r="J452" s="102"/>
      <c r="K452" s="92">
        <f>SUBTOTAL(9,K445:K451)</f>
        <v>2339738.723415799</v>
      </c>
      <c r="L452" s="61"/>
      <c r="M452" s="52"/>
    </row>
    <row r="453" spans="1:13">
      <c r="B453" s="40"/>
      <c r="C453" s="51"/>
      <c r="E453" s="62"/>
      <c r="F453" s="103"/>
      <c r="G453" s="62"/>
      <c r="H453" s="62"/>
      <c r="I453" s="62"/>
      <c r="J453" s="103"/>
      <c r="K453" s="62"/>
      <c r="L453" s="62"/>
      <c r="M453" s="52"/>
    </row>
    <row r="454" spans="1:13">
      <c r="B454" s="42" t="s">
        <v>740</v>
      </c>
      <c r="C454" s="51"/>
      <c r="E454" s="54"/>
      <c r="F454" s="103"/>
      <c r="G454" s="54"/>
      <c r="H454" s="54"/>
      <c r="I454" s="54"/>
      <c r="J454" s="103"/>
      <c r="K454" s="54"/>
      <c r="L454" s="54"/>
      <c r="M454" s="52"/>
    </row>
    <row r="455" spans="1:13">
      <c r="B455" s="40">
        <v>341</v>
      </c>
      <c r="C455" s="51" t="s">
        <v>75</v>
      </c>
      <c r="E455" s="54">
        <v>6787562.25</v>
      </c>
      <c r="F455" s="103"/>
      <c r="G455" s="54">
        <v>1180193.993525747</v>
      </c>
      <c r="H455" s="54"/>
      <c r="I455" s="54">
        <v>905420</v>
      </c>
      <c r="J455" s="103"/>
      <c r="K455" s="54">
        <f t="shared" ref="K455:K461" si="39">$G455-$I455</f>
        <v>274773.99352574698</v>
      </c>
      <c r="L455" s="54"/>
      <c r="M455" s="17" t="s">
        <v>42</v>
      </c>
    </row>
    <row r="456" spans="1:13">
      <c r="B456" s="40">
        <v>342</v>
      </c>
      <c r="C456" s="51" t="s">
        <v>652</v>
      </c>
      <c r="E456" s="54">
        <v>1947602.43</v>
      </c>
      <c r="F456" s="103"/>
      <c r="G456" s="54">
        <v>516359.1699665233</v>
      </c>
      <c r="H456" s="54"/>
      <c r="I456" s="54">
        <v>226357</v>
      </c>
      <c r="J456" s="103"/>
      <c r="K456" s="54">
        <f t="shared" si="39"/>
        <v>290002.1699665233</v>
      </c>
      <c r="L456" s="54"/>
      <c r="M456" s="17" t="s">
        <v>42</v>
      </c>
    </row>
    <row r="457" spans="1:13">
      <c r="B457" s="40">
        <v>343</v>
      </c>
      <c r="C457" s="51" t="s">
        <v>654</v>
      </c>
      <c r="E457" s="54">
        <v>39240895.229999997</v>
      </c>
      <c r="F457" s="103"/>
      <c r="G457" s="54">
        <v>14751295.783080021</v>
      </c>
      <c r="H457" s="54"/>
      <c r="I457" s="54">
        <v>4275761</v>
      </c>
      <c r="J457" s="103"/>
      <c r="K457" s="54">
        <f t="shared" si="39"/>
        <v>10475534.783080021</v>
      </c>
      <c r="L457" s="54"/>
      <c r="M457" s="17" t="s">
        <v>42</v>
      </c>
    </row>
    <row r="458" spans="1:13">
      <c r="B458" s="40">
        <v>343.2</v>
      </c>
      <c r="C458" s="51" t="s">
        <v>656</v>
      </c>
      <c r="E458" s="54">
        <v>79597867.010000005</v>
      </c>
      <c r="F458" s="103"/>
      <c r="G458" s="54">
        <v>10876443.911723686</v>
      </c>
      <c r="H458" s="54"/>
      <c r="I458" s="54">
        <v>7443977</v>
      </c>
      <c r="J458" s="103"/>
      <c r="K458" s="54">
        <f t="shared" si="39"/>
        <v>3432466.9117236864</v>
      </c>
      <c r="L458" s="54"/>
      <c r="M458" s="17" t="s">
        <v>42</v>
      </c>
    </row>
    <row r="459" spans="1:13">
      <c r="B459" s="40">
        <v>344</v>
      </c>
      <c r="C459" s="51" t="s">
        <v>658</v>
      </c>
      <c r="E459" s="54">
        <v>16650606.25</v>
      </c>
      <c r="F459" s="103"/>
      <c r="G459" s="54">
        <v>1046354.6861049031</v>
      </c>
      <c r="H459" s="54"/>
      <c r="I459" s="54">
        <v>2079967</v>
      </c>
      <c r="J459" s="103"/>
      <c r="K459" s="54">
        <f t="shared" si="39"/>
        <v>-1033612.3138950969</v>
      </c>
      <c r="L459" s="54"/>
      <c r="M459" s="17" t="s">
        <v>42</v>
      </c>
    </row>
    <row r="460" spans="1:13">
      <c r="B460" s="40">
        <v>345</v>
      </c>
      <c r="C460" s="51" t="s">
        <v>604</v>
      </c>
      <c r="E460" s="54">
        <v>19893909.68</v>
      </c>
      <c r="F460" s="103"/>
      <c r="G460" s="54">
        <v>2824085.0477077519</v>
      </c>
      <c r="H460" s="54"/>
      <c r="I460" s="54">
        <v>2650279</v>
      </c>
      <c r="J460" s="103"/>
      <c r="K460" s="54">
        <f t="shared" si="39"/>
        <v>173806.04770775186</v>
      </c>
      <c r="L460" s="54"/>
      <c r="M460" s="17" t="s">
        <v>42</v>
      </c>
    </row>
    <row r="461" spans="1:13">
      <c r="A461" s="39"/>
      <c r="B461" s="40">
        <v>346</v>
      </c>
      <c r="C461" s="51" t="s">
        <v>606</v>
      </c>
      <c r="E461" s="59">
        <v>1011200.11</v>
      </c>
      <c r="F461" s="103"/>
      <c r="G461" s="59">
        <v>150824.0456573526</v>
      </c>
      <c r="H461" s="54"/>
      <c r="I461" s="59">
        <v>123289</v>
      </c>
      <c r="J461" s="103"/>
      <c r="K461" s="59">
        <f t="shared" si="39"/>
        <v>27535.045657352603</v>
      </c>
      <c r="L461" s="62"/>
      <c r="M461" s="17" t="s">
        <v>42</v>
      </c>
    </row>
    <row r="462" spans="1:13" s="46" customFormat="1">
      <c r="A462" s="41"/>
      <c r="B462" s="42" t="s">
        <v>741</v>
      </c>
      <c r="C462" s="43"/>
      <c r="E462" s="92">
        <f>SUBTOTAL(9,E455:E461)</f>
        <v>165129642.96000004</v>
      </c>
      <c r="F462" s="102"/>
      <c r="G462" s="92">
        <f>SUBTOTAL(9,G455:G461)</f>
        <v>31345556.637765985</v>
      </c>
      <c r="H462" s="61"/>
      <c r="I462" s="92">
        <f>SUBTOTAL(9,I455:I461)</f>
        <v>17705050</v>
      </c>
      <c r="J462" s="102"/>
      <c r="K462" s="92">
        <f>SUBTOTAL(9,K455:K461)</f>
        <v>13640506.637765985</v>
      </c>
      <c r="L462" s="61"/>
      <c r="M462" s="52"/>
    </row>
    <row r="463" spans="1:13" s="46" customFormat="1">
      <c r="A463" s="41"/>
      <c r="B463" s="42"/>
      <c r="C463" s="43"/>
      <c r="E463" s="61"/>
      <c r="F463" s="102"/>
      <c r="G463" s="61"/>
      <c r="H463" s="61"/>
      <c r="I463" s="61"/>
      <c r="J463" s="102"/>
      <c r="K463" s="61"/>
      <c r="L463" s="61"/>
      <c r="M463" s="52"/>
    </row>
    <row r="464" spans="1:13">
      <c r="B464" s="42" t="s">
        <v>742</v>
      </c>
      <c r="C464" s="51"/>
      <c r="E464" s="54"/>
      <c r="F464" s="103"/>
      <c r="G464" s="54"/>
      <c r="H464" s="54"/>
      <c r="I464" s="54"/>
      <c r="J464" s="103"/>
      <c r="K464" s="54"/>
      <c r="L464" s="54"/>
      <c r="M464" s="52"/>
    </row>
    <row r="465" spans="1:13">
      <c r="B465" s="40">
        <v>341</v>
      </c>
      <c r="C465" s="51" t="s">
        <v>75</v>
      </c>
      <c r="E465" s="54">
        <v>1341022.51</v>
      </c>
      <c r="F465" s="103"/>
      <c r="G465" s="54">
        <v>1283956.663066606</v>
      </c>
      <c r="H465" s="54"/>
      <c r="I465" s="54">
        <v>903412</v>
      </c>
      <c r="J465" s="103"/>
      <c r="K465" s="54">
        <f t="shared" ref="K465:K470" si="40">$G465-$I465</f>
        <v>380544.66306660604</v>
      </c>
      <c r="L465" s="54"/>
      <c r="M465" s="17" t="s">
        <v>42</v>
      </c>
    </row>
    <row r="466" spans="1:13">
      <c r="B466" s="40">
        <v>342</v>
      </c>
      <c r="C466" s="51" t="s">
        <v>652</v>
      </c>
      <c r="E466" s="54">
        <v>698676.35</v>
      </c>
      <c r="F466" s="103"/>
      <c r="G466" s="54">
        <v>659895.64149192872</v>
      </c>
      <c r="H466" s="54"/>
      <c r="I466" s="54">
        <v>502574</v>
      </c>
      <c r="J466" s="103"/>
      <c r="K466" s="54">
        <f t="shared" si="40"/>
        <v>157321.64149192872</v>
      </c>
      <c r="L466" s="54"/>
      <c r="M466" s="17" t="s">
        <v>42</v>
      </c>
    </row>
    <row r="467" spans="1:13">
      <c r="B467" s="40">
        <v>343</v>
      </c>
      <c r="C467" s="51" t="s">
        <v>654</v>
      </c>
      <c r="E467" s="54">
        <v>2601840.14</v>
      </c>
      <c r="F467" s="103"/>
      <c r="G467" s="54">
        <v>2373471.1673132922</v>
      </c>
      <c r="H467" s="54"/>
      <c r="I467" s="54">
        <v>1588473</v>
      </c>
      <c r="J467" s="103"/>
      <c r="K467" s="54">
        <f t="shared" si="40"/>
        <v>784998.16731329216</v>
      </c>
      <c r="L467" s="54"/>
      <c r="M467" s="17" t="s">
        <v>42</v>
      </c>
    </row>
    <row r="468" spans="1:13">
      <c r="B468" s="40">
        <v>344</v>
      </c>
      <c r="C468" s="51" t="s">
        <v>658</v>
      </c>
      <c r="E468" s="54">
        <v>3497641.47</v>
      </c>
      <c r="F468" s="103"/>
      <c r="G468" s="54">
        <v>3539190.287514891</v>
      </c>
      <c r="H468" s="54"/>
      <c r="I468" s="54">
        <v>3080869</v>
      </c>
      <c r="J468" s="103"/>
      <c r="K468" s="54">
        <f t="shared" si="40"/>
        <v>458321.28751489101</v>
      </c>
      <c r="L468" s="54"/>
      <c r="M468" s="17" t="s">
        <v>42</v>
      </c>
    </row>
    <row r="469" spans="1:13">
      <c r="B469" s="40">
        <v>345</v>
      </c>
      <c r="C469" s="51" t="s">
        <v>604</v>
      </c>
      <c r="E469" s="54">
        <v>3288727.56</v>
      </c>
      <c r="F469" s="103"/>
      <c r="G469" s="54">
        <v>3167707.8319004895</v>
      </c>
      <c r="H469" s="54"/>
      <c r="I469" s="54">
        <v>2525619</v>
      </c>
      <c r="J469" s="103"/>
      <c r="K469" s="54">
        <f t="shared" si="40"/>
        <v>642088.83190048952</v>
      </c>
      <c r="L469" s="54"/>
      <c r="M469" s="17" t="s">
        <v>42</v>
      </c>
    </row>
    <row r="470" spans="1:13">
      <c r="A470" s="39"/>
      <c r="B470" s="40">
        <v>346</v>
      </c>
      <c r="C470" s="51" t="s">
        <v>606</v>
      </c>
      <c r="E470" s="59">
        <v>43197.38</v>
      </c>
      <c r="F470" s="103"/>
      <c r="G470" s="59">
        <v>40132.86642803251</v>
      </c>
      <c r="H470" s="54"/>
      <c r="I470" s="59">
        <v>28114</v>
      </c>
      <c r="J470" s="103"/>
      <c r="K470" s="59">
        <f t="shared" si="40"/>
        <v>12018.86642803251</v>
      </c>
      <c r="L470" s="62"/>
      <c r="M470" s="17" t="s">
        <v>42</v>
      </c>
    </row>
    <row r="471" spans="1:13" s="46" customFormat="1">
      <c r="A471" s="41"/>
      <c r="B471" s="42" t="s">
        <v>743</v>
      </c>
      <c r="C471" s="43"/>
      <c r="E471" s="92">
        <f>SUBTOTAL(9,E465:E470)</f>
        <v>11471105.410000002</v>
      </c>
      <c r="F471" s="102"/>
      <c r="G471" s="92">
        <f>SUBTOTAL(9,G465:G470)</f>
        <v>11064354.457715239</v>
      </c>
      <c r="H471" s="61"/>
      <c r="I471" s="92">
        <f>SUBTOTAL(9,I465:I470)</f>
        <v>8629061</v>
      </c>
      <c r="J471" s="102"/>
      <c r="K471" s="92">
        <f>SUBTOTAL(9,K465:K470)</f>
        <v>2435293.4577152398</v>
      </c>
      <c r="L471" s="61"/>
      <c r="M471" s="52"/>
    </row>
    <row r="472" spans="1:13" s="46" customFormat="1">
      <c r="A472" s="41"/>
      <c r="B472" s="42"/>
      <c r="C472" s="43"/>
      <c r="E472" s="61"/>
      <c r="F472" s="102"/>
      <c r="G472" s="61"/>
      <c r="H472" s="61"/>
      <c r="I472" s="61"/>
      <c r="J472" s="102"/>
      <c r="K472" s="61"/>
      <c r="L472" s="61"/>
      <c r="M472" s="52"/>
    </row>
    <row r="473" spans="1:13">
      <c r="B473" s="42" t="s">
        <v>744</v>
      </c>
      <c r="C473" s="51"/>
      <c r="E473" s="54"/>
      <c r="F473" s="103"/>
      <c r="G473" s="54"/>
      <c r="H473" s="54"/>
      <c r="I473" s="54"/>
      <c r="J473" s="103"/>
      <c r="K473" s="54"/>
      <c r="L473" s="54"/>
      <c r="M473" s="52"/>
    </row>
    <row r="474" spans="1:13">
      <c r="B474" s="40">
        <v>341</v>
      </c>
      <c r="C474" s="51" t="s">
        <v>75</v>
      </c>
      <c r="E474" s="54">
        <v>58572693.590000004</v>
      </c>
      <c r="F474" s="103"/>
      <c r="G474" s="54">
        <v>0</v>
      </c>
      <c r="H474" s="54"/>
      <c r="I474" s="54">
        <v>805913</v>
      </c>
      <c r="J474" s="103"/>
      <c r="K474" s="54">
        <f t="shared" ref="K474:K480" si="41">$G474-$I474</f>
        <v>-805913</v>
      </c>
      <c r="L474" s="54"/>
      <c r="M474" s="17" t="s">
        <v>42</v>
      </c>
    </row>
    <row r="475" spans="1:13">
      <c r="B475" s="40">
        <v>342</v>
      </c>
      <c r="C475" s="51" t="s">
        <v>652</v>
      </c>
      <c r="E475" s="54">
        <v>2476705.7599999998</v>
      </c>
      <c r="F475" s="103"/>
      <c r="G475" s="54">
        <v>0</v>
      </c>
      <c r="H475" s="54"/>
      <c r="I475" s="54">
        <v>28067</v>
      </c>
      <c r="J475" s="103"/>
      <c r="K475" s="54">
        <f t="shared" si="41"/>
        <v>-28067</v>
      </c>
      <c r="L475" s="54"/>
      <c r="M475" s="17" t="s">
        <v>42</v>
      </c>
    </row>
    <row r="476" spans="1:13">
      <c r="B476" s="40">
        <v>343</v>
      </c>
      <c r="C476" s="51" t="s">
        <v>654</v>
      </c>
      <c r="E476" s="54">
        <v>101819362.03</v>
      </c>
      <c r="F476" s="103"/>
      <c r="G476" s="54">
        <v>0</v>
      </c>
      <c r="H476" s="54"/>
      <c r="I476" s="54">
        <v>1072158</v>
      </c>
      <c r="J476" s="103"/>
      <c r="K476" s="54">
        <f t="shared" si="41"/>
        <v>-1072158</v>
      </c>
      <c r="L476" s="54"/>
      <c r="M476" s="17" t="s">
        <v>42</v>
      </c>
    </row>
    <row r="477" spans="1:13">
      <c r="B477" s="40">
        <v>343.2</v>
      </c>
      <c r="C477" s="51" t="s">
        <v>656</v>
      </c>
      <c r="E477" s="54">
        <v>124755641.93000001</v>
      </c>
      <c r="F477" s="103"/>
      <c r="G477" s="54">
        <v>0</v>
      </c>
      <c r="H477" s="54"/>
      <c r="I477" s="54">
        <v>1250451</v>
      </c>
      <c r="J477" s="103"/>
      <c r="K477" s="54">
        <f t="shared" si="41"/>
        <v>-1250451</v>
      </c>
      <c r="L477" s="54"/>
      <c r="M477" s="17" t="s">
        <v>42</v>
      </c>
    </row>
    <row r="478" spans="1:13">
      <c r="B478" s="40">
        <v>344</v>
      </c>
      <c r="C478" s="51" t="s">
        <v>658</v>
      </c>
      <c r="E478" s="54">
        <v>50717466.009999998</v>
      </c>
      <c r="F478" s="103"/>
      <c r="G478" s="54">
        <v>0</v>
      </c>
      <c r="H478" s="54"/>
      <c r="I478" s="54">
        <v>630520</v>
      </c>
      <c r="J478" s="103"/>
      <c r="K478" s="54">
        <f t="shared" si="41"/>
        <v>-630520</v>
      </c>
      <c r="L478" s="54"/>
      <c r="M478" s="17" t="s">
        <v>42</v>
      </c>
    </row>
    <row r="479" spans="1:13">
      <c r="B479" s="40">
        <v>345</v>
      </c>
      <c r="C479" s="51" t="s">
        <v>604</v>
      </c>
      <c r="E479" s="54">
        <v>41828382.140000001</v>
      </c>
      <c r="F479" s="103"/>
      <c r="G479" s="54">
        <v>0</v>
      </c>
      <c r="H479" s="54"/>
      <c r="I479" s="54">
        <v>581523</v>
      </c>
      <c r="J479" s="103"/>
      <c r="K479" s="54">
        <f t="shared" si="41"/>
        <v>-581523</v>
      </c>
      <c r="L479" s="54"/>
      <c r="M479" s="17" t="s">
        <v>42</v>
      </c>
    </row>
    <row r="480" spans="1:13">
      <c r="A480" s="39"/>
      <c r="B480" s="40">
        <v>346</v>
      </c>
      <c r="C480" s="51" t="s">
        <v>606</v>
      </c>
      <c r="E480" s="59">
        <v>1040152.63</v>
      </c>
      <c r="F480" s="103"/>
      <c r="G480" s="59">
        <v>0</v>
      </c>
      <c r="H480" s="54"/>
      <c r="I480" s="59">
        <v>12302</v>
      </c>
      <c r="J480" s="103"/>
      <c r="K480" s="59">
        <f t="shared" si="41"/>
        <v>-12302</v>
      </c>
      <c r="L480" s="62"/>
      <c r="M480" s="17" t="s">
        <v>42</v>
      </c>
    </row>
    <row r="481" spans="1:13" s="46" customFormat="1">
      <c r="A481" s="41"/>
      <c r="B481" s="42" t="s">
        <v>745</v>
      </c>
      <c r="C481" s="43"/>
      <c r="E481" s="92">
        <f>SUBTOTAL(9,E474:E480)</f>
        <v>381210404.08999997</v>
      </c>
      <c r="F481" s="102"/>
      <c r="G481" s="92">
        <f>SUBTOTAL(9,G474:G480)</f>
        <v>0</v>
      </c>
      <c r="H481" s="61"/>
      <c r="I481" s="92">
        <f>SUBTOTAL(9,I474:I480)</f>
        <v>4380934</v>
      </c>
      <c r="J481" s="102"/>
      <c r="K481" s="92">
        <f>SUBTOTAL(9,K474:K480)</f>
        <v>-4380934</v>
      </c>
      <c r="L481" s="61"/>
      <c r="M481" s="52"/>
    </row>
    <row r="482" spans="1:13" s="46" customFormat="1">
      <c r="A482" s="41"/>
      <c r="B482" s="42"/>
      <c r="C482" s="43"/>
      <c r="E482" s="61"/>
      <c r="F482" s="102"/>
      <c r="G482" s="61"/>
      <c r="H482" s="61"/>
      <c r="I482" s="61"/>
      <c r="J482" s="102"/>
      <c r="K482" s="61"/>
      <c r="L482" s="61"/>
      <c r="M482" s="52"/>
    </row>
    <row r="483" spans="1:13">
      <c r="B483" s="42" t="s">
        <v>746</v>
      </c>
      <c r="C483" s="51"/>
      <c r="E483" s="54"/>
      <c r="F483" s="103"/>
      <c r="G483" s="54"/>
      <c r="H483" s="54"/>
      <c r="I483" s="54"/>
      <c r="J483" s="103"/>
      <c r="K483" s="54"/>
      <c r="L483" s="54"/>
      <c r="M483" s="52"/>
    </row>
    <row r="484" spans="1:13">
      <c r="A484" s="39"/>
      <c r="B484" s="40">
        <v>342</v>
      </c>
      <c r="C484" s="51" t="s">
        <v>652</v>
      </c>
      <c r="E484" s="59">
        <v>129849747.87</v>
      </c>
      <c r="F484" s="103"/>
      <c r="G484" s="59">
        <v>5382706.0700000003</v>
      </c>
      <c r="H484" s="54"/>
      <c r="I484" s="59">
        <v>4253829</v>
      </c>
      <c r="J484" s="103"/>
      <c r="K484" s="59">
        <f t="shared" ref="K484" si="42">$G484-$I484</f>
        <v>1128877.0700000003</v>
      </c>
      <c r="L484" s="62"/>
      <c r="M484" s="17" t="s">
        <v>42</v>
      </c>
    </row>
    <row r="485" spans="1:13" s="46" customFormat="1">
      <c r="A485" s="41"/>
      <c r="B485" s="42" t="s">
        <v>747</v>
      </c>
      <c r="C485" s="43"/>
      <c r="E485" s="92">
        <f>SUBTOTAL(9,E484:E484)</f>
        <v>129849747.87</v>
      </c>
      <c r="F485" s="102"/>
      <c r="G485" s="92">
        <f>SUBTOTAL(9,G484:G484)</f>
        <v>5382706.0700000003</v>
      </c>
      <c r="H485" s="61"/>
      <c r="I485" s="92">
        <f>SUBTOTAL(9,I484:I484)</f>
        <v>4253829</v>
      </c>
      <c r="J485" s="102"/>
      <c r="K485" s="92">
        <f>SUBTOTAL(9,K484:K484)</f>
        <v>1128877.0700000003</v>
      </c>
      <c r="L485" s="61"/>
      <c r="M485" s="52"/>
    </row>
    <row r="486" spans="1:13" s="46" customFormat="1">
      <c r="A486" s="41"/>
      <c r="B486" s="42"/>
      <c r="C486" s="43"/>
      <c r="E486" s="61"/>
      <c r="F486" s="102"/>
      <c r="G486" s="61"/>
      <c r="H486" s="61"/>
      <c r="I486" s="61"/>
      <c r="J486" s="102"/>
      <c r="K486" s="61"/>
      <c r="L486" s="61"/>
      <c r="M486" s="52"/>
    </row>
    <row r="487" spans="1:13">
      <c r="B487" s="42" t="s">
        <v>748</v>
      </c>
      <c r="C487" s="51"/>
      <c r="E487" s="54"/>
      <c r="F487" s="103"/>
      <c r="G487" s="54"/>
      <c r="H487" s="54"/>
      <c r="I487" s="54"/>
      <c r="J487" s="103"/>
      <c r="K487" s="54"/>
      <c r="L487" s="54"/>
      <c r="M487" s="52"/>
    </row>
    <row r="488" spans="1:13">
      <c r="B488" s="40">
        <v>343</v>
      </c>
      <c r="C488" s="51" t="s">
        <v>654</v>
      </c>
      <c r="E488" s="54">
        <v>6828010.7199999997</v>
      </c>
      <c r="F488" s="103"/>
      <c r="G488" s="54">
        <v>6606758.3780177785</v>
      </c>
      <c r="H488" s="54"/>
      <c r="I488" s="54">
        <v>5846223</v>
      </c>
      <c r="J488" s="103"/>
      <c r="K488" s="54">
        <f t="shared" ref="K488:K490" si="43">$G488-$I488</f>
        <v>760535.37801777851</v>
      </c>
      <c r="L488" s="54"/>
      <c r="M488" s="17" t="s">
        <v>42</v>
      </c>
    </row>
    <row r="489" spans="1:13">
      <c r="B489" s="40">
        <v>344</v>
      </c>
      <c r="C489" s="51" t="s">
        <v>658</v>
      </c>
      <c r="E489" s="54">
        <v>3124353.15</v>
      </c>
      <c r="F489" s="103"/>
      <c r="G489" s="54">
        <v>3180956.0225034948</v>
      </c>
      <c r="H489" s="54"/>
      <c r="I489" s="54">
        <v>2838539</v>
      </c>
      <c r="J489" s="103"/>
      <c r="K489" s="54">
        <f t="shared" si="43"/>
        <v>342417.02250349475</v>
      </c>
      <c r="L489" s="54"/>
      <c r="M489" s="17" t="s">
        <v>42</v>
      </c>
    </row>
    <row r="490" spans="1:13">
      <c r="B490" s="40">
        <v>345</v>
      </c>
      <c r="C490" s="51" t="s">
        <v>604</v>
      </c>
      <c r="E490" s="54">
        <v>1887475.18</v>
      </c>
      <c r="F490" s="103"/>
      <c r="G490" s="54">
        <v>1682887.5356609931</v>
      </c>
      <c r="H490" s="54"/>
      <c r="I490" s="54">
        <v>849875</v>
      </c>
      <c r="J490" s="103"/>
      <c r="K490" s="54">
        <f t="shared" si="43"/>
        <v>833012.53566099307</v>
      </c>
      <c r="L490" s="54"/>
      <c r="M490" s="17" t="s">
        <v>42</v>
      </c>
    </row>
    <row r="491" spans="1:13" s="46" customFormat="1">
      <c r="A491" s="41"/>
      <c r="B491" s="42" t="s">
        <v>749</v>
      </c>
      <c r="C491" s="43"/>
      <c r="E491" s="92">
        <f>SUBTOTAL(9,E488:E490)</f>
        <v>11839839.049999999</v>
      </c>
      <c r="F491" s="102"/>
      <c r="G491" s="92">
        <f>SUBTOTAL(9,G488:G490)</f>
        <v>11470601.936182266</v>
      </c>
      <c r="H491" s="61"/>
      <c r="I491" s="92">
        <f>SUBTOTAL(9,I488:I490)</f>
        <v>9534637</v>
      </c>
      <c r="J491" s="102"/>
      <c r="K491" s="92">
        <f>SUBTOTAL(9,K488:K490)</f>
        <v>1935964.9361822663</v>
      </c>
      <c r="L491" s="61"/>
      <c r="M491" s="52"/>
    </row>
    <row r="492" spans="1:13" s="46" customFormat="1">
      <c r="A492" s="41"/>
      <c r="B492" s="42"/>
      <c r="C492" s="43"/>
      <c r="E492" s="61"/>
      <c r="F492" s="102"/>
      <c r="G492" s="61"/>
      <c r="H492" s="61"/>
      <c r="I492" s="61"/>
      <c r="J492" s="102"/>
      <c r="K492" s="61"/>
      <c r="L492" s="61"/>
      <c r="M492" s="52"/>
    </row>
    <row r="493" spans="1:13">
      <c r="B493" s="42" t="s">
        <v>750</v>
      </c>
      <c r="C493" s="51"/>
      <c r="E493" s="54"/>
      <c r="F493" s="103"/>
      <c r="G493" s="54"/>
      <c r="H493" s="54"/>
      <c r="I493" s="54"/>
      <c r="J493" s="103"/>
      <c r="K493" s="54"/>
      <c r="L493" s="54"/>
      <c r="M493" s="52"/>
    </row>
    <row r="494" spans="1:13">
      <c r="B494" s="40">
        <v>341</v>
      </c>
      <c r="C494" s="51" t="s">
        <v>75</v>
      </c>
      <c r="E494" s="54">
        <v>961008.07</v>
      </c>
      <c r="F494" s="103"/>
      <c r="G494" s="54">
        <v>904453.96226124407</v>
      </c>
      <c r="H494" s="54"/>
      <c r="I494" s="54">
        <v>577919</v>
      </c>
      <c r="J494" s="103"/>
      <c r="K494" s="54">
        <f t="shared" ref="K494:K498" si="44">$G494-$I494</f>
        <v>326534.96226124407</v>
      </c>
      <c r="L494" s="54"/>
      <c r="M494" s="17" t="s">
        <v>42</v>
      </c>
    </row>
    <row r="495" spans="1:13">
      <c r="B495" s="40">
        <v>342</v>
      </c>
      <c r="C495" s="51" t="s">
        <v>652</v>
      </c>
      <c r="E495" s="54">
        <v>590168.06000000006</v>
      </c>
      <c r="F495" s="103"/>
      <c r="G495" s="54">
        <v>537656.24169145385</v>
      </c>
      <c r="H495" s="54"/>
      <c r="I495" s="54">
        <v>336865</v>
      </c>
      <c r="J495" s="103"/>
      <c r="K495" s="54">
        <f t="shared" si="44"/>
        <v>200791.24169145385</v>
      </c>
      <c r="L495" s="54"/>
      <c r="M495" s="17" t="s">
        <v>42</v>
      </c>
    </row>
    <row r="496" spans="1:13">
      <c r="B496" s="40">
        <v>343</v>
      </c>
      <c r="C496" s="51" t="s">
        <v>654</v>
      </c>
      <c r="E496" s="54">
        <v>2799744.92</v>
      </c>
      <c r="F496" s="103"/>
      <c r="G496" s="54">
        <v>2520001.0021969937</v>
      </c>
      <c r="H496" s="54"/>
      <c r="I496" s="54">
        <v>1558406</v>
      </c>
      <c r="J496" s="103"/>
      <c r="K496" s="54">
        <f t="shared" si="44"/>
        <v>961595.00219699368</v>
      </c>
      <c r="L496" s="54"/>
      <c r="M496" s="17" t="s">
        <v>42</v>
      </c>
    </row>
    <row r="497" spans="1:13">
      <c r="B497" s="40">
        <v>345</v>
      </c>
      <c r="C497" s="51" t="s">
        <v>604</v>
      </c>
      <c r="E497" s="54">
        <v>820606.29</v>
      </c>
      <c r="F497" s="103"/>
      <c r="G497" s="54">
        <v>755862.2274251983</v>
      </c>
      <c r="H497" s="54"/>
      <c r="I497" s="54">
        <v>476895</v>
      </c>
      <c r="J497" s="103"/>
      <c r="K497" s="54">
        <f t="shared" si="44"/>
        <v>278967.2274251983</v>
      </c>
      <c r="L497" s="54"/>
      <c r="M497" s="17" t="s">
        <v>42</v>
      </c>
    </row>
    <row r="498" spans="1:13">
      <c r="A498" s="39"/>
      <c r="B498" s="40">
        <v>346</v>
      </c>
      <c r="C498" s="51" t="s">
        <v>606</v>
      </c>
      <c r="E498" s="59">
        <v>46458.71</v>
      </c>
      <c r="F498" s="103"/>
      <c r="G498" s="59">
        <v>42380.942527603795</v>
      </c>
      <c r="H498" s="54"/>
      <c r="I498" s="59">
        <v>26767</v>
      </c>
      <c r="J498" s="103"/>
      <c r="K498" s="59">
        <f t="shared" si="44"/>
        <v>15613.942527603795</v>
      </c>
      <c r="L498" s="62"/>
      <c r="M498" s="17" t="s">
        <v>42</v>
      </c>
    </row>
    <row r="499" spans="1:13" s="46" customFormat="1">
      <c r="A499" s="41"/>
      <c r="B499" s="42" t="s">
        <v>751</v>
      </c>
      <c r="C499" s="43"/>
      <c r="E499" s="67">
        <f>SUBTOTAL(9,E494:E498)</f>
        <v>5217986.05</v>
      </c>
      <c r="F499" s="102"/>
      <c r="G499" s="67">
        <f>SUBTOTAL(9,G494:G498)</f>
        <v>4760354.3761024931</v>
      </c>
      <c r="H499" s="61"/>
      <c r="I499" s="67">
        <f>SUBTOTAL(9,I494:I498)</f>
        <v>2976852</v>
      </c>
      <c r="J499" s="102"/>
      <c r="K499" s="67">
        <f>SUBTOTAL(9,K494:K498)</f>
        <v>1783502.3761024938</v>
      </c>
      <c r="L499" s="61"/>
      <c r="M499" s="52"/>
    </row>
    <row r="500" spans="1:13" s="46" customFormat="1">
      <c r="A500" s="41"/>
      <c r="B500" s="42"/>
      <c r="C500" s="43"/>
      <c r="E500" s="61"/>
      <c r="F500" s="102"/>
      <c r="G500" s="61"/>
      <c r="H500" s="61"/>
      <c r="I500" s="61"/>
      <c r="J500" s="102"/>
      <c r="K500" s="61"/>
      <c r="L500" s="61"/>
      <c r="M500" s="52"/>
    </row>
    <row r="501" spans="1:13" s="46" customFormat="1">
      <c r="A501" s="39" t="s">
        <v>752</v>
      </c>
      <c r="B501" s="42"/>
      <c r="C501" s="43"/>
      <c r="E501" s="65">
        <f>SUBTOTAL(9,E425:E500)</f>
        <v>1172696883.05</v>
      </c>
      <c r="F501" s="104"/>
      <c r="G501" s="65">
        <f>SUBTOTAL(9,G425:G500)</f>
        <v>142604198.95901695</v>
      </c>
      <c r="H501" s="65"/>
      <c r="I501" s="65">
        <f>SUBTOTAL(9,I425:I500)</f>
        <v>127226948</v>
      </c>
      <c r="J501" s="104"/>
      <c r="K501" s="65">
        <f>SUBTOTAL(9,K425:K500)</f>
        <v>15377250.959016977</v>
      </c>
      <c r="L501" s="65"/>
      <c r="M501" s="52"/>
    </row>
    <row r="502" spans="1:13" s="46" customFormat="1">
      <c r="A502" s="41"/>
      <c r="B502" s="42"/>
      <c r="C502" s="43"/>
      <c r="E502" s="61"/>
      <c r="F502" s="102"/>
      <c r="G502" s="61"/>
      <c r="H502" s="61"/>
      <c r="I502" s="61"/>
      <c r="J502" s="102"/>
      <c r="K502" s="61"/>
      <c r="L502" s="61"/>
      <c r="M502" s="52"/>
    </row>
    <row r="503" spans="1:13" s="46" customFormat="1">
      <c r="A503" s="41"/>
      <c r="B503" s="42"/>
      <c r="C503" s="43"/>
      <c r="E503" s="61"/>
      <c r="F503" s="102"/>
      <c r="G503" s="61"/>
      <c r="H503" s="61"/>
      <c r="I503" s="61"/>
      <c r="J503" s="102"/>
      <c r="K503" s="61"/>
      <c r="L503" s="61"/>
      <c r="M503" s="52"/>
    </row>
    <row r="504" spans="1:13">
      <c r="A504" s="71" t="s">
        <v>753</v>
      </c>
      <c r="C504" s="51"/>
      <c r="E504" s="54"/>
      <c r="F504" s="103"/>
      <c r="G504" s="54"/>
      <c r="H504" s="54"/>
      <c r="I504" s="54"/>
      <c r="J504" s="103"/>
      <c r="K504" s="54"/>
      <c r="L504" s="54"/>
      <c r="M504" s="52"/>
    </row>
    <row r="505" spans="1:13">
      <c r="B505" s="40"/>
      <c r="C505" s="51"/>
      <c r="E505" s="54"/>
      <c r="F505" s="103"/>
      <c r="G505" s="54"/>
      <c r="H505" s="54"/>
      <c r="I505" s="54"/>
      <c r="J505" s="103"/>
      <c r="K505" s="54"/>
      <c r="L505" s="54"/>
      <c r="M505" s="52"/>
    </row>
    <row r="506" spans="1:13">
      <c r="B506" s="42" t="s">
        <v>754</v>
      </c>
      <c r="C506" s="51"/>
      <c r="E506" s="54"/>
      <c r="F506" s="103"/>
      <c r="G506" s="54"/>
      <c r="H506" s="54"/>
      <c r="I506" s="54"/>
      <c r="J506" s="103"/>
      <c r="K506" s="54"/>
      <c r="L506" s="54"/>
      <c r="M506" s="52"/>
    </row>
    <row r="507" spans="1:13">
      <c r="B507" s="40">
        <v>341</v>
      </c>
      <c r="C507" s="51" t="s">
        <v>75</v>
      </c>
      <c r="E507" s="54">
        <v>5264513.49</v>
      </c>
      <c r="F507" s="103"/>
      <c r="G507" s="54">
        <v>1968167.0535355546</v>
      </c>
      <c r="H507" s="54"/>
      <c r="I507" s="54">
        <v>1720424</v>
      </c>
      <c r="J507" s="103"/>
      <c r="K507" s="54">
        <f t="shared" ref="K507:K509" si="45">$G507-$I507</f>
        <v>247743.05353555456</v>
      </c>
      <c r="L507" s="54"/>
      <c r="M507" s="52" t="s">
        <v>31</v>
      </c>
    </row>
    <row r="508" spans="1:13">
      <c r="B508" s="40">
        <v>343</v>
      </c>
      <c r="C508" s="51" t="s">
        <v>654</v>
      </c>
      <c r="E508" s="54">
        <v>115359161.09999999</v>
      </c>
      <c r="F508" s="103"/>
      <c r="G508" s="54">
        <v>48632396.245400257</v>
      </c>
      <c r="H508" s="54"/>
      <c r="I508" s="54">
        <v>41516298</v>
      </c>
      <c r="J508" s="103"/>
      <c r="K508" s="54">
        <f t="shared" si="45"/>
        <v>7116098.2454002574</v>
      </c>
      <c r="L508" s="54"/>
      <c r="M508" s="52" t="s">
        <v>31</v>
      </c>
    </row>
    <row r="509" spans="1:13">
      <c r="B509" s="40">
        <v>345</v>
      </c>
      <c r="C509" s="51" t="s">
        <v>604</v>
      </c>
      <c r="E509" s="59">
        <v>26760968.280000001</v>
      </c>
      <c r="F509" s="103"/>
      <c r="G509" s="59">
        <v>10479075.873819111</v>
      </c>
      <c r="H509" s="54"/>
      <c r="I509" s="59">
        <v>9515810</v>
      </c>
      <c r="J509" s="103"/>
      <c r="K509" s="59">
        <f t="shared" si="45"/>
        <v>963265.87381911092</v>
      </c>
      <c r="L509" s="62"/>
      <c r="M509" s="52" t="s">
        <v>31</v>
      </c>
    </row>
    <row r="510" spans="1:13" s="46" customFormat="1">
      <c r="B510" s="46" t="s">
        <v>757</v>
      </c>
      <c r="E510" s="49">
        <f>SUBTOTAL(9,E505:E509)</f>
        <v>147384642.87</v>
      </c>
      <c r="F510" s="102"/>
      <c r="G510" s="49">
        <f>SUBTOTAL(9,G505:G509)</f>
        <v>61079639.172754928</v>
      </c>
      <c r="H510" s="102"/>
      <c r="I510" s="49">
        <f>SUBTOTAL(9,I505:I509)</f>
        <v>52752532</v>
      </c>
      <c r="J510" s="102"/>
      <c r="K510" s="49">
        <f>SUBTOTAL(9,K505:K509)</f>
        <v>8327107.1727549229</v>
      </c>
      <c r="L510" s="49"/>
      <c r="M510" s="52"/>
    </row>
    <row r="511" spans="1:13">
      <c r="B511" s="40"/>
      <c r="C511" s="51"/>
      <c r="E511" s="54"/>
      <c r="F511" s="103"/>
      <c r="G511" s="54"/>
      <c r="H511" s="54"/>
      <c r="I511" s="54"/>
      <c r="J511" s="103"/>
      <c r="K511" s="54"/>
      <c r="L511" s="54"/>
      <c r="M511" s="52"/>
    </row>
    <row r="512" spans="1:13">
      <c r="B512" s="42" t="s">
        <v>758</v>
      </c>
      <c r="C512" s="51"/>
      <c r="E512" s="54"/>
      <c r="F512" s="103"/>
      <c r="G512" s="54"/>
      <c r="H512" s="54"/>
      <c r="I512" s="54"/>
      <c r="J512" s="103"/>
      <c r="K512" s="54"/>
      <c r="L512" s="54"/>
      <c r="M512" s="52"/>
    </row>
    <row r="513" spans="2:13">
      <c r="B513" s="40">
        <v>341</v>
      </c>
      <c r="C513" s="51" t="s">
        <v>75</v>
      </c>
      <c r="E513" s="54">
        <v>3893262.77</v>
      </c>
      <c r="F513" s="103"/>
      <c r="G513" s="54">
        <v>1450840.9015993909</v>
      </c>
      <c r="H513" s="54"/>
      <c r="I513" s="54">
        <v>1278580</v>
      </c>
      <c r="J513" s="103"/>
      <c r="K513" s="54">
        <f t="shared" ref="K513:K515" si="46">$G513-$I513</f>
        <v>172260.9015993909</v>
      </c>
      <c r="L513" s="54"/>
      <c r="M513" s="52" t="s">
        <v>31</v>
      </c>
    </row>
    <row r="514" spans="2:13">
      <c r="B514" s="40">
        <v>343</v>
      </c>
      <c r="C514" s="51" t="s">
        <v>654</v>
      </c>
      <c r="E514" s="54">
        <v>51549211.189999998</v>
      </c>
      <c r="F514" s="103"/>
      <c r="G514" s="54">
        <v>20075003.203898024</v>
      </c>
      <c r="H514" s="54"/>
      <c r="I514" s="54">
        <v>17094749</v>
      </c>
      <c r="J514" s="103"/>
      <c r="K514" s="54">
        <f t="shared" si="46"/>
        <v>2980254.2038980238</v>
      </c>
      <c r="L514" s="54"/>
      <c r="M514" s="52" t="s">
        <v>31</v>
      </c>
    </row>
    <row r="515" spans="2:13">
      <c r="B515" s="40">
        <v>345</v>
      </c>
      <c r="C515" s="51" t="s">
        <v>604</v>
      </c>
      <c r="E515" s="59">
        <v>6126698.5199999996</v>
      </c>
      <c r="F515" s="103"/>
      <c r="G515" s="59">
        <v>2246709.028175578</v>
      </c>
      <c r="H515" s="54"/>
      <c r="I515" s="59">
        <v>2013049</v>
      </c>
      <c r="J515" s="103"/>
      <c r="K515" s="59">
        <f t="shared" si="46"/>
        <v>233660.02817557799</v>
      </c>
      <c r="L515" s="62"/>
      <c r="M515" s="52" t="s">
        <v>31</v>
      </c>
    </row>
    <row r="516" spans="2:13" s="46" customFormat="1">
      <c r="B516" s="46" t="s">
        <v>759</v>
      </c>
      <c r="E516" s="49">
        <f>SUBTOTAL(9,E511:E515)</f>
        <v>61569172.480000004</v>
      </c>
      <c r="F516" s="102"/>
      <c r="G516" s="49">
        <f>SUBTOTAL(9,G511:G515)</f>
        <v>23772553.133672994</v>
      </c>
      <c r="H516" s="102"/>
      <c r="I516" s="49">
        <f>SUBTOTAL(9,I511:I515)</f>
        <v>20386378</v>
      </c>
      <c r="J516" s="102"/>
      <c r="K516" s="49">
        <f>SUBTOTAL(9,K511:K515)</f>
        <v>3386175.1336729927</v>
      </c>
      <c r="L516" s="49"/>
      <c r="M516" s="52"/>
    </row>
    <row r="517" spans="2:13">
      <c r="B517" s="40"/>
      <c r="C517" s="51"/>
      <c r="E517" s="54"/>
      <c r="F517" s="103"/>
      <c r="G517" s="54"/>
      <c r="H517" s="54"/>
      <c r="I517" s="54"/>
      <c r="J517" s="103"/>
      <c r="K517" s="54"/>
      <c r="L517" s="54"/>
      <c r="M517" s="52"/>
    </row>
    <row r="518" spans="2:13">
      <c r="B518" s="42" t="s">
        <v>760</v>
      </c>
      <c r="C518" s="51"/>
      <c r="E518" s="54"/>
      <c r="F518" s="103"/>
      <c r="G518" s="54"/>
      <c r="H518" s="54"/>
      <c r="I518" s="54"/>
      <c r="J518" s="103"/>
      <c r="K518" s="54"/>
      <c r="L518" s="54"/>
      <c r="M518" s="52"/>
    </row>
    <row r="519" spans="2:13">
      <c r="B519" s="40">
        <v>341</v>
      </c>
      <c r="C519" s="51" t="s">
        <v>75</v>
      </c>
      <c r="E519" s="54">
        <v>21002162.91</v>
      </c>
      <c r="F519" s="103"/>
      <c r="G519" s="54">
        <v>6503837.9401933104</v>
      </c>
      <c r="H519" s="54"/>
      <c r="I519" s="54">
        <v>5892677</v>
      </c>
      <c r="J519" s="103"/>
      <c r="K519" s="54">
        <f t="shared" ref="K519:K522" si="47">$G519-$I519</f>
        <v>611160.94019331038</v>
      </c>
      <c r="L519" s="54"/>
      <c r="M519" s="52" t="s">
        <v>31</v>
      </c>
    </row>
    <row r="520" spans="2:13">
      <c r="B520" s="40">
        <v>343</v>
      </c>
      <c r="C520" s="51" t="s">
        <v>654</v>
      </c>
      <c r="E520" s="54">
        <v>402438132.25</v>
      </c>
      <c r="F520" s="103"/>
      <c r="G520" s="54">
        <v>121908958.77434942</v>
      </c>
      <c r="H520" s="54"/>
      <c r="I520" s="54">
        <v>113627950</v>
      </c>
      <c r="J520" s="103"/>
      <c r="K520" s="54">
        <f t="shared" si="47"/>
        <v>8281008.7743494213</v>
      </c>
      <c r="L520" s="54"/>
      <c r="M520" s="52" t="s">
        <v>31</v>
      </c>
    </row>
    <row r="521" spans="2:13">
      <c r="B521" s="40">
        <v>345</v>
      </c>
      <c r="C521" s="51" t="s">
        <v>604</v>
      </c>
      <c r="E521" s="54">
        <v>4171928.33</v>
      </c>
      <c r="F521" s="103"/>
      <c r="G521" s="54">
        <v>1299963.3988181653</v>
      </c>
      <c r="H521" s="54"/>
      <c r="I521" s="54">
        <v>1184282</v>
      </c>
      <c r="J521" s="103"/>
      <c r="K521" s="54">
        <f t="shared" si="47"/>
        <v>115681.3988181653</v>
      </c>
      <c r="L521" s="54"/>
      <c r="M521" s="52" t="s">
        <v>31</v>
      </c>
    </row>
    <row r="522" spans="2:13">
      <c r="B522" s="40">
        <v>346</v>
      </c>
      <c r="C522" s="51" t="s">
        <v>606</v>
      </c>
      <c r="E522" s="59">
        <v>57119.55</v>
      </c>
      <c r="F522" s="103"/>
      <c r="G522" s="59">
        <v>5298.5002081557714</v>
      </c>
      <c r="H522" s="54"/>
      <c r="I522" s="59">
        <v>6425</v>
      </c>
      <c r="J522" s="103"/>
      <c r="K522" s="59">
        <f t="shared" si="47"/>
        <v>-1126.4997918442286</v>
      </c>
      <c r="L522" s="62"/>
      <c r="M522" s="52" t="s">
        <v>31</v>
      </c>
    </row>
    <row r="523" spans="2:13" s="46" customFormat="1">
      <c r="B523" s="46" t="s">
        <v>761</v>
      </c>
      <c r="E523" s="49">
        <f>SUBTOTAL(9,E518:E522)</f>
        <v>427669343.04000002</v>
      </c>
      <c r="F523" s="102"/>
      <c r="G523" s="49">
        <f>SUBTOTAL(9,G518:G522)</f>
        <v>129718058.61356905</v>
      </c>
      <c r="H523" s="102"/>
      <c r="I523" s="49">
        <f>SUBTOTAL(9,I518:I522)</f>
        <v>120711334</v>
      </c>
      <c r="J523" s="102"/>
      <c r="K523" s="49">
        <f>SUBTOTAL(9,K518:K522)</f>
        <v>9006724.6135690529</v>
      </c>
      <c r="L523" s="49"/>
      <c r="M523" s="52"/>
    </row>
    <row r="524" spans="2:13">
      <c r="B524" s="40"/>
      <c r="C524" s="51"/>
      <c r="E524" s="54"/>
      <c r="F524" s="103"/>
      <c r="G524" s="54"/>
      <c r="H524" s="54"/>
      <c r="I524" s="54"/>
      <c r="J524" s="103"/>
      <c r="K524" s="54"/>
      <c r="L524" s="54"/>
      <c r="M524" s="52"/>
    </row>
    <row r="525" spans="2:13">
      <c r="B525" s="42" t="s">
        <v>762</v>
      </c>
      <c r="C525" s="51"/>
      <c r="E525" s="54"/>
      <c r="F525" s="103"/>
      <c r="G525" s="54"/>
      <c r="H525" s="54"/>
      <c r="I525" s="54"/>
      <c r="J525" s="103"/>
      <c r="K525" s="54"/>
      <c r="L525" s="54"/>
      <c r="M525" s="52"/>
    </row>
    <row r="526" spans="2:13">
      <c r="B526" s="40">
        <v>341</v>
      </c>
      <c r="C526" s="51" t="s">
        <v>75</v>
      </c>
      <c r="E526" s="54">
        <v>8912828.1099999994</v>
      </c>
      <c r="F526" s="103"/>
      <c r="G526" s="54">
        <v>1541800.7238630049</v>
      </c>
      <c r="H526" s="54"/>
      <c r="I526" s="54">
        <v>1321704</v>
      </c>
      <c r="J526" s="103"/>
      <c r="K526" s="54">
        <f t="shared" ref="K526:K528" si="48">$G526-$I526</f>
        <v>220096.72386300494</v>
      </c>
      <c r="L526" s="54"/>
      <c r="M526" s="52" t="s">
        <v>31</v>
      </c>
    </row>
    <row r="527" spans="2:13">
      <c r="B527" s="40">
        <v>343</v>
      </c>
      <c r="C527" s="51" t="s">
        <v>654</v>
      </c>
      <c r="E527" s="54">
        <v>102392077.56999999</v>
      </c>
      <c r="F527" s="103"/>
      <c r="G527" s="54">
        <v>18419148.275573369</v>
      </c>
      <c r="H527" s="54"/>
      <c r="I527" s="54">
        <v>15942400</v>
      </c>
      <c r="J527" s="103"/>
      <c r="K527" s="54">
        <f t="shared" si="48"/>
        <v>2476748.2755733691</v>
      </c>
      <c r="L527" s="54"/>
      <c r="M527" s="52" t="s">
        <v>31</v>
      </c>
    </row>
    <row r="528" spans="2:13">
      <c r="B528" s="40">
        <v>345</v>
      </c>
      <c r="C528" s="51" t="s">
        <v>604</v>
      </c>
      <c r="E528" s="54">
        <v>18089181.600000001</v>
      </c>
      <c r="F528" s="103"/>
      <c r="G528" s="54">
        <v>3255863.7589378497</v>
      </c>
      <c r="H528" s="54"/>
      <c r="I528" s="54">
        <v>2793575</v>
      </c>
      <c r="J528" s="103"/>
      <c r="K528" s="54">
        <f t="shared" si="48"/>
        <v>462288.75893784966</v>
      </c>
      <c r="L528" s="54"/>
      <c r="M528" s="52" t="s">
        <v>31</v>
      </c>
    </row>
    <row r="529" spans="2:13" s="46" customFormat="1">
      <c r="B529" s="46" t="s">
        <v>763</v>
      </c>
      <c r="E529" s="92">
        <f>SUBTOTAL(9,E525:E528)</f>
        <v>129394087.28</v>
      </c>
      <c r="F529" s="102"/>
      <c r="G529" s="92">
        <f>SUBTOTAL(9,G525:G528)</f>
        <v>23216812.758374225</v>
      </c>
      <c r="H529" s="102"/>
      <c r="I529" s="92">
        <f>SUBTOTAL(9,I525:I528)</f>
        <v>20057679</v>
      </c>
      <c r="J529" s="102"/>
      <c r="K529" s="92">
        <f>SUBTOTAL(9,K525:K528)</f>
        <v>3159133.7583742235</v>
      </c>
      <c r="L529" s="61"/>
      <c r="M529" s="52"/>
    </row>
    <row r="530" spans="2:13">
      <c r="B530" s="40"/>
      <c r="C530" s="51"/>
      <c r="E530" s="54"/>
      <c r="F530" s="103"/>
      <c r="G530" s="54"/>
      <c r="H530" s="54"/>
      <c r="I530" s="54"/>
      <c r="J530" s="103"/>
      <c r="K530" s="54"/>
      <c r="L530" s="54"/>
      <c r="M530" s="52"/>
    </row>
    <row r="531" spans="2:13">
      <c r="B531" s="42" t="s">
        <v>764</v>
      </c>
      <c r="C531" s="51"/>
      <c r="E531" s="54"/>
      <c r="F531" s="103"/>
      <c r="G531" s="54"/>
      <c r="H531" s="54"/>
      <c r="I531" s="54"/>
      <c r="J531" s="103"/>
      <c r="K531" s="54"/>
      <c r="L531" s="54"/>
      <c r="M531" s="52"/>
    </row>
    <row r="532" spans="2:13">
      <c r="B532" s="40">
        <v>341</v>
      </c>
      <c r="C532" s="51" t="s">
        <v>75</v>
      </c>
      <c r="E532" s="54">
        <v>5527836.6399999997</v>
      </c>
      <c r="F532" s="103"/>
      <c r="G532" s="54">
        <v>276071.97365485068</v>
      </c>
      <c r="H532" s="54"/>
      <c r="I532" s="54">
        <v>236923</v>
      </c>
      <c r="J532" s="103"/>
      <c r="K532" s="54">
        <f t="shared" ref="K532:K534" si="49">$G532-$I532</f>
        <v>39148.973654850677</v>
      </c>
      <c r="L532" s="54"/>
      <c r="M532" s="52" t="s">
        <v>31</v>
      </c>
    </row>
    <row r="533" spans="2:13">
      <c r="B533" s="40">
        <v>343</v>
      </c>
      <c r="C533" s="51" t="s">
        <v>654</v>
      </c>
      <c r="E533" s="54">
        <v>62660855.93</v>
      </c>
      <c r="F533" s="103"/>
      <c r="G533" s="54">
        <v>3176355.9254878</v>
      </c>
      <c r="H533" s="54"/>
      <c r="I533" s="54">
        <v>2732640</v>
      </c>
      <c r="J533" s="103"/>
      <c r="K533" s="54">
        <f t="shared" si="49"/>
        <v>443715.92548780004</v>
      </c>
      <c r="L533" s="54"/>
      <c r="M533" s="52" t="s">
        <v>31</v>
      </c>
    </row>
    <row r="534" spans="2:13">
      <c r="B534" s="40">
        <v>345</v>
      </c>
      <c r="C534" s="51" t="s">
        <v>604</v>
      </c>
      <c r="E534" s="54">
        <v>11219114.699999999</v>
      </c>
      <c r="F534" s="103"/>
      <c r="G534" s="54">
        <v>560306.48518600548</v>
      </c>
      <c r="H534" s="54"/>
      <c r="I534" s="54">
        <v>480851</v>
      </c>
      <c r="J534" s="103"/>
      <c r="K534" s="54">
        <f t="shared" si="49"/>
        <v>79455.485186005477</v>
      </c>
      <c r="L534" s="54"/>
      <c r="M534" s="52" t="s">
        <v>31</v>
      </c>
    </row>
    <row r="535" spans="2:13" s="46" customFormat="1">
      <c r="B535" s="46" t="s">
        <v>765</v>
      </c>
      <c r="E535" s="92">
        <f>SUBTOTAL(9,E531:E534)</f>
        <v>79407807.269999996</v>
      </c>
      <c r="F535" s="102"/>
      <c r="G535" s="92">
        <f>SUBTOTAL(9,G531:G534)</f>
        <v>4012734.3843286564</v>
      </c>
      <c r="H535" s="102"/>
      <c r="I535" s="92">
        <f>SUBTOTAL(9,I531:I534)</f>
        <v>3450414</v>
      </c>
      <c r="J535" s="102"/>
      <c r="K535" s="92">
        <f>SUBTOTAL(9,K531:K534)</f>
        <v>562320.38432865613</v>
      </c>
      <c r="L535" s="61"/>
      <c r="M535" s="52"/>
    </row>
    <row r="536" spans="2:13">
      <c r="B536" s="40"/>
      <c r="C536" s="51"/>
      <c r="E536" s="54"/>
      <c r="F536" s="103"/>
      <c r="G536" s="54"/>
      <c r="H536" s="54"/>
      <c r="I536" s="54"/>
      <c r="J536" s="103"/>
      <c r="K536" s="54"/>
      <c r="L536" s="54"/>
      <c r="M536" s="52"/>
    </row>
    <row r="537" spans="2:13">
      <c r="B537" s="42" t="s">
        <v>766</v>
      </c>
      <c r="C537" s="51"/>
      <c r="E537" s="54"/>
      <c r="F537" s="103"/>
      <c r="G537" s="54"/>
      <c r="H537" s="54"/>
      <c r="I537" s="54"/>
      <c r="J537" s="103"/>
      <c r="K537" s="54"/>
      <c r="L537" s="54"/>
      <c r="M537" s="52"/>
    </row>
    <row r="538" spans="2:13">
      <c r="B538" s="40">
        <v>341</v>
      </c>
      <c r="C538" s="51" t="s">
        <v>75</v>
      </c>
      <c r="E538" s="54">
        <v>9956698.4199999999</v>
      </c>
      <c r="F538" s="103"/>
      <c r="G538" s="54">
        <v>1433246.6650528305</v>
      </c>
      <c r="H538" s="54"/>
      <c r="I538" s="54">
        <v>1561242</v>
      </c>
      <c r="J538" s="103"/>
      <c r="K538" s="54">
        <f t="shared" ref="K538:K540" si="50">$G538-$I538</f>
        <v>-127995.33494716953</v>
      </c>
      <c r="L538" s="54"/>
      <c r="M538" s="52" t="s">
        <v>31</v>
      </c>
    </row>
    <row r="539" spans="2:13">
      <c r="B539" s="40">
        <v>343</v>
      </c>
      <c r="C539" s="51" t="s">
        <v>654</v>
      </c>
      <c r="E539" s="54">
        <v>97102787.760000005</v>
      </c>
      <c r="F539" s="103"/>
      <c r="G539" s="54">
        <v>17876049.733606052</v>
      </c>
      <c r="H539" s="54"/>
      <c r="I539" s="54">
        <v>15464352</v>
      </c>
      <c r="J539" s="103"/>
      <c r="K539" s="54">
        <f t="shared" si="50"/>
        <v>2411697.7336060517</v>
      </c>
      <c r="L539" s="54"/>
      <c r="M539" s="52" t="s">
        <v>31</v>
      </c>
    </row>
    <row r="540" spans="2:13">
      <c r="B540" s="40">
        <v>345</v>
      </c>
      <c r="C540" s="51" t="s">
        <v>604</v>
      </c>
      <c r="E540" s="59">
        <v>18132083.539999999</v>
      </c>
      <c r="F540" s="103"/>
      <c r="G540" s="59">
        <v>2698343.0850106766</v>
      </c>
      <c r="H540" s="54"/>
      <c r="I540" s="59">
        <v>2842897</v>
      </c>
      <c r="J540" s="103"/>
      <c r="K540" s="59">
        <f t="shared" si="50"/>
        <v>-144553.91498932336</v>
      </c>
      <c r="L540" s="62"/>
      <c r="M540" s="52" t="s">
        <v>31</v>
      </c>
    </row>
    <row r="541" spans="2:13" s="46" customFormat="1">
      <c r="B541" s="46" t="s">
        <v>767</v>
      </c>
      <c r="E541" s="49">
        <f>SUBTOTAL(9,E536:E540)</f>
        <v>125191569.72</v>
      </c>
      <c r="F541" s="102"/>
      <c r="G541" s="49">
        <f>SUBTOTAL(9,G536:G540)</f>
        <v>22007639.48366956</v>
      </c>
      <c r="H541" s="102"/>
      <c r="I541" s="49">
        <f>SUBTOTAL(9,I536:I540)</f>
        <v>19868491</v>
      </c>
      <c r="J541" s="102"/>
      <c r="K541" s="49">
        <f>SUBTOTAL(9,K536:K540)</f>
        <v>2139148.4836695585</v>
      </c>
      <c r="L541" s="49"/>
      <c r="M541" s="52"/>
    </row>
    <row r="542" spans="2:13">
      <c r="B542" s="40"/>
      <c r="C542" s="51"/>
      <c r="E542" s="54"/>
      <c r="F542" s="103"/>
      <c r="G542" s="54"/>
      <c r="H542" s="54"/>
      <c r="I542" s="54"/>
      <c r="J542" s="103"/>
      <c r="K542" s="54"/>
      <c r="L542" s="54"/>
      <c r="M542" s="52"/>
    </row>
    <row r="543" spans="2:13">
      <c r="B543" s="42" t="s">
        <v>768</v>
      </c>
      <c r="C543" s="51"/>
      <c r="E543" s="54"/>
      <c r="F543" s="103"/>
      <c r="G543" s="54"/>
      <c r="H543" s="54"/>
      <c r="I543" s="54"/>
      <c r="J543" s="103"/>
      <c r="K543" s="54"/>
      <c r="L543" s="54"/>
      <c r="M543" s="52"/>
    </row>
    <row r="544" spans="2:13">
      <c r="B544" s="40">
        <v>341</v>
      </c>
      <c r="C544" s="51" t="s">
        <v>75</v>
      </c>
      <c r="E544" s="54">
        <v>9282116.6099999994</v>
      </c>
      <c r="F544" s="103"/>
      <c r="G544" s="54">
        <v>1309422.02</v>
      </c>
      <c r="H544" s="54"/>
      <c r="I544" s="54">
        <v>1454440</v>
      </c>
      <c r="J544" s="103"/>
      <c r="K544" s="54">
        <f t="shared" ref="K544:K546" si="51">$G544-$I544</f>
        <v>-145017.97999999998</v>
      </c>
      <c r="L544" s="54"/>
      <c r="M544" s="52" t="s">
        <v>31</v>
      </c>
    </row>
    <row r="545" spans="2:13">
      <c r="B545" s="40">
        <v>343</v>
      </c>
      <c r="C545" s="51" t="s">
        <v>654</v>
      </c>
      <c r="E545" s="54">
        <v>99609828.549999997</v>
      </c>
      <c r="F545" s="103"/>
      <c r="G545" s="54">
        <v>17665782.779999997</v>
      </c>
      <c r="H545" s="54"/>
      <c r="I545" s="54">
        <v>15853973</v>
      </c>
      <c r="J545" s="103"/>
      <c r="K545" s="54">
        <f t="shared" si="51"/>
        <v>1811809.7799999975</v>
      </c>
      <c r="L545" s="54"/>
      <c r="M545" s="52" t="s">
        <v>31</v>
      </c>
    </row>
    <row r="546" spans="2:13">
      <c r="B546" s="40">
        <v>345</v>
      </c>
      <c r="C546" s="51" t="s">
        <v>604</v>
      </c>
      <c r="E546" s="54">
        <v>18385773.199999999</v>
      </c>
      <c r="F546" s="103"/>
      <c r="G546" s="54">
        <v>2593840.04</v>
      </c>
      <c r="H546" s="54"/>
      <c r="I546" s="54">
        <v>2880911</v>
      </c>
      <c r="J546" s="103"/>
      <c r="K546" s="54">
        <f t="shared" si="51"/>
        <v>-287070.95999999996</v>
      </c>
      <c r="L546" s="54"/>
      <c r="M546" s="52" t="s">
        <v>31</v>
      </c>
    </row>
    <row r="547" spans="2:13" s="46" customFormat="1">
      <c r="B547" s="46" t="s">
        <v>769</v>
      </c>
      <c r="E547" s="92">
        <f>SUBTOTAL(9,E543:E546)</f>
        <v>127277718.36</v>
      </c>
      <c r="F547" s="102"/>
      <c r="G547" s="92">
        <f>SUBTOTAL(9,G543:G546)</f>
        <v>21569044.839999996</v>
      </c>
      <c r="H547" s="102"/>
      <c r="I547" s="92">
        <f>SUBTOTAL(9,I543:I546)</f>
        <v>20189324</v>
      </c>
      <c r="J547" s="102"/>
      <c r="K547" s="92">
        <f>SUBTOTAL(9,K543:K546)</f>
        <v>1379720.8399999975</v>
      </c>
      <c r="L547" s="61"/>
      <c r="M547" s="52"/>
    </row>
    <row r="548" spans="2:13">
      <c r="B548" s="40"/>
      <c r="C548" s="51"/>
      <c r="E548" s="54"/>
      <c r="F548" s="103"/>
      <c r="G548" s="54"/>
      <c r="H548" s="54"/>
      <c r="I548" s="54"/>
      <c r="J548" s="103"/>
      <c r="K548" s="54"/>
      <c r="L548" s="54"/>
      <c r="M548" s="52"/>
    </row>
    <row r="549" spans="2:13">
      <c r="B549" s="42" t="s">
        <v>770</v>
      </c>
      <c r="C549" s="51"/>
      <c r="E549" s="54"/>
      <c r="F549" s="103"/>
      <c r="G549" s="54"/>
      <c r="H549" s="54"/>
      <c r="I549" s="54"/>
      <c r="J549" s="103"/>
      <c r="K549" s="54"/>
      <c r="L549" s="54"/>
      <c r="M549" s="52"/>
    </row>
    <row r="550" spans="2:13">
      <c r="B550" s="40">
        <v>341</v>
      </c>
      <c r="C550" s="51" t="s">
        <v>75</v>
      </c>
      <c r="E550" s="54">
        <v>6681719.4100000001</v>
      </c>
      <c r="F550" s="103"/>
      <c r="G550" s="54">
        <v>718912.52999999991</v>
      </c>
      <c r="H550" s="54"/>
      <c r="I550" s="54">
        <v>668126</v>
      </c>
      <c r="J550" s="103"/>
      <c r="K550" s="54">
        <f t="shared" ref="K550:K552" si="52">$G550-$I550</f>
        <v>50786.529999999912</v>
      </c>
      <c r="L550" s="54"/>
      <c r="M550" s="52" t="s">
        <v>31</v>
      </c>
    </row>
    <row r="551" spans="2:13">
      <c r="B551" s="40">
        <v>343</v>
      </c>
      <c r="C551" s="51" t="s">
        <v>654</v>
      </c>
      <c r="E551" s="54">
        <v>64095911.079999998</v>
      </c>
      <c r="F551" s="103"/>
      <c r="G551" s="54">
        <v>9356515.9900000002</v>
      </c>
      <c r="H551" s="54"/>
      <c r="I551" s="54">
        <v>6521947</v>
      </c>
      <c r="J551" s="103"/>
      <c r="K551" s="54">
        <f t="shared" si="52"/>
        <v>2834568.99</v>
      </c>
      <c r="L551" s="54"/>
      <c r="M551" s="52" t="s">
        <v>31</v>
      </c>
    </row>
    <row r="552" spans="2:13">
      <c r="B552" s="40">
        <v>345</v>
      </c>
      <c r="C552" s="51" t="s">
        <v>604</v>
      </c>
      <c r="E552" s="59">
        <v>17209463.050000001</v>
      </c>
      <c r="F552" s="103"/>
      <c r="G552" s="59">
        <v>1851022.4100000001</v>
      </c>
      <c r="H552" s="54"/>
      <c r="I552" s="59">
        <v>1720826</v>
      </c>
      <c r="J552" s="103"/>
      <c r="K552" s="59">
        <f t="shared" si="52"/>
        <v>130196.41000000015</v>
      </c>
      <c r="L552" s="62"/>
      <c r="M552" s="52" t="s">
        <v>31</v>
      </c>
    </row>
    <row r="553" spans="2:13" s="46" customFormat="1">
      <c r="B553" s="46" t="s">
        <v>771</v>
      </c>
      <c r="E553" s="49">
        <f>SUBTOTAL(9,E548:E552)</f>
        <v>87987093.539999992</v>
      </c>
      <c r="F553" s="102"/>
      <c r="G553" s="49">
        <f>SUBTOTAL(9,G548:G552)</f>
        <v>11926450.93</v>
      </c>
      <c r="H553" s="102"/>
      <c r="I553" s="49">
        <f>SUBTOTAL(9,I548:I552)</f>
        <v>8910899</v>
      </c>
      <c r="J553" s="102"/>
      <c r="K553" s="49">
        <f>SUBTOTAL(9,K548:K552)</f>
        <v>3015551.93</v>
      </c>
      <c r="L553" s="49"/>
      <c r="M553" s="52"/>
    </row>
    <row r="554" spans="2:13">
      <c r="B554" s="40"/>
      <c r="C554" s="51"/>
      <c r="E554" s="54"/>
      <c r="F554" s="103"/>
      <c r="G554" s="54"/>
      <c r="H554" s="54"/>
      <c r="I554" s="54"/>
      <c r="J554" s="103"/>
      <c r="K554" s="54"/>
      <c r="L554" s="54"/>
      <c r="M554" s="52"/>
    </row>
    <row r="555" spans="2:13">
      <c r="B555" s="42" t="s">
        <v>772</v>
      </c>
      <c r="C555" s="51"/>
      <c r="E555" s="54"/>
      <c r="F555" s="103"/>
      <c r="G555" s="54"/>
      <c r="H555" s="54"/>
      <c r="I555" s="54"/>
      <c r="J555" s="103"/>
      <c r="K555" s="54"/>
      <c r="L555" s="54"/>
      <c r="M555" s="52"/>
    </row>
    <row r="556" spans="2:13">
      <c r="B556" s="40">
        <v>341</v>
      </c>
      <c r="C556" s="51" t="s">
        <v>75</v>
      </c>
      <c r="E556" s="54">
        <v>7942084.6399999997</v>
      </c>
      <c r="F556" s="103"/>
      <c r="G556" s="54">
        <v>852497.57000000007</v>
      </c>
      <c r="H556" s="54"/>
      <c r="I556" s="54">
        <v>789942</v>
      </c>
      <c r="J556" s="103"/>
      <c r="K556" s="54">
        <f t="shared" ref="K556:K558" si="53">$G556-$I556</f>
        <v>62555.570000000065</v>
      </c>
      <c r="L556" s="54"/>
      <c r="M556" s="52" t="s">
        <v>31</v>
      </c>
    </row>
    <row r="557" spans="2:13">
      <c r="B557" s="40">
        <v>343</v>
      </c>
      <c r="C557" s="51" t="s">
        <v>654</v>
      </c>
      <c r="E557" s="54">
        <v>64541269.590000004</v>
      </c>
      <c r="F557" s="103"/>
      <c r="G557" s="54">
        <v>9434847.5599999987</v>
      </c>
      <c r="H557" s="54"/>
      <c r="I557" s="54">
        <v>6567154</v>
      </c>
      <c r="J557" s="103"/>
      <c r="K557" s="54">
        <f t="shared" si="53"/>
        <v>2867693.5599999987</v>
      </c>
      <c r="L557" s="54"/>
      <c r="M557" s="52" t="s">
        <v>31</v>
      </c>
    </row>
    <row r="558" spans="2:13">
      <c r="B558" s="40">
        <v>345</v>
      </c>
      <c r="C558" s="51" t="s">
        <v>604</v>
      </c>
      <c r="E558" s="59">
        <v>16281010.48</v>
      </c>
      <c r="F558" s="103"/>
      <c r="G558" s="59">
        <v>1754211.52</v>
      </c>
      <c r="H558" s="54"/>
      <c r="I558" s="59">
        <v>1627961</v>
      </c>
      <c r="J558" s="103"/>
      <c r="K558" s="59">
        <f t="shared" si="53"/>
        <v>126250.52000000002</v>
      </c>
      <c r="L558" s="62"/>
      <c r="M558" s="52" t="s">
        <v>31</v>
      </c>
    </row>
    <row r="559" spans="2:13" s="46" customFormat="1">
      <c r="B559" s="46" t="s">
        <v>773</v>
      </c>
      <c r="E559" s="49">
        <f>SUBTOTAL(9,E554:E558)</f>
        <v>88764364.710000008</v>
      </c>
      <c r="F559" s="102"/>
      <c r="G559" s="49">
        <f>SUBTOTAL(9,G554:G558)</f>
        <v>12041556.649999999</v>
      </c>
      <c r="H559" s="102"/>
      <c r="I559" s="49">
        <f>SUBTOTAL(9,I554:I558)</f>
        <v>8985057</v>
      </c>
      <c r="J559" s="102"/>
      <c r="K559" s="49">
        <f>SUBTOTAL(9,K554:K558)</f>
        <v>3056499.649999999</v>
      </c>
      <c r="L559" s="49"/>
      <c r="M559" s="52"/>
    </row>
    <row r="560" spans="2:13">
      <c r="B560" s="40"/>
      <c r="C560" s="51"/>
      <c r="E560" s="54"/>
      <c r="F560" s="103"/>
      <c r="G560" s="54"/>
      <c r="H560" s="54"/>
      <c r="I560" s="54"/>
      <c r="J560" s="103"/>
      <c r="K560" s="54"/>
      <c r="L560" s="54"/>
      <c r="M560" s="52"/>
    </row>
    <row r="561" spans="2:13">
      <c r="B561" s="42" t="s">
        <v>774</v>
      </c>
      <c r="C561" s="51"/>
      <c r="E561" s="54"/>
      <c r="F561" s="103"/>
      <c r="G561" s="54"/>
      <c r="H561" s="54"/>
      <c r="I561" s="54"/>
      <c r="J561" s="103"/>
      <c r="K561" s="54"/>
      <c r="L561" s="54"/>
      <c r="M561" s="52"/>
    </row>
    <row r="562" spans="2:13">
      <c r="B562" s="40">
        <v>341</v>
      </c>
      <c r="C562" s="51" t="s">
        <v>75</v>
      </c>
      <c r="E562" s="54">
        <v>14403638.08</v>
      </c>
      <c r="F562" s="103"/>
      <c r="G562" s="54">
        <v>1475122.9400000002</v>
      </c>
      <c r="H562" s="54"/>
      <c r="I562" s="54">
        <v>1439113</v>
      </c>
      <c r="J562" s="103"/>
      <c r="K562" s="54">
        <f t="shared" ref="K562:K564" si="54">$G562-$I562</f>
        <v>36009.940000000177</v>
      </c>
      <c r="L562" s="54"/>
      <c r="M562" s="52" t="s">
        <v>31</v>
      </c>
    </row>
    <row r="563" spans="2:13">
      <c r="B563" s="40">
        <v>343</v>
      </c>
      <c r="C563" s="51" t="s">
        <v>654</v>
      </c>
      <c r="E563" s="54">
        <v>63918207.700000003</v>
      </c>
      <c r="F563" s="103"/>
      <c r="G563" s="54">
        <v>9155056.620000001</v>
      </c>
      <c r="H563" s="54"/>
      <c r="I563" s="54">
        <v>6442421</v>
      </c>
      <c r="J563" s="103"/>
      <c r="K563" s="54">
        <f t="shared" si="54"/>
        <v>2712635.620000001</v>
      </c>
      <c r="L563" s="54"/>
      <c r="M563" s="52" t="s">
        <v>31</v>
      </c>
    </row>
    <row r="564" spans="2:13">
      <c r="B564" s="40">
        <v>345</v>
      </c>
      <c r="C564" s="51" t="s">
        <v>604</v>
      </c>
      <c r="E564" s="59">
        <v>15156838.82</v>
      </c>
      <c r="F564" s="103"/>
      <c r="G564" s="59">
        <v>1552260.56</v>
      </c>
      <c r="H564" s="54"/>
      <c r="I564" s="59">
        <v>1514368</v>
      </c>
      <c r="J564" s="103"/>
      <c r="K564" s="59">
        <f t="shared" si="54"/>
        <v>37892.560000000056</v>
      </c>
      <c r="L564" s="62"/>
      <c r="M564" s="52" t="s">
        <v>31</v>
      </c>
    </row>
    <row r="565" spans="2:13" s="46" customFormat="1">
      <c r="B565" s="46" t="s">
        <v>775</v>
      </c>
      <c r="E565" s="49">
        <f>SUBTOTAL(9,E560:E564)</f>
        <v>93478684.599999994</v>
      </c>
      <c r="F565" s="102"/>
      <c r="G565" s="49">
        <f>SUBTOTAL(9,G560:G564)</f>
        <v>12182440.120000001</v>
      </c>
      <c r="H565" s="102"/>
      <c r="I565" s="49">
        <f>SUBTOTAL(9,I560:I564)</f>
        <v>9395902</v>
      </c>
      <c r="J565" s="102"/>
      <c r="K565" s="49">
        <f>SUBTOTAL(9,K560:K564)</f>
        <v>2786538.1200000015</v>
      </c>
      <c r="L565" s="49"/>
      <c r="M565" s="52"/>
    </row>
    <row r="566" spans="2:13">
      <c r="B566" s="40"/>
      <c r="C566" s="51"/>
      <c r="E566" s="54"/>
      <c r="F566" s="103"/>
      <c r="G566" s="54"/>
      <c r="H566" s="54"/>
      <c r="I566" s="54"/>
      <c r="J566" s="103"/>
      <c r="K566" s="54"/>
      <c r="L566" s="54"/>
      <c r="M566" s="52"/>
    </row>
    <row r="567" spans="2:13">
      <c r="B567" s="42" t="s">
        <v>776</v>
      </c>
      <c r="C567" s="51"/>
      <c r="E567" s="54"/>
      <c r="F567" s="103"/>
      <c r="G567" s="54"/>
      <c r="H567" s="54"/>
      <c r="I567" s="54"/>
      <c r="J567" s="103"/>
      <c r="K567" s="54"/>
      <c r="L567" s="54"/>
      <c r="M567" s="52"/>
    </row>
    <row r="568" spans="2:13">
      <c r="B568" s="40">
        <v>341</v>
      </c>
      <c r="C568" s="51" t="s">
        <v>75</v>
      </c>
      <c r="E568" s="54">
        <v>7260764.5099999998</v>
      </c>
      <c r="F568" s="103"/>
      <c r="G568" s="54">
        <v>466677.67</v>
      </c>
      <c r="H568" s="54"/>
      <c r="I568" s="54">
        <v>505659</v>
      </c>
      <c r="J568" s="103"/>
      <c r="K568" s="54">
        <f t="shared" ref="K568:K570" si="55">$G568-$I568</f>
        <v>-38981.330000000016</v>
      </c>
      <c r="L568" s="54"/>
      <c r="M568" s="52" t="s">
        <v>31</v>
      </c>
    </row>
    <row r="569" spans="2:13">
      <c r="B569" s="40">
        <v>343</v>
      </c>
      <c r="C569" s="51" t="s">
        <v>654</v>
      </c>
      <c r="E569" s="54">
        <v>71805852.510000005</v>
      </c>
      <c r="F569" s="103"/>
      <c r="G569" s="54">
        <v>14462466.200000001</v>
      </c>
      <c r="H569" s="54"/>
      <c r="I569" s="54">
        <v>5087759</v>
      </c>
      <c r="J569" s="103"/>
      <c r="K569" s="54">
        <f t="shared" si="55"/>
        <v>9374707.2000000011</v>
      </c>
      <c r="L569" s="54"/>
      <c r="M569" s="52" t="s">
        <v>31</v>
      </c>
    </row>
    <row r="570" spans="2:13">
      <c r="B570" s="40">
        <v>345</v>
      </c>
      <c r="C570" s="51" t="s">
        <v>604</v>
      </c>
      <c r="E570" s="54">
        <v>10740525.07</v>
      </c>
      <c r="F570" s="103"/>
      <c r="G570" s="54">
        <v>690333.55</v>
      </c>
      <c r="H570" s="54"/>
      <c r="I570" s="54">
        <v>747998</v>
      </c>
      <c r="J570" s="103"/>
      <c r="K570" s="54">
        <f t="shared" si="55"/>
        <v>-57664.449999999953</v>
      </c>
      <c r="L570" s="54"/>
      <c r="M570" s="52" t="s">
        <v>31</v>
      </c>
    </row>
    <row r="571" spans="2:13" s="46" customFormat="1">
      <c r="B571" s="46" t="s">
        <v>777</v>
      </c>
      <c r="E571" s="92">
        <f>SUBTOTAL(9,E568:E570)</f>
        <v>89807142.090000004</v>
      </c>
      <c r="F571" s="102"/>
      <c r="G571" s="92">
        <f>SUBTOTAL(9,G568:G570)</f>
        <v>15619477.420000002</v>
      </c>
      <c r="H571" s="102"/>
      <c r="I571" s="92">
        <f>SUBTOTAL(9,I568:I570)</f>
        <v>6341416</v>
      </c>
      <c r="J571" s="102"/>
      <c r="K571" s="92">
        <f>SUBTOTAL(9,K568:K570)</f>
        <v>9278061.4200000018</v>
      </c>
      <c r="L571" s="61"/>
      <c r="M571" s="52"/>
    </row>
    <row r="572" spans="2:13">
      <c r="B572" s="40"/>
      <c r="C572" s="51"/>
      <c r="E572" s="54"/>
      <c r="F572" s="103"/>
      <c r="G572" s="54"/>
      <c r="H572" s="54"/>
      <c r="I572" s="54"/>
      <c r="J572" s="103"/>
      <c r="K572" s="54"/>
      <c r="L572" s="54"/>
      <c r="M572" s="52"/>
    </row>
    <row r="573" spans="2:13">
      <c r="B573" s="42" t="s">
        <v>778</v>
      </c>
      <c r="C573" s="51"/>
      <c r="E573" s="54"/>
      <c r="F573" s="103"/>
      <c r="G573" s="54"/>
      <c r="H573" s="54"/>
      <c r="I573" s="54"/>
      <c r="J573" s="103"/>
      <c r="K573" s="54"/>
      <c r="L573" s="54"/>
      <c r="M573" s="52"/>
    </row>
    <row r="574" spans="2:13">
      <c r="B574" s="40">
        <v>341</v>
      </c>
      <c r="C574" s="51" t="s">
        <v>75</v>
      </c>
      <c r="E574" s="54">
        <v>11605524.57</v>
      </c>
      <c r="F574" s="103"/>
      <c r="G574" s="54">
        <v>1183046.9000000001</v>
      </c>
      <c r="H574" s="54"/>
      <c r="I574" s="54">
        <v>1154011</v>
      </c>
      <c r="J574" s="103"/>
      <c r="K574" s="54">
        <f t="shared" ref="K574:K576" si="56">$G574-$I574</f>
        <v>29035.90000000014</v>
      </c>
      <c r="L574" s="54"/>
      <c r="M574" s="52" t="s">
        <v>31</v>
      </c>
    </row>
    <row r="575" spans="2:13">
      <c r="B575" s="40">
        <v>343</v>
      </c>
      <c r="C575" s="51" t="s">
        <v>654</v>
      </c>
      <c r="E575" s="54">
        <v>64432591.259999998</v>
      </c>
      <c r="F575" s="103"/>
      <c r="G575" s="54">
        <v>9118326.2200000007</v>
      </c>
      <c r="H575" s="54"/>
      <c r="I575" s="54">
        <v>6550484</v>
      </c>
      <c r="J575" s="103"/>
      <c r="K575" s="54">
        <f t="shared" si="56"/>
        <v>2567842.2200000007</v>
      </c>
      <c r="L575" s="54"/>
      <c r="M575" s="52" t="s">
        <v>31</v>
      </c>
    </row>
    <row r="576" spans="2:13">
      <c r="B576" s="40">
        <v>345</v>
      </c>
      <c r="C576" s="51" t="s">
        <v>604</v>
      </c>
      <c r="E576" s="59">
        <v>14336310.77</v>
      </c>
      <c r="F576" s="103"/>
      <c r="G576" s="59">
        <v>1466601.57</v>
      </c>
      <c r="H576" s="54"/>
      <c r="I576" s="59">
        <v>1432282</v>
      </c>
      <c r="J576" s="103"/>
      <c r="K576" s="59">
        <f t="shared" si="56"/>
        <v>34319.570000000065</v>
      </c>
      <c r="L576" s="62"/>
      <c r="M576" s="52" t="s">
        <v>31</v>
      </c>
    </row>
    <row r="577" spans="2:13" s="46" customFormat="1">
      <c r="B577" s="46" t="s">
        <v>779</v>
      </c>
      <c r="E577" s="49">
        <f>SUBTOTAL(9,E573:E576)</f>
        <v>90374426.599999994</v>
      </c>
      <c r="F577" s="102"/>
      <c r="G577" s="49">
        <f>SUBTOTAL(9,G573:G576)</f>
        <v>11767974.690000001</v>
      </c>
      <c r="H577" s="102"/>
      <c r="I577" s="49">
        <f>SUBTOTAL(9,I573:I576)</f>
        <v>9136777</v>
      </c>
      <c r="J577" s="102"/>
      <c r="K577" s="49">
        <f>SUBTOTAL(9,K573:K576)</f>
        <v>2631197.6900000013</v>
      </c>
      <c r="L577" s="49"/>
      <c r="M577" s="52"/>
    </row>
    <row r="578" spans="2:13">
      <c r="B578" s="40"/>
      <c r="C578" s="51"/>
      <c r="E578" s="54"/>
      <c r="F578" s="103"/>
      <c r="G578" s="54"/>
      <c r="H578" s="54"/>
      <c r="I578" s="54"/>
      <c r="J578" s="103"/>
      <c r="K578" s="54"/>
      <c r="L578" s="54"/>
      <c r="M578" s="52"/>
    </row>
    <row r="579" spans="2:13">
      <c r="B579" s="42" t="s">
        <v>780</v>
      </c>
      <c r="C579" s="51"/>
      <c r="E579" s="54"/>
      <c r="F579" s="103"/>
      <c r="G579" s="54"/>
      <c r="H579" s="54"/>
      <c r="I579" s="54"/>
      <c r="J579" s="103"/>
      <c r="K579" s="54"/>
      <c r="L579" s="54"/>
      <c r="M579" s="52"/>
    </row>
    <row r="580" spans="2:13">
      <c r="B580" s="40">
        <v>341</v>
      </c>
      <c r="C580" s="51" t="s">
        <v>75</v>
      </c>
      <c r="E580" s="54">
        <v>12479670.17</v>
      </c>
      <c r="F580" s="103"/>
      <c r="G580" s="54">
        <v>1279070.93</v>
      </c>
      <c r="H580" s="54"/>
      <c r="I580" s="54">
        <v>1247883</v>
      </c>
      <c r="J580" s="103"/>
      <c r="K580" s="54">
        <f t="shared" ref="K580:K582" si="57">$G580-$I580</f>
        <v>31187.929999999935</v>
      </c>
      <c r="L580" s="54"/>
      <c r="M580" s="52" t="s">
        <v>31</v>
      </c>
    </row>
    <row r="581" spans="2:13">
      <c r="B581" s="40">
        <v>343</v>
      </c>
      <c r="C581" s="51" t="s">
        <v>654</v>
      </c>
      <c r="E581" s="54">
        <v>63792504.409999996</v>
      </c>
      <c r="F581" s="103"/>
      <c r="G581" s="54">
        <v>9208219.5399999991</v>
      </c>
      <c r="H581" s="54"/>
      <c r="I581" s="54">
        <v>6491134</v>
      </c>
      <c r="J581" s="103"/>
      <c r="K581" s="54">
        <f t="shared" si="57"/>
        <v>2717085.5399999991</v>
      </c>
      <c r="L581" s="54"/>
      <c r="M581" s="52" t="s">
        <v>31</v>
      </c>
    </row>
    <row r="582" spans="2:13">
      <c r="B582" s="40">
        <v>345</v>
      </c>
      <c r="C582" s="51" t="s">
        <v>604</v>
      </c>
      <c r="E582" s="59">
        <v>14379234.68</v>
      </c>
      <c r="F582" s="103"/>
      <c r="G582" s="59">
        <v>1473761.77</v>
      </c>
      <c r="H582" s="54"/>
      <c r="I582" s="59">
        <v>1437826</v>
      </c>
      <c r="J582" s="103"/>
      <c r="K582" s="59">
        <f t="shared" si="57"/>
        <v>35935.770000000019</v>
      </c>
      <c r="L582" s="62"/>
      <c r="M582" s="52" t="s">
        <v>31</v>
      </c>
    </row>
    <row r="583" spans="2:13" s="46" customFormat="1">
      <c r="B583" s="46" t="s">
        <v>781</v>
      </c>
      <c r="E583" s="49">
        <f>SUBTOTAL(9,E578:E582)</f>
        <v>90651409.25999999</v>
      </c>
      <c r="F583" s="102"/>
      <c r="G583" s="49">
        <f>SUBTOTAL(9,G578:G582)</f>
        <v>11961052.239999998</v>
      </c>
      <c r="H583" s="102"/>
      <c r="I583" s="49">
        <f>SUBTOTAL(9,I578:I582)</f>
        <v>9176843</v>
      </c>
      <c r="J583" s="102"/>
      <c r="K583" s="49">
        <f>SUBTOTAL(9,K578:K582)</f>
        <v>2784209.2399999988</v>
      </c>
      <c r="L583" s="49"/>
      <c r="M583" s="52"/>
    </row>
    <row r="584" spans="2:13">
      <c r="B584" s="40"/>
      <c r="C584" s="51"/>
      <c r="E584" s="54"/>
      <c r="F584" s="103"/>
      <c r="G584" s="54"/>
      <c r="H584" s="54"/>
      <c r="I584" s="54"/>
      <c r="J584" s="103"/>
      <c r="K584" s="54"/>
      <c r="L584" s="54"/>
      <c r="M584" s="52"/>
    </row>
    <row r="585" spans="2:13">
      <c r="B585" s="42" t="s">
        <v>782</v>
      </c>
      <c r="C585" s="51"/>
      <c r="E585" s="54"/>
      <c r="F585" s="103"/>
      <c r="G585" s="54"/>
      <c r="H585" s="54"/>
      <c r="I585" s="54"/>
      <c r="J585" s="103"/>
      <c r="K585" s="54"/>
      <c r="L585" s="54"/>
      <c r="M585" s="52"/>
    </row>
    <row r="586" spans="2:13">
      <c r="B586" s="40">
        <v>341</v>
      </c>
      <c r="C586" s="51" t="s">
        <v>75</v>
      </c>
      <c r="E586" s="54">
        <v>11828880.15</v>
      </c>
      <c r="F586" s="103"/>
      <c r="G586" s="54">
        <v>1212004.01</v>
      </c>
      <c r="H586" s="54"/>
      <c r="I586" s="54">
        <v>1182886</v>
      </c>
      <c r="J586" s="103"/>
      <c r="K586" s="54">
        <f t="shared" ref="K586:K588" si="58">$G586-$I586</f>
        <v>29118.010000000009</v>
      </c>
      <c r="L586" s="54"/>
      <c r="M586" s="52" t="s">
        <v>31</v>
      </c>
    </row>
    <row r="587" spans="2:13">
      <c r="B587" s="40">
        <v>343</v>
      </c>
      <c r="C587" s="51" t="s">
        <v>654</v>
      </c>
      <c r="E587" s="54">
        <v>65281473.159999996</v>
      </c>
      <c r="F587" s="103"/>
      <c r="G587" s="54">
        <v>9198171.7200000007</v>
      </c>
      <c r="H587" s="54"/>
      <c r="I587" s="54">
        <v>6643034</v>
      </c>
      <c r="J587" s="103"/>
      <c r="K587" s="54">
        <f t="shared" si="58"/>
        <v>2555137.7200000007</v>
      </c>
      <c r="L587" s="54"/>
      <c r="M587" s="52" t="s">
        <v>31</v>
      </c>
    </row>
    <row r="588" spans="2:13">
      <c r="B588" s="40">
        <v>345</v>
      </c>
      <c r="C588" s="51" t="s">
        <v>604</v>
      </c>
      <c r="E588" s="59">
        <v>13489445.82</v>
      </c>
      <c r="F588" s="103"/>
      <c r="G588" s="59">
        <v>1382147.8900000001</v>
      </c>
      <c r="H588" s="54"/>
      <c r="I588" s="59">
        <v>1348942</v>
      </c>
      <c r="J588" s="103"/>
      <c r="K588" s="59">
        <f t="shared" si="58"/>
        <v>33205.89000000013</v>
      </c>
      <c r="L588" s="62"/>
      <c r="M588" s="52" t="s">
        <v>31</v>
      </c>
    </row>
    <row r="589" spans="2:13" s="46" customFormat="1">
      <c r="B589" s="46" t="s">
        <v>783</v>
      </c>
      <c r="E589" s="49">
        <f>SUBTOTAL(9,E584:E588)</f>
        <v>90599799.129999995</v>
      </c>
      <c r="F589" s="102"/>
      <c r="G589" s="49">
        <f>SUBTOTAL(9,G584:G588)</f>
        <v>11792323.620000001</v>
      </c>
      <c r="H589" s="102"/>
      <c r="I589" s="49">
        <f>SUBTOTAL(9,I584:I588)</f>
        <v>9174862</v>
      </c>
      <c r="J589" s="102"/>
      <c r="K589" s="49">
        <f>SUBTOTAL(9,K584:K588)</f>
        <v>2617461.6200000006</v>
      </c>
      <c r="L589" s="49"/>
      <c r="M589" s="52"/>
    </row>
    <row r="590" spans="2:13">
      <c r="B590" s="40"/>
      <c r="C590" s="51"/>
      <c r="E590" s="54"/>
      <c r="F590" s="103"/>
      <c r="G590" s="54"/>
      <c r="H590" s="54"/>
      <c r="I590" s="54"/>
      <c r="J590" s="103"/>
      <c r="K590" s="54"/>
      <c r="L590" s="54"/>
      <c r="M590" s="52"/>
    </row>
    <row r="591" spans="2:13">
      <c r="B591" s="42" t="s">
        <v>784</v>
      </c>
      <c r="C591" s="51"/>
      <c r="E591" s="54"/>
      <c r="F591" s="103"/>
      <c r="G591" s="54"/>
      <c r="H591" s="54"/>
      <c r="I591" s="54"/>
      <c r="J591" s="103"/>
      <c r="K591" s="54"/>
      <c r="L591" s="54"/>
      <c r="M591" s="52"/>
    </row>
    <row r="592" spans="2:13">
      <c r="B592" s="40">
        <v>341</v>
      </c>
      <c r="C592" s="51" t="s">
        <v>75</v>
      </c>
      <c r="E592" s="54">
        <v>7234905.1200000001</v>
      </c>
      <c r="F592" s="103"/>
      <c r="G592" s="54">
        <v>794643.57000000007</v>
      </c>
      <c r="H592" s="54"/>
      <c r="I592" s="54">
        <v>721680</v>
      </c>
      <c r="J592" s="103"/>
      <c r="K592" s="54">
        <f t="shared" ref="K592:K594" si="59">$G592-$I592</f>
        <v>72963.570000000065</v>
      </c>
      <c r="L592" s="54"/>
      <c r="M592" s="52" t="s">
        <v>31</v>
      </c>
    </row>
    <row r="593" spans="2:13">
      <c r="B593" s="40">
        <v>343</v>
      </c>
      <c r="C593" s="51" t="s">
        <v>654</v>
      </c>
      <c r="E593" s="54">
        <v>64329807.689999998</v>
      </c>
      <c r="F593" s="103"/>
      <c r="G593" s="54">
        <v>9310944.870000001</v>
      </c>
      <c r="H593" s="54"/>
      <c r="I593" s="54">
        <v>6545924</v>
      </c>
      <c r="J593" s="103"/>
      <c r="K593" s="54">
        <f t="shared" si="59"/>
        <v>2765020.870000001</v>
      </c>
      <c r="L593" s="54"/>
      <c r="M593" s="52" t="s">
        <v>31</v>
      </c>
    </row>
    <row r="594" spans="2:13">
      <c r="B594" s="40">
        <v>345</v>
      </c>
      <c r="C594" s="51" t="s">
        <v>604</v>
      </c>
      <c r="E594" s="59">
        <v>16028413.76</v>
      </c>
      <c r="F594" s="103"/>
      <c r="G594" s="59">
        <v>1765727.9700000002</v>
      </c>
      <c r="H594" s="54"/>
      <c r="I594" s="59">
        <v>1602773</v>
      </c>
      <c r="J594" s="103"/>
      <c r="K594" s="59">
        <f t="shared" si="59"/>
        <v>162954.9700000002</v>
      </c>
      <c r="L594" s="62"/>
      <c r="M594" s="52" t="s">
        <v>31</v>
      </c>
    </row>
    <row r="595" spans="2:13" s="46" customFormat="1">
      <c r="B595" s="46" t="s">
        <v>785</v>
      </c>
      <c r="E595" s="49">
        <f>SUBTOTAL(9,E590:E594)</f>
        <v>87593126.570000008</v>
      </c>
      <c r="F595" s="102"/>
      <c r="G595" s="49">
        <f>SUBTOTAL(9,G590:G594)</f>
        <v>11871316.410000002</v>
      </c>
      <c r="H595" s="102"/>
      <c r="I595" s="49">
        <f>SUBTOTAL(9,I590:I594)</f>
        <v>8870377</v>
      </c>
      <c r="J595" s="102"/>
      <c r="K595" s="49">
        <f>SUBTOTAL(9,K590:K594)</f>
        <v>3000939.4100000015</v>
      </c>
      <c r="L595" s="49"/>
      <c r="M595" s="52"/>
    </row>
    <row r="596" spans="2:13">
      <c r="B596" s="40"/>
      <c r="C596" s="51"/>
      <c r="E596" s="54"/>
      <c r="F596" s="103"/>
      <c r="G596" s="54"/>
      <c r="H596" s="54"/>
      <c r="I596" s="54"/>
      <c r="J596" s="103"/>
      <c r="K596" s="54"/>
      <c r="L596" s="54"/>
      <c r="M596" s="52"/>
    </row>
    <row r="597" spans="2:13">
      <c r="B597" s="42" t="s">
        <v>786</v>
      </c>
      <c r="C597" s="51"/>
      <c r="E597" s="54"/>
      <c r="F597" s="103"/>
      <c r="G597" s="54"/>
      <c r="H597" s="54"/>
      <c r="I597" s="54"/>
      <c r="J597" s="103"/>
      <c r="K597" s="54"/>
      <c r="L597" s="54"/>
      <c r="M597" s="52"/>
    </row>
    <row r="598" spans="2:13">
      <c r="B598" s="40">
        <v>341</v>
      </c>
      <c r="C598" s="51" t="s">
        <v>75</v>
      </c>
      <c r="E598" s="54">
        <v>10348160.609999999</v>
      </c>
      <c r="F598" s="103"/>
      <c r="G598" s="54">
        <v>687975.48</v>
      </c>
      <c r="H598" s="54"/>
      <c r="I598" s="54">
        <v>443522</v>
      </c>
      <c r="J598" s="103"/>
      <c r="K598" s="54">
        <f t="shared" ref="K598:K600" si="60">$G598-$I598</f>
        <v>244453.47999999998</v>
      </c>
      <c r="L598" s="54"/>
      <c r="M598" s="52" t="s">
        <v>31</v>
      </c>
    </row>
    <row r="599" spans="2:13">
      <c r="B599" s="40">
        <v>343</v>
      </c>
      <c r="C599" s="51" t="s">
        <v>654</v>
      </c>
      <c r="E599" s="54">
        <v>46607129.289999999</v>
      </c>
      <c r="F599" s="103"/>
      <c r="G599" s="54">
        <v>3095019.59</v>
      </c>
      <c r="H599" s="54"/>
      <c r="I599" s="54">
        <v>2032537</v>
      </c>
      <c r="J599" s="103"/>
      <c r="K599" s="54">
        <f t="shared" si="60"/>
        <v>1062482.5899999999</v>
      </c>
      <c r="L599" s="54"/>
      <c r="M599" s="52" t="s">
        <v>31</v>
      </c>
    </row>
    <row r="600" spans="2:13">
      <c r="B600" s="40">
        <v>345</v>
      </c>
      <c r="C600" s="51" t="s">
        <v>604</v>
      </c>
      <c r="E600" s="54">
        <v>10681036.77</v>
      </c>
      <c r="F600" s="103"/>
      <c r="G600" s="54">
        <v>714418.36</v>
      </c>
      <c r="H600" s="54"/>
      <c r="I600" s="54">
        <v>457789</v>
      </c>
      <c r="J600" s="103"/>
      <c r="K600" s="54">
        <f t="shared" si="60"/>
        <v>256629.36</v>
      </c>
      <c r="L600" s="54"/>
      <c r="M600" s="52" t="s">
        <v>31</v>
      </c>
    </row>
    <row r="601" spans="2:13" s="46" customFormat="1">
      <c r="B601" s="46" t="s">
        <v>787</v>
      </c>
      <c r="E601" s="92">
        <f>SUBTOTAL(9,E598:E600)</f>
        <v>67636326.670000002</v>
      </c>
      <c r="F601" s="102"/>
      <c r="G601" s="92">
        <f>SUBTOTAL(9,G598:G600)</f>
        <v>4497413.43</v>
      </c>
      <c r="H601" s="102"/>
      <c r="I601" s="92">
        <f>SUBTOTAL(9,I598:I600)</f>
        <v>2933848</v>
      </c>
      <c r="J601" s="102"/>
      <c r="K601" s="92">
        <f>SUBTOTAL(9,K598:K600)</f>
        <v>1563565.4299999997</v>
      </c>
      <c r="L601" s="61"/>
      <c r="M601" s="52"/>
    </row>
    <row r="602" spans="2:13">
      <c r="B602" s="40"/>
      <c r="C602" s="51"/>
      <c r="E602" s="54"/>
      <c r="F602" s="103"/>
      <c r="G602" s="54"/>
      <c r="H602" s="54"/>
      <c r="I602" s="54"/>
      <c r="J602" s="103"/>
      <c r="K602" s="54"/>
      <c r="L602" s="54"/>
      <c r="M602" s="52"/>
    </row>
    <row r="603" spans="2:13">
      <c r="B603" s="42" t="s">
        <v>788</v>
      </c>
      <c r="C603" s="51"/>
      <c r="E603" s="54"/>
      <c r="F603" s="103"/>
      <c r="G603" s="54"/>
      <c r="H603" s="54"/>
      <c r="I603" s="54"/>
      <c r="J603" s="103"/>
      <c r="K603" s="54"/>
      <c r="L603" s="54"/>
      <c r="M603" s="52"/>
    </row>
    <row r="604" spans="2:13">
      <c r="B604" s="40">
        <v>341</v>
      </c>
      <c r="C604" s="51" t="s">
        <v>75</v>
      </c>
      <c r="E604" s="54">
        <v>11101047.310000001</v>
      </c>
      <c r="F604" s="103"/>
      <c r="G604" s="54">
        <v>637662.81000000006</v>
      </c>
      <c r="H604" s="54"/>
      <c r="I604" s="54">
        <v>475791</v>
      </c>
      <c r="J604" s="103"/>
      <c r="K604" s="54">
        <f t="shared" ref="K604:K606" si="61">$G604-$I604</f>
        <v>161871.81000000006</v>
      </c>
      <c r="L604" s="54"/>
      <c r="M604" s="52" t="s">
        <v>31</v>
      </c>
    </row>
    <row r="605" spans="2:13">
      <c r="B605" s="40">
        <v>343</v>
      </c>
      <c r="C605" s="51" t="s">
        <v>654</v>
      </c>
      <c r="E605" s="54">
        <v>70393231.359999999</v>
      </c>
      <c r="F605" s="103"/>
      <c r="G605" s="54">
        <v>4041494.75</v>
      </c>
      <c r="H605" s="54"/>
      <c r="I605" s="54">
        <v>3069849</v>
      </c>
      <c r="J605" s="103"/>
      <c r="K605" s="54">
        <f t="shared" si="61"/>
        <v>971645.75</v>
      </c>
      <c r="L605" s="54"/>
      <c r="M605" s="52" t="s">
        <v>31</v>
      </c>
    </row>
    <row r="606" spans="2:13">
      <c r="B606" s="40">
        <v>345</v>
      </c>
      <c r="C606" s="51" t="s">
        <v>604</v>
      </c>
      <c r="E606" s="54">
        <v>13772649.83</v>
      </c>
      <c r="F606" s="103"/>
      <c r="G606" s="54">
        <v>790972.37</v>
      </c>
      <c r="H606" s="54"/>
      <c r="I606" s="54">
        <v>590296</v>
      </c>
      <c r="J606" s="103"/>
      <c r="K606" s="54">
        <f t="shared" si="61"/>
        <v>200676.37</v>
      </c>
      <c r="L606" s="54"/>
      <c r="M606" s="52" t="s">
        <v>31</v>
      </c>
    </row>
    <row r="607" spans="2:13" s="46" customFormat="1">
      <c r="B607" s="46" t="s">
        <v>789</v>
      </c>
      <c r="E607" s="92">
        <f>SUBTOTAL(9,E604:E606)</f>
        <v>95266928.5</v>
      </c>
      <c r="F607" s="102"/>
      <c r="G607" s="92">
        <f>SUBTOTAL(9,G604:G606)</f>
        <v>5470129.9300000006</v>
      </c>
      <c r="H607" s="102"/>
      <c r="I607" s="92">
        <f>SUBTOTAL(9,I604:I606)</f>
        <v>4135936</v>
      </c>
      <c r="J607" s="102"/>
      <c r="K607" s="92">
        <f>SUBTOTAL(9,K604:K606)</f>
        <v>1334193.9300000002</v>
      </c>
      <c r="L607" s="61"/>
      <c r="M607" s="52"/>
    </row>
    <row r="608" spans="2:13">
      <c r="B608" s="40"/>
      <c r="C608" s="51"/>
      <c r="E608" s="54"/>
      <c r="F608" s="103"/>
      <c r="G608" s="54"/>
      <c r="H608" s="54"/>
      <c r="I608" s="54"/>
      <c r="J608" s="103"/>
      <c r="K608" s="54"/>
      <c r="L608" s="54"/>
      <c r="M608" s="52"/>
    </row>
    <row r="609" spans="2:13">
      <c r="B609" s="42" t="s">
        <v>790</v>
      </c>
      <c r="C609" s="51"/>
      <c r="E609" s="54"/>
      <c r="F609" s="103"/>
      <c r="G609" s="54"/>
      <c r="H609" s="54"/>
      <c r="I609" s="54"/>
      <c r="J609" s="103"/>
      <c r="K609" s="54"/>
      <c r="L609" s="54"/>
      <c r="M609" s="52"/>
    </row>
    <row r="610" spans="2:13">
      <c r="B610" s="40">
        <v>341</v>
      </c>
      <c r="C610" s="51" t="s">
        <v>75</v>
      </c>
      <c r="E610" s="54">
        <v>10172392.52</v>
      </c>
      <c r="F610" s="103"/>
      <c r="G610" s="54">
        <v>584439.54</v>
      </c>
      <c r="H610" s="54"/>
      <c r="I610" s="54">
        <v>435955</v>
      </c>
      <c r="J610" s="103"/>
      <c r="K610" s="54">
        <f t="shared" ref="K610:K612" si="62">$G610-$I610</f>
        <v>148484.54000000004</v>
      </c>
      <c r="L610" s="54"/>
      <c r="M610" s="52" t="s">
        <v>31</v>
      </c>
    </row>
    <row r="611" spans="2:13">
      <c r="B611" s="40">
        <v>343</v>
      </c>
      <c r="C611" s="51" t="s">
        <v>654</v>
      </c>
      <c r="E611" s="54">
        <v>71614709.75</v>
      </c>
      <c r="F611" s="103"/>
      <c r="G611" s="54">
        <v>4112073.8</v>
      </c>
      <c r="H611" s="54"/>
      <c r="I611" s="54">
        <v>3122767</v>
      </c>
      <c r="J611" s="103"/>
      <c r="K611" s="54">
        <f t="shared" si="62"/>
        <v>989306.79999999981</v>
      </c>
      <c r="L611" s="54"/>
      <c r="M611" s="52" t="s">
        <v>31</v>
      </c>
    </row>
    <row r="612" spans="2:13">
      <c r="B612" s="40">
        <v>345</v>
      </c>
      <c r="C612" s="51" t="s">
        <v>604</v>
      </c>
      <c r="E612" s="54">
        <v>13566958.41</v>
      </c>
      <c r="F612" s="103"/>
      <c r="G612" s="54">
        <v>779317.19</v>
      </c>
      <c r="H612" s="54"/>
      <c r="I612" s="54">
        <v>581428</v>
      </c>
      <c r="J612" s="103"/>
      <c r="K612" s="54">
        <f t="shared" si="62"/>
        <v>197889.18999999994</v>
      </c>
      <c r="L612" s="54"/>
      <c r="M612" s="52" t="s">
        <v>31</v>
      </c>
    </row>
    <row r="613" spans="2:13" s="46" customFormat="1">
      <c r="B613" s="46" t="s">
        <v>791</v>
      </c>
      <c r="E613" s="92">
        <f>SUBTOTAL(9,E610:E612)</f>
        <v>95354060.679999992</v>
      </c>
      <c r="F613" s="102"/>
      <c r="G613" s="92">
        <f>SUBTOTAL(9,G610:G612)</f>
        <v>5475830.5299999993</v>
      </c>
      <c r="H613" s="102"/>
      <c r="I613" s="92">
        <f>SUBTOTAL(9,I610:I612)</f>
        <v>4140150</v>
      </c>
      <c r="J613" s="102"/>
      <c r="K613" s="92">
        <f>SUBTOTAL(9,K610:K612)</f>
        <v>1335680.5299999998</v>
      </c>
      <c r="L613" s="61"/>
      <c r="M613" s="52"/>
    </row>
    <row r="614" spans="2:13">
      <c r="B614" s="40"/>
      <c r="C614" s="51"/>
      <c r="E614" s="54"/>
      <c r="F614" s="103"/>
      <c r="G614" s="54"/>
      <c r="H614" s="54"/>
      <c r="I614" s="54"/>
      <c r="J614" s="103"/>
      <c r="K614" s="54"/>
      <c r="L614" s="54"/>
      <c r="M614" s="52"/>
    </row>
    <row r="615" spans="2:13">
      <c r="B615" s="42" t="s">
        <v>792</v>
      </c>
      <c r="C615" s="51"/>
      <c r="E615" s="54"/>
      <c r="F615" s="103"/>
      <c r="G615" s="54"/>
      <c r="H615" s="54"/>
      <c r="I615" s="54"/>
      <c r="J615" s="103"/>
      <c r="K615" s="54"/>
      <c r="L615" s="54"/>
      <c r="M615" s="52"/>
    </row>
    <row r="616" spans="2:13">
      <c r="B616" s="40">
        <v>341</v>
      </c>
      <c r="C616" s="51" t="s">
        <v>75</v>
      </c>
      <c r="E616" s="54">
        <v>6531482.25</v>
      </c>
      <c r="F616" s="103"/>
      <c r="G616" s="54">
        <v>720232.92999999993</v>
      </c>
      <c r="H616" s="54"/>
      <c r="I616" s="54">
        <v>652943</v>
      </c>
      <c r="J616" s="103"/>
      <c r="K616" s="54">
        <f t="shared" ref="K616:K617" si="63">$G616-$I616</f>
        <v>67289.929999999935</v>
      </c>
      <c r="L616" s="54"/>
      <c r="M616" s="52" t="s">
        <v>31</v>
      </c>
    </row>
    <row r="617" spans="2:13">
      <c r="B617" s="40">
        <v>343</v>
      </c>
      <c r="C617" s="51" t="s">
        <v>654</v>
      </c>
      <c r="E617" s="54">
        <v>65346021.740000002</v>
      </c>
      <c r="F617" s="103"/>
      <c r="G617" s="54">
        <v>9442614.0899999999</v>
      </c>
      <c r="H617" s="54"/>
      <c r="I617" s="54">
        <v>6647530</v>
      </c>
      <c r="J617" s="103"/>
      <c r="K617" s="54">
        <f t="shared" si="63"/>
        <v>2795084.09</v>
      </c>
      <c r="L617" s="54"/>
      <c r="M617" s="52" t="s">
        <v>31</v>
      </c>
    </row>
    <row r="618" spans="2:13">
      <c r="B618" s="40">
        <v>345</v>
      </c>
      <c r="C618" s="51" t="s">
        <v>604</v>
      </c>
      <c r="E618" s="59">
        <v>16486287.33</v>
      </c>
      <c r="F618" s="103"/>
      <c r="G618" s="59">
        <v>1818258</v>
      </c>
      <c r="H618" s="54"/>
      <c r="I618" s="59">
        <v>1648113</v>
      </c>
      <c r="J618" s="103"/>
      <c r="K618" s="59">
        <f>$G618-$I618</f>
        <v>170145</v>
      </c>
      <c r="L618" s="62"/>
      <c r="M618" s="52" t="s">
        <v>31</v>
      </c>
    </row>
    <row r="619" spans="2:13" s="46" customFormat="1">
      <c r="B619" s="46" t="s">
        <v>793</v>
      </c>
      <c r="E619" s="49">
        <f>SUBTOTAL(9,E615:E618)</f>
        <v>88363791.320000008</v>
      </c>
      <c r="F619" s="102"/>
      <c r="G619" s="49">
        <f>SUBTOTAL(9,G615:G618)</f>
        <v>11981105.02</v>
      </c>
      <c r="H619" s="102"/>
      <c r="I619" s="49">
        <f>SUBTOTAL(9,I615:I618)</f>
        <v>8948586</v>
      </c>
      <c r="J619" s="102"/>
      <c r="K619" s="49">
        <f>SUBTOTAL(9,K615:K618)</f>
        <v>3032519.0199999996</v>
      </c>
      <c r="L619" s="49"/>
      <c r="M619" s="52"/>
    </row>
    <row r="620" spans="2:13">
      <c r="B620" s="40"/>
      <c r="C620" s="51"/>
      <c r="E620" s="54"/>
      <c r="F620" s="103"/>
      <c r="G620" s="54"/>
      <c r="H620" s="54"/>
      <c r="I620" s="54"/>
      <c r="J620" s="103"/>
      <c r="K620" s="54"/>
      <c r="L620" s="54"/>
      <c r="M620" s="52"/>
    </row>
    <row r="621" spans="2:13">
      <c r="B621" s="42" t="s">
        <v>794</v>
      </c>
      <c r="C621" s="51"/>
      <c r="E621" s="54"/>
      <c r="F621" s="103"/>
      <c r="G621" s="54"/>
      <c r="H621" s="54"/>
      <c r="I621" s="54"/>
      <c r="J621" s="103"/>
      <c r="K621" s="54"/>
      <c r="L621" s="54"/>
      <c r="M621" s="52"/>
    </row>
    <row r="622" spans="2:13">
      <c r="B622" s="40">
        <v>341</v>
      </c>
      <c r="C622" s="51" t="s">
        <v>75</v>
      </c>
      <c r="E622" s="54">
        <v>11166673.199999999</v>
      </c>
      <c r="F622" s="103"/>
      <c r="G622" s="54">
        <v>641573.67000000004</v>
      </c>
      <c r="H622" s="54"/>
      <c r="I622" s="54">
        <v>492674</v>
      </c>
      <c r="J622" s="103"/>
      <c r="K622" s="54">
        <f t="shared" ref="K622:K624" si="64">$G622-$I622</f>
        <v>148899.67000000004</v>
      </c>
      <c r="L622" s="54"/>
      <c r="M622" s="52" t="s">
        <v>31</v>
      </c>
    </row>
    <row r="623" spans="2:13">
      <c r="B623" s="40">
        <v>343</v>
      </c>
      <c r="C623" s="51" t="s">
        <v>654</v>
      </c>
      <c r="E623" s="54">
        <v>71644440.670000002</v>
      </c>
      <c r="F623" s="103"/>
      <c r="G623" s="54">
        <v>4114208.34</v>
      </c>
      <c r="H623" s="54"/>
      <c r="I623" s="54">
        <v>3204656</v>
      </c>
      <c r="J623" s="103"/>
      <c r="K623" s="54">
        <f t="shared" si="64"/>
        <v>909552.33999999985</v>
      </c>
      <c r="L623" s="54"/>
      <c r="M623" s="52" t="s">
        <v>31</v>
      </c>
    </row>
    <row r="624" spans="2:13">
      <c r="B624" s="40">
        <v>345</v>
      </c>
      <c r="C624" s="51" t="s">
        <v>604</v>
      </c>
      <c r="E624" s="54">
        <v>14334418</v>
      </c>
      <c r="F624" s="103"/>
      <c r="G624" s="54">
        <v>823438.84000000008</v>
      </c>
      <c r="H624" s="54"/>
      <c r="I624" s="54">
        <v>632435</v>
      </c>
      <c r="J624" s="103"/>
      <c r="K624" s="54">
        <f t="shared" si="64"/>
        <v>191003.84000000008</v>
      </c>
      <c r="L624" s="54"/>
      <c r="M624" s="52" t="s">
        <v>31</v>
      </c>
    </row>
    <row r="625" spans="2:13" s="46" customFormat="1">
      <c r="B625" s="46" t="s">
        <v>795</v>
      </c>
      <c r="E625" s="92">
        <f>SUBTOTAL(9,E622:E624)</f>
        <v>97145531.870000005</v>
      </c>
      <c r="F625" s="102"/>
      <c r="G625" s="92">
        <f>SUBTOTAL(9,G622:G624)</f>
        <v>5579220.8499999996</v>
      </c>
      <c r="H625" s="102"/>
      <c r="I625" s="92">
        <f>SUBTOTAL(9,I622:I624)</f>
        <v>4329765</v>
      </c>
      <c r="J625" s="102"/>
      <c r="K625" s="92">
        <f>SUBTOTAL(9,K622:K624)</f>
        <v>1249455.8499999999</v>
      </c>
      <c r="L625" s="61"/>
      <c r="M625" s="52"/>
    </row>
    <row r="626" spans="2:13">
      <c r="B626" s="40"/>
      <c r="C626" s="51"/>
      <c r="E626" s="54"/>
      <c r="F626" s="103"/>
      <c r="G626" s="54"/>
      <c r="H626" s="54"/>
      <c r="I626" s="54"/>
      <c r="J626" s="103"/>
      <c r="K626" s="54"/>
      <c r="L626" s="54"/>
      <c r="M626" s="52"/>
    </row>
    <row r="627" spans="2:13">
      <c r="B627" s="42" t="s">
        <v>796</v>
      </c>
      <c r="C627" s="51"/>
      <c r="E627" s="54"/>
      <c r="F627" s="103"/>
      <c r="G627" s="54"/>
      <c r="H627" s="54"/>
      <c r="I627" s="54"/>
      <c r="J627" s="103"/>
      <c r="K627" s="54"/>
      <c r="L627" s="54"/>
      <c r="M627" s="52"/>
    </row>
    <row r="628" spans="2:13">
      <c r="B628" s="40">
        <v>341</v>
      </c>
      <c r="C628" s="51" t="s">
        <v>75</v>
      </c>
      <c r="E628" s="54">
        <v>10703226.65</v>
      </c>
      <c r="F628" s="103"/>
      <c r="G628" s="54">
        <v>710738.11</v>
      </c>
      <c r="H628" s="54"/>
      <c r="I628" s="54">
        <v>458740</v>
      </c>
      <c r="J628" s="103"/>
      <c r="K628" s="54">
        <f t="shared" ref="K628:K630" si="65">$G628-$I628</f>
        <v>251998.11</v>
      </c>
      <c r="L628" s="54"/>
      <c r="M628" s="52" t="s">
        <v>31</v>
      </c>
    </row>
    <row r="629" spans="2:13">
      <c r="B629" s="40">
        <v>343</v>
      </c>
      <c r="C629" s="51" t="s">
        <v>654</v>
      </c>
      <c r="E629" s="54">
        <v>55155439.979999997</v>
      </c>
      <c r="F629" s="103"/>
      <c r="G629" s="54">
        <v>3660337.74</v>
      </c>
      <c r="H629" s="54"/>
      <c r="I629" s="54">
        <v>2405329</v>
      </c>
      <c r="J629" s="103"/>
      <c r="K629" s="54">
        <f t="shared" si="65"/>
        <v>1255008.7400000002</v>
      </c>
      <c r="L629" s="54"/>
      <c r="M629" s="52" t="s">
        <v>31</v>
      </c>
    </row>
    <row r="630" spans="2:13">
      <c r="B630" s="40">
        <v>345</v>
      </c>
      <c r="C630" s="51" t="s">
        <v>604</v>
      </c>
      <c r="E630" s="54">
        <v>12558821.48</v>
      </c>
      <c r="F630" s="103"/>
      <c r="G630" s="54">
        <v>836989.28</v>
      </c>
      <c r="H630" s="54"/>
      <c r="I630" s="54">
        <v>538271</v>
      </c>
      <c r="J630" s="103"/>
      <c r="K630" s="54">
        <f t="shared" si="65"/>
        <v>298718.28000000003</v>
      </c>
      <c r="L630" s="54"/>
      <c r="M630" s="52" t="s">
        <v>31</v>
      </c>
    </row>
    <row r="631" spans="2:13" s="46" customFormat="1">
      <c r="B631" s="46" t="s">
        <v>797</v>
      </c>
      <c r="E631" s="92">
        <f>SUBTOTAL(9,E627:E630)</f>
        <v>78417488.109999999</v>
      </c>
      <c r="F631" s="102"/>
      <c r="G631" s="92">
        <f>SUBTOTAL(9,G627:G630)</f>
        <v>5208065.1300000008</v>
      </c>
      <c r="H631" s="102"/>
      <c r="I631" s="92">
        <f>SUBTOTAL(9,I627:I630)</f>
        <v>3402340</v>
      </c>
      <c r="J631" s="102"/>
      <c r="K631" s="92">
        <f>SUBTOTAL(9,K627:K630)</f>
        <v>1805725.1300000001</v>
      </c>
      <c r="L631" s="61"/>
      <c r="M631" s="52"/>
    </row>
    <row r="632" spans="2:13">
      <c r="B632" s="40"/>
      <c r="C632" s="51"/>
      <c r="E632" s="54"/>
      <c r="F632" s="103"/>
      <c r="G632" s="54"/>
      <c r="H632" s="54"/>
      <c r="I632" s="54"/>
      <c r="J632" s="103"/>
      <c r="K632" s="54"/>
      <c r="L632" s="54"/>
      <c r="M632" s="52"/>
    </row>
    <row r="633" spans="2:13">
      <c r="B633" s="42" t="s">
        <v>798</v>
      </c>
      <c r="C633" s="51"/>
      <c r="E633" s="54"/>
      <c r="F633" s="103"/>
      <c r="G633" s="54"/>
      <c r="H633" s="54"/>
      <c r="I633" s="54"/>
      <c r="J633" s="103"/>
      <c r="K633" s="54"/>
      <c r="L633" s="54"/>
      <c r="M633" s="52"/>
    </row>
    <row r="634" spans="2:13">
      <c r="B634" s="40">
        <v>341</v>
      </c>
      <c r="C634" s="51" t="s">
        <v>75</v>
      </c>
      <c r="E634" s="54">
        <v>7023285.4000000004</v>
      </c>
      <c r="F634" s="103"/>
      <c r="G634" s="54">
        <v>466429.74</v>
      </c>
      <c r="H634" s="54"/>
      <c r="I634" s="54">
        <v>301018</v>
      </c>
      <c r="J634" s="103"/>
      <c r="K634" s="54">
        <f t="shared" ref="K634:K636" si="66">$G634-$I634</f>
        <v>165411.74</v>
      </c>
      <c r="L634" s="54"/>
      <c r="M634" s="52" t="s">
        <v>31</v>
      </c>
    </row>
    <row r="635" spans="2:13">
      <c r="B635" s="40">
        <v>343</v>
      </c>
      <c r="C635" s="51" t="s">
        <v>654</v>
      </c>
      <c r="E635" s="54">
        <v>60331387.240000002</v>
      </c>
      <c r="F635" s="103"/>
      <c r="G635" s="54">
        <v>4006127.0700000003</v>
      </c>
      <c r="H635" s="54"/>
      <c r="I635" s="54">
        <v>2631052</v>
      </c>
      <c r="J635" s="103"/>
      <c r="K635" s="54">
        <f t="shared" si="66"/>
        <v>1375075.0700000003</v>
      </c>
      <c r="L635" s="54"/>
      <c r="M635" s="52" t="s">
        <v>31</v>
      </c>
    </row>
    <row r="636" spans="2:13">
      <c r="B636" s="40">
        <v>345</v>
      </c>
      <c r="C636" s="51" t="s">
        <v>604</v>
      </c>
      <c r="E636" s="54">
        <v>11918843.26</v>
      </c>
      <c r="F636" s="103"/>
      <c r="G636" s="54">
        <v>791622.16</v>
      </c>
      <c r="H636" s="54"/>
      <c r="I636" s="54">
        <v>510842</v>
      </c>
      <c r="J636" s="103"/>
      <c r="K636" s="54">
        <f t="shared" si="66"/>
        <v>280780.16000000003</v>
      </c>
      <c r="L636" s="54"/>
      <c r="M636" s="52" t="s">
        <v>31</v>
      </c>
    </row>
    <row r="637" spans="2:13" s="46" customFormat="1">
      <c r="B637" s="46" t="s">
        <v>799</v>
      </c>
      <c r="E637" s="92">
        <f>SUBTOTAL(9,E633:E636)</f>
        <v>79273515.900000006</v>
      </c>
      <c r="F637" s="102"/>
      <c r="G637" s="92">
        <f>SUBTOTAL(9,G633:G636)</f>
        <v>5264178.9700000007</v>
      </c>
      <c r="H637" s="102"/>
      <c r="I637" s="92">
        <f>SUBTOTAL(9,I633:I636)</f>
        <v>3442912</v>
      </c>
      <c r="J637" s="102"/>
      <c r="K637" s="92">
        <f>SUBTOTAL(9,K633:K636)</f>
        <v>1821266.9700000002</v>
      </c>
      <c r="L637" s="61"/>
      <c r="M637" s="52"/>
    </row>
    <row r="638" spans="2:13">
      <c r="B638" s="40"/>
      <c r="C638" s="51"/>
      <c r="E638" s="54"/>
      <c r="F638" s="103"/>
      <c r="G638" s="54"/>
      <c r="H638" s="54"/>
      <c r="I638" s="54"/>
      <c r="J638" s="103"/>
      <c r="K638" s="54"/>
      <c r="L638" s="54"/>
      <c r="M638" s="52"/>
    </row>
    <row r="639" spans="2:13">
      <c r="B639" s="42" t="s">
        <v>800</v>
      </c>
      <c r="C639" s="51"/>
      <c r="E639" s="54"/>
      <c r="F639" s="103"/>
      <c r="G639" s="54"/>
      <c r="H639" s="54"/>
      <c r="I639" s="54"/>
      <c r="J639" s="103"/>
      <c r="K639" s="54"/>
      <c r="L639" s="54"/>
      <c r="M639" s="52"/>
    </row>
    <row r="640" spans="2:13">
      <c r="B640" s="40">
        <v>341</v>
      </c>
      <c r="C640" s="51" t="s">
        <v>75</v>
      </c>
      <c r="E640" s="54">
        <v>10483622.6</v>
      </c>
      <c r="F640" s="103"/>
      <c r="G640" s="54">
        <v>519211.66</v>
      </c>
      <c r="H640" s="54"/>
      <c r="I640" s="54">
        <v>445698</v>
      </c>
      <c r="J640" s="103"/>
      <c r="K640" s="54">
        <f t="shared" ref="K640:K642" si="67">$G640-$I640</f>
        <v>73513.659999999974</v>
      </c>
      <c r="L640" s="54"/>
      <c r="M640" s="52" t="s">
        <v>31</v>
      </c>
    </row>
    <row r="641" spans="2:13">
      <c r="B641" s="40">
        <v>343</v>
      </c>
      <c r="C641" s="51" t="s">
        <v>654</v>
      </c>
      <c r="E641" s="54">
        <v>67445612.400000006</v>
      </c>
      <c r="F641" s="103"/>
      <c r="G641" s="54">
        <v>3330744.74</v>
      </c>
      <c r="H641" s="54"/>
      <c r="I641" s="54">
        <v>2912433</v>
      </c>
      <c r="J641" s="103"/>
      <c r="K641" s="54">
        <f t="shared" si="67"/>
        <v>418311.74000000022</v>
      </c>
      <c r="L641" s="54"/>
      <c r="M641" s="52" t="s">
        <v>31</v>
      </c>
    </row>
    <row r="642" spans="2:13">
      <c r="B642" s="40">
        <v>345</v>
      </c>
      <c r="C642" s="51" t="s">
        <v>604</v>
      </c>
      <c r="E642" s="54">
        <v>10931260.189999999</v>
      </c>
      <c r="F642" s="103"/>
      <c r="G642" s="54">
        <v>540258.9</v>
      </c>
      <c r="H642" s="54"/>
      <c r="I642" s="54">
        <v>464157</v>
      </c>
      <c r="J642" s="103"/>
      <c r="K642" s="54">
        <f t="shared" si="67"/>
        <v>76101.900000000023</v>
      </c>
      <c r="L642" s="54"/>
      <c r="M642" s="52" t="s">
        <v>31</v>
      </c>
    </row>
    <row r="643" spans="2:13" s="46" customFormat="1">
      <c r="B643" s="46" t="s">
        <v>801</v>
      </c>
      <c r="E643" s="92">
        <f>SUBTOTAL(9,E640:E642)</f>
        <v>88860495.189999998</v>
      </c>
      <c r="F643" s="102"/>
      <c r="G643" s="92">
        <f>SUBTOTAL(9,G640:G642)</f>
        <v>4390215.3000000007</v>
      </c>
      <c r="H643" s="102"/>
      <c r="I643" s="92">
        <f>SUBTOTAL(9,I640:I642)</f>
        <v>3822288</v>
      </c>
      <c r="J643" s="102"/>
      <c r="K643" s="92">
        <f>SUBTOTAL(9,K640:K642)</f>
        <v>567927.30000000028</v>
      </c>
      <c r="L643" s="61"/>
      <c r="M643" s="52"/>
    </row>
    <row r="644" spans="2:13">
      <c r="B644" s="40"/>
      <c r="C644" s="51"/>
      <c r="E644" s="54"/>
      <c r="F644" s="103"/>
      <c r="G644" s="54"/>
      <c r="H644" s="54"/>
      <c r="I644" s="54"/>
      <c r="J644" s="103"/>
      <c r="K644" s="54"/>
      <c r="L644" s="54"/>
      <c r="M644" s="52"/>
    </row>
    <row r="645" spans="2:13">
      <c r="B645" s="42" t="s">
        <v>802</v>
      </c>
      <c r="C645" s="51"/>
      <c r="E645" s="54"/>
      <c r="F645" s="103"/>
      <c r="G645" s="54"/>
      <c r="H645" s="54"/>
      <c r="I645" s="54"/>
      <c r="J645" s="103"/>
      <c r="K645" s="54"/>
      <c r="L645" s="54"/>
      <c r="M645" s="52"/>
    </row>
    <row r="646" spans="2:13">
      <c r="B646" s="40">
        <v>341</v>
      </c>
      <c r="C646" s="51" t="s">
        <v>75</v>
      </c>
      <c r="E646" s="54">
        <v>9275183.9000000004</v>
      </c>
      <c r="F646" s="103"/>
      <c r="G646" s="54">
        <v>13023.9</v>
      </c>
      <c r="H646" s="54"/>
      <c r="I646" s="54">
        <v>132542</v>
      </c>
      <c r="J646" s="103"/>
      <c r="K646" s="54">
        <f t="shared" ref="K646:K648" si="68">$G646-$I646</f>
        <v>-119518.1</v>
      </c>
      <c r="L646" s="54"/>
      <c r="M646" s="52" t="s">
        <v>31</v>
      </c>
    </row>
    <row r="647" spans="2:13">
      <c r="B647" s="40">
        <v>343</v>
      </c>
      <c r="C647" s="51" t="s">
        <v>654</v>
      </c>
      <c r="E647" s="54">
        <v>72346434.450000003</v>
      </c>
      <c r="F647" s="103"/>
      <c r="G647" s="54">
        <v>101586.45</v>
      </c>
      <c r="H647" s="54"/>
      <c r="I647" s="54">
        <v>1051917</v>
      </c>
      <c r="J647" s="103"/>
      <c r="K647" s="54">
        <f t="shared" si="68"/>
        <v>-950330.55</v>
      </c>
      <c r="L647" s="54"/>
      <c r="M647" s="52" t="s">
        <v>31</v>
      </c>
    </row>
    <row r="648" spans="2:13">
      <c r="B648" s="40">
        <v>345</v>
      </c>
      <c r="C648" s="51" t="s">
        <v>604</v>
      </c>
      <c r="E648" s="54">
        <v>11130220.68</v>
      </c>
      <c r="F648" s="103"/>
      <c r="G648" s="54">
        <v>15628.68</v>
      </c>
      <c r="H648" s="54"/>
      <c r="I648" s="54">
        <v>159051</v>
      </c>
      <c r="J648" s="103"/>
      <c r="K648" s="54">
        <f t="shared" si="68"/>
        <v>-143422.32</v>
      </c>
      <c r="L648" s="54"/>
      <c r="M648" s="52" t="s">
        <v>31</v>
      </c>
    </row>
    <row r="649" spans="2:13" s="46" customFormat="1">
      <c r="B649" s="46" t="s">
        <v>803</v>
      </c>
      <c r="E649" s="92">
        <f>SUBTOTAL(9,E645:E648)</f>
        <v>92751839.030000001</v>
      </c>
      <c r="F649" s="102"/>
      <c r="G649" s="92">
        <f>SUBTOTAL(9,G645:G648)</f>
        <v>130239.03</v>
      </c>
      <c r="H649" s="102"/>
      <c r="I649" s="92">
        <f>SUBTOTAL(9,I645:I648)</f>
        <v>1343510</v>
      </c>
      <c r="J649" s="102"/>
      <c r="K649" s="92">
        <f>SUBTOTAL(9,K645:K648)</f>
        <v>-1213270.9700000002</v>
      </c>
      <c r="L649" s="61"/>
      <c r="M649" s="52"/>
    </row>
    <row r="650" spans="2:13">
      <c r="B650" s="40"/>
      <c r="C650" s="51"/>
      <c r="E650" s="54"/>
      <c r="F650" s="103"/>
      <c r="G650" s="54"/>
      <c r="H650" s="54"/>
      <c r="I650" s="54"/>
      <c r="J650" s="103"/>
      <c r="K650" s="54"/>
      <c r="L650" s="54"/>
      <c r="M650" s="52"/>
    </row>
    <row r="651" spans="2:13">
      <c r="B651" s="42" t="s">
        <v>804</v>
      </c>
      <c r="C651" s="51"/>
      <c r="E651" s="54"/>
      <c r="F651" s="103"/>
      <c r="G651" s="54"/>
      <c r="H651" s="54"/>
      <c r="I651" s="54"/>
      <c r="J651" s="103"/>
      <c r="K651" s="54"/>
      <c r="L651" s="54"/>
      <c r="M651" s="52"/>
    </row>
    <row r="652" spans="2:13">
      <c r="B652" s="40">
        <v>341</v>
      </c>
      <c r="C652" s="51" t="s">
        <v>75</v>
      </c>
      <c r="E652" s="54">
        <v>9960092.9000000004</v>
      </c>
      <c r="F652" s="103"/>
      <c r="G652" s="54">
        <v>13985.63</v>
      </c>
      <c r="H652" s="54"/>
      <c r="I652" s="54">
        <v>142330</v>
      </c>
      <c r="J652" s="103"/>
      <c r="K652" s="54">
        <f t="shared" ref="K652:K654" si="69">$G652-$I652</f>
        <v>-128344.37</v>
      </c>
      <c r="L652" s="54"/>
      <c r="M652" s="52" t="s">
        <v>31</v>
      </c>
    </row>
    <row r="653" spans="2:13">
      <c r="B653" s="40">
        <v>343</v>
      </c>
      <c r="C653" s="51" t="s">
        <v>654</v>
      </c>
      <c r="E653" s="54">
        <v>77688724.640000001</v>
      </c>
      <c r="F653" s="103"/>
      <c r="G653" s="54">
        <v>109087.92</v>
      </c>
      <c r="H653" s="54"/>
      <c r="I653" s="54">
        <v>1129594</v>
      </c>
      <c r="J653" s="103"/>
      <c r="K653" s="54">
        <f t="shared" si="69"/>
        <v>-1020506.08</v>
      </c>
      <c r="L653" s="54"/>
      <c r="M653" s="52" t="s">
        <v>31</v>
      </c>
    </row>
    <row r="654" spans="2:13">
      <c r="B654" s="40">
        <v>345</v>
      </c>
      <c r="C654" s="51" t="s">
        <v>604</v>
      </c>
      <c r="E654" s="54">
        <v>11952111.48</v>
      </c>
      <c r="F654" s="103"/>
      <c r="G654" s="54">
        <v>16782.759999999998</v>
      </c>
      <c r="H654" s="54"/>
      <c r="I654" s="54">
        <v>170796</v>
      </c>
      <c r="J654" s="103"/>
      <c r="K654" s="54">
        <f t="shared" si="69"/>
        <v>-154013.24</v>
      </c>
      <c r="L654" s="54"/>
      <c r="M654" s="52" t="s">
        <v>31</v>
      </c>
    </row>
    <row r="655" spans="2:13" s="46" customFormat="1">
      <c r="B655" s="46" t="s">
        <v>805</v>
      </c>
      <c r="E655" s="92">
        <f>SUBTOTAL(9,E651:E654)</f>
        <v>99600929.020000011</v>
      </c>
      <c r="F655" s="102"/>
      <c r="G655" s="92">
        <f>SUBTOTAL(9,G651:G654)</f>
        <v>139856.31</v>
      </c>
      <c r="H655" s="102"/>
      <c r="I655" s="92">
        <f>SUBTOTAL(9,I651:I654)</f>
        <v>1442720</v>
      </c>
      <c r="J655" s="102"/>
      <c r="K655" s="92">
        <f>SUBTOTAL(9,K651:K654)</f>
        <v>-1302863.69</v>
      </c>
      <c r="L655" s="61"/>
      <c r="M655" s="52"/>
    </row>
    <row r="656" spans="2:13">
      <c r="B656" s="40"/>
      <c r="C656" s="51"/>
      <c r="E656" s="54"/>
      <c r="F656" s="103"/>
      <c r="G656" s="54"/>
      <c r="H656" s="54"/>
      <c r="I656" s="54"/>
      <c r="J656" s="103"/>
      <c r="K656" s="54"/>
      <c r="L656" s="54"/>
      <c r="M656" s="52"/>
    </row>
    <row r="657" spans="2:13">
      <c r="B657" s="42" t="s">
        <v>806</v>
      </c>
      <c r="C657" s="51"/>
      <c r="E657" s="54"/>
      <c r="F657" s="103"/>
      <c r="G657" s="54"/>
      <c r="H657" s="54"/>
      <c r="I657" s="54"/>
      <c r="J657" s="103"/>
      <c r="K657" s="54"/>
      <c r="L657" s="54"/>
      <c r="M657" s="52"/>
    </row>
    <row r="658" spans="2:13">
      <c r="B658" s="40">
        <v>341</v>
      </c>
      <c r="C658" s="51" t="s">
        <v>75</v>
      </c>
      <c r="E658" s="54">
        <v>9573675.9700000007</v>
      </c>
      <c r="F658" s="103"/>
      <c r="G658" s="54">
        <v>636414.5</v>
      </c>
      <c r="H658" s="54"/>
      <c r="I658" s="54">
        <v>410178</v>
      </c>
      <c r="J658" s="103"/>
      <c r="K658" s="54">
        <f t="shared" ref="K658:K660" si="70">$G658-$I658</f>
        <v>226236.5</v>
      </c>
      <c r="L658" s="54"/>
      <c r="M658" s="52" t="s">
        <v>31</v>
      </c>
    </row>
    <row r="659" spans="2:13">
      <c r="B659" s="40">
        <v>343</v>
      </c>
      <c r="C659" s="51" t="s">
        <v>654</v>
      </c>
      <c r="E659" s="54">
        <v>54065007.640000001</v>
      </c>
      <c r="F659" s="103"/>
      <c r="G659" s="54">
        <v>3590027.2</v>
      </c>
      <c r="H659" s="54"/>
      <c r="I659" s="54">
        <v>2356236</v>
      </c>
      <c r="J659" s="103"/>
      <c r="K659" s="54">
        <f t="shared" si="70"/>
        <v>1233791.2000000002</v>
      </c>
      <c r="L659" s="54"/>
      <c r="M659" s="52" t="s">
        <v>31</v>
      </c>
    </row>
    <row r="660" spans="2:13">
      <c r="B660" s="40">
        <v>345</v>
      </c>
      <c r="C660" s="51" t="s">
        <v>604</v>
      </c>
      <c r="E660" s="54">
        <v>12233839.970000001</v>
      </c>
      <c r="F660" s="103"/>
      <c r="G660" s="54">
        <v>615120.4</v>
      </c>
      <c r="H660" s="54"/>
      <c r="I660" s="54">
        <v>524114</v>
      </c>
      <c r="J660" s="103"/>
      <c r="K660" s="54">
        <f t="shared" si="70"/>
        <v>91006.400000000023</v>
      </c>
      <c r="L660" s="54"/>
      <c r="M660" s="52" t="s">
        <v>31</v>
      </c>
    </row>
    <row r="661" spans="2:13" s="46" customFormat="1">
      <c r="B661" s="46" t="s">
        <v>807</v>
      </c>
      <c r="E661" s="92">
        <f>SUBTOTAL(9,E657:E660)</f>
        <v>75872523.579999998</v>
      </c>
      <c r="F661" s="102"/>
      <c r="G661" s="92">
        <f>SUBTOTAL(9,G657:G660)</f>
        <v>4841562.1000000006</v>
      </c>
      <c r="H661" s="102"/>
      <c r="I661" s="92">
        <f>SUBTOTAL(9,I657:I660)</f>
        <v>3290528</v>
      </c>
      <c r="J661" s="102"/>
      <c r="K661" s="92">
        <f>SUBTOTAL(9,K657:K660)</f>
        <v>1551034.1</v>
      </c>
      <c r="L661" s="61"/>
      <c r="M661" s="52"/>
    </row>
    <row r="662" spans="2:13">
      <c r="B662" s="40"/>
      <c r="C662" s="51"/>
      <c r="E662" s="54"/>
      <c r="F662" s="103"/>
      <c r="G662" s="54"/>
      <c r="H662" s="54"/>
      <c r="I662" s="54"/>
      <c r="J662" s="103"/>
      <c r="K662" s="54"/>
      <c r="L662" s="54"/>
      <c r="M662" s="52"/>
    </row>
    <row r="663" spans="2:13">
      <c r="B663" s="42" t="s">
        <v>808</v>
      </c>
      <c r="C663" s="51"/>
      <c r="E663" s="54"/>
      <c r="F663" s="103"/>
      <c r="G663" s="54"/>
      <c r="H663" s="54"/>
      <c r="I663" s="54"/>
      <c r="J663" s="103"/>
      <c r="K663" s="54"/>
      <c r="L663" s="54"/>
      <c r="M663" s="52"/>
    </row>
    <row r="664" spans="2:13">
      <c r="B664" s="40">
        <v>341</v>
      </c>
      <c r="C664" s="51" t="s">
        <v>75</v>
      </c>
      <c r="E664" s="54">
        <v>12640419.880000001</v>
      </c>
      <c r="F664" s="103"/>
      <c r="G664" s="54">
        <v>725179.59000000008</v>
      </c>
      <c r="H664" s="54"/>
      <c r="I664" s="54">
        <v>541768</v>
      </c>
      <c r="J664" s="103"/>
      <c r="K664" s="54">
        <f t="shared" ref="K664:K666" si="71">$G664-$I664</f>
        <v>183411.59000000008</v>
      </c>
      <c r="L664" s="54"/>
      <c r="M664" s="52" t="s">
        <v>31</v>
      </c>
    </row>
    <row r="665" spans="2:13">
      <c r="B665" s="40">
        <v>343</v>
      </c>
      <c r="C665" s="51" t="s">
        <v>654</v>
      </c>
      <c r="E665" s="54">
        <v>71005144.25</v>
      </c>
      <c r="F665" s="103"/>
      <c r="G665" s="54">
        <v>4065096.96</v>
      </c>
      <c r="H665" s="54"/>
      <c r="I665" s="54">
        <v>3096534</v>
      </c>
      <c r="J665" s="103"/>
      <c r="K665" s="54">
        <f t="shared" si="71"/>
        <v>968562.96</v>
      </c>
      <c r="L665" s="54"/>
      <c r="M665" s="52" t="s">
        <v>31</v>
      </c>
    </row>
    <row r="666" spans="2:13">
      <c r="B666" s="40">
        <v>345</v>
      </c>
      <c r="C666" s="51" t="s">
        <v>604</v>
      </c>
      <c r="E666" s="54">
        <v>15836808.49</v>
      </c>
      <c r="F666" s="103"/>
      <c r="G666" s="54">
        <v>908043.99</v>
      </c>
      <c r="H666" s="54"/>
      <c r="I666" s="54">
        <v>678766</v>
      </c>
      <c r="J666" s="103"/>
      <c r="K666" s="54">
        <f t="shared" si="71"/>
        <v>229277.99</v>
      </c>
      <c r="L666" s="54"/>
      <c r="M666" s="52" t="s">
        <v>31</v>
      </c>
    </row>
    <row r="667" spans="2:13" s="46" customFormat="1">
      <c r="B667" s="46" t="s">
        <v>809</v>
      </c>
      <c r="E667" s="92">
        <f>SUBTOTAL(9,E663:E666)</f>
        <v>99482372.61999999</v>
      </c>
      <c r="F667" s="102"/>
      <c r="G667" s="92">
        <f>SUBTOTAL(9,G663:G666)</f>
        <v>5698320.54</v>
      </c>
      <c r="H667" s="102"/>
      <c r="I667" s="92">
        <f>SUBTOTAL(9,I663:I666)</f>
        <v>4317068</v>
      </c>
      <c r="J667" s="102"/>
      <c r="K667" s="92">
        <f>SUBTOTAL(9,K663:K666)</f>
        <v>1381252.54</v>
      </c>
      <c r="L667" s="61"/>
      <c r="M667" s="52"/>
    </row>
    <row r="668" spans="2:13">
      <c r="B668" s="40"/>
      <c r="C668" s="51"/>
      <c r="E668" s="54"/>
      <c r="F668" s="103"/>
      <c r="G668" s="54"/>
      <c r="H668" s="54"/>
      <c r="I668" s="54"/>
      <c r="J668" s="103"/>
      <c r="K668" s="54"/>
      <c r="L668" s="54"/>
      <c r="M668" s="52"/>
    </row>
    <row r="669" spans="2:13">
      <c r="B669" s="42" t="s">
        <v>810</v>
      </c>
      <c r="C669" s="51"/>
      <c r="E669" s="54"/>
      <c r="F669" s="103"/>
      <c r="G669" s="54"/>
      <c r="H669" s="54"/>
      <c r="I669" s="54"/>
      <c r="J669" s="103"/>
      <c r="K669" s="54"/>
      <c r="L669" s="54"/>
      <c r="M669" s="52"/>
    </row>
    <row r="670" spans="2:13">
      <c r="B670" s="40">
        <v>341</v>
      </c>
      <c r="C670" s="51" t="s">
        <v>75</v>
      </c>
      <c r="E670" s="54">
        <v>6014604.0300000003</v>
      </c>
      <c r="F670" s="103"/>
      <c r="G670" s="54">
        <v>211137.67</v>
      </c>
      <c r="H670" s="54"/>
      <c r="I670" s="54">
        <v>257786</v>
      </c>
      <c r="J670" s="103"/>
      <c r="K670" s="54">
        <f t="shared" ref="K670:K672" si="72">$G670-$I670</f>
        <v>-46648.329999999987</v>
      </c>
      <c r="L670" s="54"/>
      <c r="M670" s="52" t="s">
        <v>31</v>
      </c>
    </row>
    <row r="671" spans="2:13">
      <c r="B671" s="40">
        <v>343</v>
      </c>
      <c r="C671" s="51" t="s">
        <v>654</v>
      </c>
      <c r="E671" s="54">
        <v>60660192.060000002</v>
      </c>
      <c r="F671" s="103"/>
      <c r="G671" s="54">
        <v>2129425.4899999998</v>
      </c>
      <c r="H671" s="54"/>
      <c r="I671" s="54">
        <v>2645391</v>
      </c>
      <c r="J671" s="103"/>
      <c r="K671" s="54">
        <f t="shared" si="72"/>
        <v>-515965.51000000024</v>
      </c>
      <c r="L671" s="54"/>
      <c r="M671" s="52" t="s">
        <v>31</v>
      </c>
    </row>
    <row r="672" spans="2:13">
      <c r="B672" s="40">
        <v>345</v>
      </c>
      <c r="C672" s="51" t="s">
        <v>604</v>
      </c>
      <c r="E672" s="54">
        <v>9162083.3300000001</v>
      </c>
      <c r="F672" s="103"/>
      <c r="G672" s="54">
        <v>321627.30000000005</v>
      </c>
      <c r="H672" s="54"/>
      <c r="I672" s="54">
        <v>392687</v>
      </c>
      <c r="J672" s="103"/>
      <c r="K672" s="54">
        <f t="shared" si="72"/>
        <v>-71059.699999999953</v>
      </c>
      <c r="L672" s="54"/>
      <c r="M672" s="52" t="s">
        <v>31</v>
      </c>
    </row>
    <row r="673" spans="2:13" s="46" customFormat="1">
      <c r="B673" s="46" t="s">
        <v>811</v>
      </c>
      <c r="E673" s="92">
        <f>SUBTOTAL(9,E669:E672)</f>
        <v>75836879.420000002</v>
      </c>
      <c r="F673" s="102"/>
      <c r="G673" s="92">
        <f>SUBTOTAL(9,G669:G672)</f>
        <v>2662190.46</v>
      </c>
      <c r="H673" s="102"/>
      <c r="I673" s="92">
        <f>SUBTOTAL(9,I669:I672)</f>
        <v>3295864</v>
      </c>
      <c r="J673" s="102"/>
      <c r="K673" s="92">
        <f>SUBTOTAL(9,K669:K672)</f>
        <v>-633673.54000000015</v>
      </c>
      <c r="L673" s="61"/>
      <c r="M673" s="52"/>
    </row>
    <row r="674" spans="2:13">
      <c r="B674" s="40"/>
      <c r="C674" s="51"/>
      <c r="E674" s="54"/>
      <c r="F674" s="103"/>
      <c r="G674" s="54"/>
      <c r="H674" s="54"/>
      <c r="I674" s="54"/>
      <c r="J674" s="103"/>
      <c r="K674" s="54"/>
      <c r="L674" s="54"/>
      <c r="M674" s="52"/>
    </row>
    <row r="675" spans="2:13">
      <c r="B675" s="42" t="s">
        <v>812</v>
      </c>
      <c r="C675" s="51"/>
      <c r="E675" s="54"/>
      <c r="F675" s="103"/>
      <c r="G675" s="54"/>
      <c r="H675" s="54"/>
      <c r="I675" s="54"/>
      <c r="J675" s="103"/>
      <c r="K675" s="54"/>
      <c r="L675" s="54"/>
      <c r="M675" s="52"/>
    </row>
    <row r="676" spans="2:13">
      <c r="B676" s="40">
        <v>341</v>
      </c>
      <c r="C676" s="51" t="s">
        <v>75</v>
      </c>
      <c r="E676" s="54">
        <v>5834272.9100000001</v>
      </c>
      <c r="F676" s="103"/>
      <c r="G676" s="54">
        <v>204807.29</v>
      </c>
      <c r="H676" s="54"/>
      <c r="I676" s="54">
        <v>250057</v>
      </c>
      <c r="J676" s="103"/>
      <c r="K676" s="54">
        <f t="shared" ref="K676:K678" si="73">$G676-$I676</f>
        <v>-45249.709999999992</v>
      </c>
      <c r="L676" s="54"/>
      <c r="M676" s="52" t="s">
        <v>31</v>
      </c>
    </row>
    <row r="677" spans="2:13">
      <c r="B677" s="40">
        <v>343</v>
      </c>
      <c r="C677" s="51" t="s">
        <v>654</v>
      </c>
      <c r="E677" s="54">
        <v>58841465.460000001</v>
      </c>
      <c r="F677" s="103"/>
      <c r="G677" s="54">
        <v>2065580.6099999999</v>
      </c>
      <c r="H677" s="54"/>
      <c r="I677" s="54">
        <v>2566076</v>
      </c>
      <c r="J677" s="103"/>
      <c r="K677" s="54">
        <f t="shared" si="73"/>
        <v>-500495.39000000013</v>
      </c>
      <c r="L677" s="54"/>
      <c r="M677" s="52" t="s">
        <v>31</v>
      </c>
    </row>
    <row r="678" spans="2:13">
      <c r="B678" s="40">
        <v>345</v>
      </c>
      <c r="C678" s="51" t="s">
        <v>604</v>
      </c>
      <c r="E678" s="54">
        <v>8887383.8300000001</v>
      </c>
      <c r="F678" s="103"/>
      <c r="G678" s="54">
        <v>311984.2</v>
      </c>
      <c r="H678" s="54"/>
      <c r="I678" s="54">
        <v>380913</v>
      </c>
      <c r="J678" s="103"/>
      <c r="K678" s="54">
        <f t="shared" si="73"/>
        <v>-68928.799999999988</v>
      </c>
      <c r="L678" s="54"/>
      <c r="M678" s="52" t="s">
        <v>31</v>
      </c>
    </row>
    <row r="679" spans="2:13" s="46" customFormat="1">
      <c r="B679" s="46" t="s">
        <v>813</v>
      </c>
      <c r="E679" s="92">
        <f>SUBTOTAL(9,E675:E678)</f>
        <v>73563122.200000003</v>
      </c>
      <c r="F679" s="102"/>
      <c r="G679" s="92">
        <f>SUBTOTAL(9,G675:G678)</f>
        <v>2582372.1</v>
      </c>
      <c r="H679" s="102"/>
      <c r="I679" s="92">
        <f>SUBTOTAL(9,I675:I678)</f>
        <v>3197046</v>
      </c>
      <c r="J679" s="102"/>
      <c r="K679" s="92">
        <f>SUBTOTAL(9,K675:K678)</f>
        <v>-614673.90000000014</v>
      </c>
      <c r="L679" s="61"/>
      <c r="M679" s="52"/>
    </row>
    <row r="680" spans="2:13">
      <c r="B680" s="40"/>
      <c r="C680" s="51"/>
      <c r="E680" s="54"/>
      <c r="F680" s="103"/>
      <c r="G680" s="54"/>
      <c r="H680" s="54"/>
      <c r="I680" s="54"/>
      <c r="J680" s="103"/>
      <c r="K680" s="54"/>
      <c r="L680" s="54"/>
      <c r="M680" s="52"/>
    </row>
    <row r="681" spans="2:13">
      <c r="B681" s="42" t="s">
        <v>814</v>
      </c>
      <c r="C681" s="51"/>
      <c r="E681" s="54"/>
      <c r="F681" s="103"/>
      <c r="G681" s="54"/>
      <c r="H681" s="54"/>
      <c r="I681" s="54"/>
      <c r="J681" s="103"/>
      <c r="K681" s="54"/>
      <c r="L681" s="54"/>
      <c r="M681" s="52"/>
    </row>
    <row r="682" spans="2:13">
      <c r="B682" s="40">
        <v>341</v>
      </c>
      <c r="C682" s="51" t="s">
        <v>75</v>
      </c>
      <c r="E682" s="54">
        <v>5114382.08</v>
      </c>
      <c r="F682" s="103"/>
      <c r="G682" s="54">
        <v>366083.99</v>
      </c>
      <c r="H682" s="54"/>
      <c r="I682" s="54">
        <v>364829</v>
      </c>
      <c r="J682" s="103"/>
      <c r="K682" s="54">
        <f t="shared" ref="K682:K684" si="74">$G682-$I682</f>
        <v>1254.9899999999907</v>
      </c>
      <c r="L682" s="54"/>
      <c r="M682" s="52" t="s">
        <v>31</v>
      </c>
    </row>
    <row r="683" spans="2:13">
      <c r="B683" s="40">
        <v>343</v>
      </c>
      <c r="C683" s="51" t="s">
        <v>654</v>
      </c>
      <c r="E683" s="54">
        <v>73937493.040000007</v>
      </c>
      <c r="F683" s="103"/>
      <c r="G683" s="54">
        <v>5309306.3</v>
      </c>
      <c r="H683" s="54"/>
      <c r="I683" s="54">
        <v>5373707</v>
      </c>
      <c r="J683" s="103"/>
      <c r="K683" s="54">
        <f t="shared" si="74"/>
        <v>-64400.700000000186</v>
      </c>
      <c r="L683" s="54"/>
      <c r="M683" s="52" t="s">
        <v>31</v>
      </c>
    </row>
    <row r="684" spans="2:13">
      <c r="B684" s="40">
        <v>345</v>
      </c>
      <c r="C684" s="51" t="s">
        <v>604</v>
      </c>
      <c r="E684" s="54">
        <v>10342552.529999999</v>
      </c>
      <c r="F684" s="103"/>
      <c r="G684" s="54">
        <v>740585.3600000001</v>
      </c>
      <c r="H684" s="54"/>
      <c r="I684" s="54">
        <v>738019</v>
      </c>
      <c r="J684" s="103"/>
      <c r="K684" s="54">
        <f t="shared" si="74"/>
        <v>2566.3600000001024</v>
      </c>
      <c r="L684" s="54"/>
      <c r="M684" s="52" t="s">
        <v>31</v>
      </c>
    </row>
    <row r="685" spans="2:13" s="46" customFormat="1">
      <c r="B685" s="46" t="s">
        <v>815</v>
      </c>
      <c r="E685" s="92">
        <f>SUBTOTAL(9,E681:E684)</f>
        <v>89394427.650000006</v>
      </c>
      <c r="F685" s="102"/>
      <c r="G685" s="92">
        <f>SUBTOTAL(9,G681:G684)</f>
        <v>6415975.6500000004</v>
      </c>
      <c r="H685" s="102"/>
      <c r="I685" s="92">
        <f>SUBTOTAL(9,I681:I684)</f>
        <v>6476555</v>
      </c>
      <c r="J685" s="102"/>
      <c r="K685" s="92">
        <f>SUBTOTAL(9,K681:K684)</f>
        <v>-60579.350000000093</v>
      </c>
      <c r="L685" s="61"/>
      <c r="M685" s="52"/>
    </row>
    <row r="686" spans="2:13">
      <c r="B686" s="40"/>
      <c r="C686" s="51"/>
      <c r="E686" s="54"/>
      <c r="F686" s="103"/>
      <c r="G686" s="54"/>
      <c r="H686" s="54"/>
      <c r="I686" s="54"/>
      <c r="J686" s="103"/>
      <c r="K686" s="54"/>
      <c r="L686" s="54"/>
      <c r="M686" s="52"/>
    </row>
    <row r="687" spans="2:13">
      <c r="B687" s="42" t="s">
        <v>816</v>
      </c>
      <c r="C687" s="51"/>
      <c r="E687" s="54"/>
      <c r="F687" s="103"/>
      <c r="G687" s="54"/>
      <c r="H687" s="54"/>
      <c r="I687" s="54"/>
      <c r="J687" s="103"/>
      <c r="K687" s="54"/>
      <c r="L687" s="54"/>
      <c r="M687" s="52"/>
    </row>
    <row r="688" spans="2:13">
      <c r="B688" s="40">
        <v>341</v>
      </c>
      <c r="C688" s="51" t="s">
        <v>75</v>
      </c>
      <c r="E688" s="54">
        <v>5452354.2300000004</v>
      </c>
      <c r="F688" s="103"/>
      <c r="G688" s="54">
        <v>390514.56999999995</v>
      </c>
      <c r="H688" s="54"/>
      <c r="I688" s="54">
        <v>389065</v>
      </c>
      <c r="J688" s="103"/>
      <c r="K688" s="54">
        <f t="shared" ref="K688:K690" si="75">$G688-$I688</f>
        <v>1449.5699999999488</v>
      </c>
      <c r="L688" s="54"/>
      <c r="M688" s="52" t="s">
        <v>31</v>
      </c>
    </row>
    <row r="689" spans="2:13">
      <c r="B689" s="40">
        <v>343</v>
      </c>
      <c r="C689" s="51" t="s">
        <v>654</v>
      </c>
      <c r="E689" s="54">
        <v>75075951.269999996</v>
      </c>
      <c r="F689" s="103"/>
      <c r="G689" s="54">
        <v>5382307.3599999994</v>
      </c>
      <c r="H689" s="54"/>
      <c r="I689" s="54">
        <v>5456479</v>
      </c>
      <c r="J689" s="103"/>
      <c r="K689" s="54">
        <f t="shared" si="75"/>
        <v>-74171.640000000596</v>
      </c>
      <c r="L689" s="54"/>
      <c r="M689" s="52" t="s">
        <v>31</v>
      </c>
    </row>
    <row r="690" spans="2:13">
      <c r="B690" s="40">
        <v>345</v>
      </c>
      <c r="C690" s="51" t="s">
        <v>604</v>
      </c>
      <c r="E690" s="54">
        <v>10936762.449999999</v>
      </c>
      <c r="F690" s="103"/>
      <c r="G690" s="54">
        <v>784071.42999999993</v>
      </c>
      <c r="H690" s="54"/>
      <c r="I690" s="54">
        <v>781207</v>
      </c>
      <c r="J690" s="103"/>
      <c r="K690" s="54">
        <f t="shared" si="75"/>
        <v>2864.4299999999348</v>
      </c>
      <c r="L690" s="54"/>
      <c r="M690" s="52" t="s">
        <v>31</v>
      </c>
    </row>
    <row r="691" spans="2:13" s="46" customFormat="1">
      <c r="B691" s="46" t="s">
        <v>817</v>
      </c>
      <c r="E691" s="92">
        <f>SUBTOTAL(9,E687:E690)</f>
        <v>91465067.950000003</v>
      </c>
      <c r="F691" s="102"/>
      <c r="G691" s="92">
        <f>SUBTOTAL(9,G687:G690)</f>
        <v>6556893.3599999994</v>
      </c>
      <c r="H691" s="102"/>
      <c r="I691" s="92">
        <f>SUBTOTAL(9,I687:I690)</f>
        <v>6626751</v>
      </c>
      <c r="J691" s="102"/>
      <c r="K691" s="92">
        <f>SUBTOTAL(9,K687:K690)</f>
        <v>-69857.640000000712</v>
      </c>
      <c r="L691" s="61"/>
      <c r="M691" s="52"/>
    </row>
    <row r="692" spans="2:13">
      <c r="B692" s="40"/>
      <c r="C692" s="51"/>
      <c r="E692" s="54"/>
      <c r="F692" s="103"/>
      <c r="G692" s="54"/>
      <c r="H692" s="54"/>
      <c r="I692" s="54"/>
      <c r="J692" s="103"/>
      <c r="K692" s="54"/>
      <c r="L692" s="54"/>
      <c r="M692" s="52"/>
    </row>
    <row r="693" spans="2:13">
      <c r="B693" s="42" t="s">
        <v>818</v>
      </c>
      <c r="C693" s="51"/>
      <c r="E693" s="54"/>
      <c r="F693" s="103"/>
      <c r="G693" s="54"/>
      <c r="H693" s="54"/>
      <c r="I693" s="54"/>
      <c r="J693" s="103"/>
      <c r="K693" s="54"/>
      <c r="L693" s="54"/>
      <c r="M693" s="52"/>
    </row>
    <row r="694" spans="2:13">
      <c r="B694" s="40">
        <v>341</v>
      </c>
      <c r="C694" s="51" t="s">
        <v>75</v>
      </c>
      <c r="E694" s="54">
        <v>10985672.050000001</v>
      </c>
      <c r="F694" s="103"/>
      <c r="G694" s="54">
        <v>731084.84</v>
      </c>
      <c r="H694" s="54"/>
      <c r="I694" s="54">
        <v>470799</v>
      </c>
      <c r="J694" s="103"/>
      <c r="K694" s="54">
        <f t="shared" ref="K694:K696" si="76">$G694-$I694</f>
        <v>260285.83999999997</v>
      </c>
      <c r="L694" s="54"/>
      <c r="M694" s="52" t="s">
        <v>31</v>
      </c>
    </row>
    <row r="695" spans="2:13">
      <c r="B695" s="40">
        <v>343</v>
      </c>
      <c r="C695" s="51" t="s">
        <v>654</v>
      </c>
      <c r="E695" s="54">
        <v>47942137.380000003</v>
      </c>
      <c r="F695" s="103"/>
      <c r="G695" s="54">
        <v>3185978.34</v>
      </c>
      <c r="H695" s="54"/>
      <c r="I695" s="54">
        <v>2090271</v>
      </c>
      <c r="J695" s="103"/>
      <c r="K695" s="54">
        <f t="shared" si="76"/>
        <v>1095707.3399999999</v>
      </c>
      <c r="L695" s="54"/>
      <c r="M695" s="52" t="s">
        <v>31</v>
      </c>
    </row>
    <row r="696" spans="2:13">
      <c r="B696" s="40">
        <v>345</v>
      </c>
      <c r="C696" s="51" t="s">
        <v>604</v>
      </c>
      <c r="E696" s="54">
        <v>10954496.939999999</v>
      </c>
      <c r="F696" s="103"/>
      <c r="G696" s="54">
        <v>729072.06</v>
      </c>
      <c r="H696" s="54"/>
      <c r="I696" s="54">
        <v>469438</v>
      </c>
      <c r="J696" s="103"/>
      <c r="K696" s="54">
        <f t="shared" si="76"/>
        <v>259634.06000000006</v>
      </c>
      <c r="L696" s="54"/>
      <c r="M696" s="52" t="s">
        <v>31</v>
      </c>
    </row>
    <row r="697" spans="2:13" s="46" customFormat="1">
      <c r="B697" s="46" t="s">
        <v>819</v>
      </c>
      <c r="E697" s="92">
        <f>SUBTOTAL(9,E693:E696)</f>
        <v>69882306.370000005</v>
      </c>
      <c r="F697" s="102"/>
      <c r="G697" s="92">
        <f>SUBTOTAL(9,G693:G696)</f>
        <v>4646135.24</v>
      </c>
      <c r="H697" s="102"/>
      <c r="I697" s="92">
        <f>SUBTOTAL(9,I693:I696)</f>
        <v>3030508</v>
      </c>
      <c r="J697" s="102"/>
      <c r="K697" s="92">
        <f>SUBTOTAL(9,K693:K696)</f>
        <v>1615627.2399999998</v>
      </c>
      <c r="L697" s="61"/>
      <c r="M697" s="52"/>
    </row>
    <row r="698" spans="2:13">
      <c r="B698" s="40"/>
      <c r="C698" s="51"/>
      <c r="E698" s="54"/>
      <c r="F698" s="103"/>
      <c r="G698" s="54"/>
      <c r="H698" s="54"/>
      <c r="I698" s="54"/>
      <c r="J698" s="103"/>
      <c r="K698" s="54"/>
      <c r="L698" s="54"/>
      <c r="M698" s="52"/>
    </row>
    <row r="699" spans="2:13">
      <c r="B699" s="42" t="s">
        <v>820</v>
      </c>
      <c r="C699" s="51"/>
      <c r="E699" s="54"/>
      <c r="F699" s="103"/>
      <c r="G699" s="54"/>
      <c r="H699" s="54"/>
      <c r="I699" s="54"/>
      <c r="J699" s="103"/>
      <c r="K699" s="54"/>
      <c r="L699" s="54"/>
      <c r="M699" s="52"/>
    </row>
    <row r="700" spans="2:13">
      <c r="B700" s="40">
        <v>341</v>
      </c>
      <c r="C700" s="51" t="s">
        <v>75</v>
      </c>
      <c r="E700" s="54">
        <v>5788769.0499999998</v>
      </c>
      <c r="F700" s="103"/>
      <c r="G700" s="54">
        <v>203209.91999999998</v>
      </c>
      <c r="H700" s="54"/>
      <c r="I700" s="54">
        <v>248107</v>
      </c>
      <c r="J700" s="103"/>
      <c r="K700" s="54">
        <f t="shared" ref="K700:K702" si="77">$G700-$I700</f>
        <v>-44897.080000000016</v>
      </c>
      <c r="L700" s="54"/>
      <c r="M700" s="52" t="s">
        <v>31</v>
      </c>
    </row>
    <row r="701" spans="2:13">
      <c r="B701" s="40">
        <v>343</v>
      </c>
      <c r="C701" s="51" t="s">
        <v>654</v>
      </c>
      <c r="E701" s="54">
        <v>58382536.990000002</v>
      </c>
      <c r="F701" s="103"/>
      <c r="G701" s="54">
        <v>2049470.31</v>
      </c>
      <c r="H701" s="54"/>
      <c r="I701" s="54">
        <v>2546062</v>
      </c>
      <c r="J701" s="103"/>
      <c r="K701" s="54">
        <f t="shared" si="77"/>
        <v>-496591.68999999994</v>
      </c>
      <c r="L701" s="54"/>
      <c r="M701" s="52" t="s">
        <v>31</v>
      </c>
    </row>
    <row r="702" spans="2:13">
      <c r="B702" s="40">
        <v>345</v>
      </c>
      <c r="C702" s="51" t="s">
        <v>604</v>
      </c>
      <c r="E702" s="54">
        <v>8818067.5099999998</v>
      </c>
      <c r="F702" s="103"/>
      <c r="G702" s="54">
        <v>309550.92</v>
      </c>
      <c r="H702" s="54"/>
      <c r="I702" s="54">
        <v>377942</v>
      </c>
      <c r="J702" s="103"/>
      <c r="K702" s="54">
        <f t="shared" si="77"/>
        <v>-68391.080000000016</v>
      </c>
      <c r="L702" s="54"/>
      <c r="M702" s="52" t="s">
        <v>31</v>
      </c>
    </row>
    <row r="703" spans="2:13" s="46" customFormat="1">
      <c r="B703" s="46" t="s">
        <v>821</v>
      </c>
      <c r="E703" s="92">
        <f>SUBTOTAL(9,E699:E702)</f>
        <v>72989373.549999997</v>
      </c>
      <c r="F703" s="102"/>
      <c r="G703" s="92">
        <f>SUBTOTAL(9,G699:G702)</f>
        <v>2562231.15</v>
      </c>
      <c r="H703" s="102"/>
      <c r="I703" s="92">
        <f>SUBTOTAL(9,I699:I702)</f>
        <v>3172111</v>
      </c>
      <c r="J703" s="102"/>
      <c r="K703" s="92">
        <f>SUBTOTAL(9,K699:K702)</f>
        <v>-609879.85000000009</v>
      </c>
      <c r="L703" s="61"/>
      <c r="M703" s="52"/>
    </row>
    <row r="704" spans="2:13">
      <c r="B704" s="40"/>
      <c r="C704" s="51"/>
      <c r="E704" s="54"/>
      <c r="F704" s="103"/>
      <c r="G704" s="54"/>
      <c r="H704" s="54"/>
      <c r="I704" s="54"/>
      <c r="J704" s="103"/>
      <c r="K704" s="54"/>
      <c r="L704" s="54"/>
      <c r="M704" s="52"/>
    </row>
    <row r="705" spans="2:13">
      <c r="B705" s="42" t="s">
        <v>822</v>
      </c>
      <c r="C705" s="51"/>
      <c r="E705" s="54"/>
      <c r="F705" s="103"/>
      <c r="G705" s="54"/>
      <c r="H705" s="54"/>
      <c r="I705" s="54"/>
      <c r="J705" s="103"/>
      <c r="K705" s="54"/>
      <c r="L705" s="54"/>
      <c r="M705" s="52"/>
    </row>
    <row r="706" spans="2:13">
      <c r="B706" s="40">
        <v>341</v>
      </c>
      <c r="C706" s="51" t="s">
        <v>75</v>
      </c>
      <c r="E706" s="54">
        <v>5014119.05</v>
      </c>
      <c r="F706" s="103"/>
      <c r="G706" s="54">
        <v>359192.23</v>
      </c>
      <c r="H706" s="54"/>
      <c r="I706" s="54">
        <v>358157</v>
      </c>
      <c r="J706" s="103"/>
      <c r="K706" s="54">
        <f t="shared" ref="K706:K708" si="78">$G706-$I706</f>
        <v>1035.2299999999814</v>
      </c>
      <c r="L706" s="54"/>
      <c r="M706" s="52" t="s">
        <v>31</v>
      </c>
    </row>
    <row r="707" spans="2:13">
      <c r="B707" s="40">
        <v>343</v>
      </c>
      <c r="C707" s="51" t="s">
        <v>654</v>
      </c>
      <c r="E707" s="54">
        <v>67592052.340000004</v>
      </c>
      <c r="F707" s="103"/>
      <c r="G707" s="54">
        <v>4842031.3599999994</v>
      </c>
      <c r="H707" s="54"/>
      <c r="I707" s="54">
        <v>4912580</v>
      </c>
      <c r="J707" s="103"/>
      <c r="K707" s="54">
        <f t="shared" si="78"/>
        <v>-70548.640000000596</v>
      </c>
      <c r="L707" s="54"/>
      <c r="M707" s="52" t="s">
        <v>31</v>
      </c>
    </row>
    <row r="708" spans="2:13">
      <c r="B708" s="40">
        <v>345</v>
      </c>
      <c r="C708" s="51" t="s">
        <v>604</v>
      </c>
      <c r="E708" s="54">
        <v>10107429.23</v>
      </c>
      <c r="F708" s="103"/>
      <c r="G708" s="54">
        <v>724057.17</v>
      </c>
      <c r="H708" s="54"/>
      <c r="I708" s="54">
        <v>721972</v>
      </c>
      <c r="J708" s="103"/>
      <c r="K708" s="54">
        <f t="shared" si="78"/>
        <v>2085.1700000000419</v>
      </c>
      <c r="L708" s="54"/>
      <c r="M708" s="52" t="s">
        <v>31</v>
      </c>
    </row>
    <row r="709" spans="2:13" s="46" customFormat="1">
      <c r="B709" s="46" t="s">
        <v>823</v>
      </c>
      <c r="E709" s="92">
        <f>SUBTOTAL(9,E705:E708)</f>
        <v>82713600.620000005</v>
      </c>
      <c r="F709" s="102"/>
      <c r="G709" s="92">
        <f>SUBTOTAL(9,G705:G708)</f>
        <v>5925280.7599999998</v>
      </c>
      <c r="H709" s="102"/>
      <c r="I709" s="92">
        <f>SUBTOTAL(9,I705:I708)</f>
        <v>5992709</v>
      </c>
      <c r="J709" s="102"/>
      <c r="K709" s="92">
        <f>SUBTOTAL(9,K705:K708)</f>
        <v>-67428.240000000573</v>
      </c>
      <c r="L709" s="61"/>
      <c r="M709" s="52"/>
    </row>
    <row r="710" spans="2:13">
      <c r="B710" s="40"/>
      <c r="C710" s="51"/>
      <c r="E710" s="54"/>
      <c r="F710" s="103"/>
      <c r="G710" s="54"/>
      <c r="H710" s="54"/>
      <c r="I710" s="54"/>
      <c r="J710" s="103"/>
      <c r="K710" s="54"/>
      <c r="L710" s="54"/>
      <c r="M710" s="52"/>
    </row>
    <row r="711" spans="2:13">
      <c r="B711" s="42" t="s">
        <v>824</v>
      </c>
      <c r="C711" s="51"/>
      <c r="E711" s="54"/>
      <c r="F711" s="103"/>
      <c r="G711" s="54"/>
      <c r="H711" s="54"/>
      <c r="I711" s="54"/>
      <c r="J711" s="103"/>
      <c r="K711" s="54"/>
      <c r="L711" s="54"/>
      <c r="M711" s="52"/>
    </row>
    <row r="712" spans="2:13">
      <c r="B712" s="40">
        <v>341</v>
      </c>
      <c r="C712" s="51" t="s">
        <v>75</v>
      </c>
      <c r="E712" s="54">
        <v>6169889.7999999998</v>
      </c>
      <c r="F712" s="103"/>
      <c r="G712" s="54">
        <v>146836.16</v>
      </c>
      <c r="H712" s="54"/>
      <c r="I712" s="54">
        <v>88168</v>
      </c>
      <c r="J712" s="103"/>
      <c r="K712" s="54">
        <f t="shared" ref="K712:K714" si="79">$G712-$I712</f>
        <v>58668.160000000003</v>
      </c>
      <c r="L712" s="54"/>
      <c r="M712" s="52" t="s">
        <v>31</v>
      </c>
    </row>
    <row r="713" spans="2:13">
      <c r="B713" s="40">
        <v>343</v>
      </c>
      <c r="C713" s="51" t="s">
        <v>654</v>
      </c>
      <c r="E713" s="54">
        <v>62226324.149999999</v>
      </c>
      <c r="F713" s="103"/>
      <c r="G713" s="54">
        <v>1480913.77</v>
      </c>
      <c r="H713" s="54"/>
      <c r="I713" s="54">
        <v>904771</v>
      </c>
      <c r="J713" s="103"/>
      <c r="K713" s="54">
        <f t="shared" si="79"/>
        <v>576142.77</v>
      </c>
      <c r="L713" s="54"/>
      <c r="M713" s="52" t="s">
        <v>31</v>
      </c>
    </row>
    <row r="714" spans="2:13">
      <c r="B714" s="40">
        <v>345</v>
      </c>
      <c r="C714" s="51" t="s">
        <v>604</v>
      </c>
      <c r="E714" s="54">
        <v>9398631.0899999999</v>
      </c>
      <c r="F714" s="103"/>
      <c r="G714" s="54">
        <v>223676.43</v>
      </c>
      <c r="H714" s="54"/>
      <c r="I714" s="54">
        <v>134306</v>
      </c>
      <c r="J714" s="103"/>
      <c r="K714" s="54">
        <f t="shared" si="79"/>
        <v>89370.43</v>
      </c>
      <c r="L714" s="54"/>
      <c r="M714" s="52" t="s">
        <v>31</v>
      </c>
    </row>
    <row r="715" spans="2:13" s="46" customFormat="1">
      <c r="B715" s="46" t="s">
        <v>825</v>
      </c>
      <c r="E715" s="92">
        <f>SUBTOTAL(9,E711:E714)</f>
        <v>77794845.040000007</v>
      </c>
      <c r="F715" s="102"/>
      <c r="G715" s="92">
        <f>SUBTOTAL(9,G711:G714)</f>
        <v>1851426.3599999999</v>
      </c>
      <c r="H715" s="102"/>
      <c r="I715" s="92">
        <f>SUBTOTAL(9,I711:I714)</f>
        <v>1127245</v>
      </c>
      <c r="J715" s="102"/>
      <c r="K715" s="92">
        <f>SUBTOTAL(9,K711:K714)</f>
        <v>724181.3600000001</v>
      </c>
      <c r="L715" s="61"/>
      <c r="M715" s="52"/>
    </row>
    <row r="716" spans="2:13">
      <c r="B716" s="40"/>
      <c r="C716" s="51"/>
      <c r="E716" s="54"/>
      <c r="F716" s="103"/>
      <c r="G716" s="54"/>
      <c r="H716" s="54"/>
      <c r="I716" s="54"/>
      <c r="J716" s="103"/>
      <c r="K716" s="54"/>
      <c r="L716" s="54"/>
      <c r="M716" s="52"/>
    </row>
    <row r="717" spans="2:13">
      <c r="B717" s="42" t="s">
        <v>826</v>
      </c>
      <c r="C717" s="51"/>
      <c r="E717" s="54"/>
      <c r="F717" s="103"/>
      <c r="G717" s="54"/>
      <c r="H717" s="54"/>
      <c r="I717" s="54"/>
      <c r="J717" s="103"/>
      <c r="K717" s="54"/>
      <c r="L717" s="54"/>
      <c r="M717" s="52"/>
    </row>
    <row r="718" spans="2:13">
      <c r="B718" s="40">
        <v>341</v>
      </c>
      <c r="C718" s="51" t="s">
        <v>75</v>
      </c>
      <c r="E718" s="54">
        <v>6771282.2999999998</v>
      </c>
      <c r="F718" s="103"/>
      <c r="G718" s="54">
        <v>142312.19</v>
      </c>
      <c r="H718" s="54"/>
      <c r="I718" s="54">
        <v>96762</v>
      </c>
      <c r="J718" s="103"/>
      <c r="K718" s="54">
        <f t="shared" ref="K718:K720" si="80">$G718-$I718</f>
        <v>45550.19</v>
      </c>
      <c r="L718" s="54"/>
      <c r="M718" s="52" t="s">
        <v>31</v>
      </c>
    </row>
    <row r="719" spans="2:13">
      <c r="B719" s="40">
        <v>343</v>
      </c>
      <c r="C719" s="51" t="s">
        <v>654</v>
      </c>
      <c r="E719" s="54">
        <v>68291658.469999999</v>
      </c>
      <c r="F719" s="103"/>
      <c r="G719" s="54">
        <v>1435287.29</v>
      </c>
      <c r="H719" s="54"/>
      <c r="I719" s="54">
        <v>992961</v>
      </c>
      <c r="J719" s="103"/>
      <c r="K719" s="54">
        <f t="shared" si="80"/>
        <v>442326.29000000004</v>
      </c>
      <c r="L719" s="54"/>
      <c r="M719" s="52" t="s">
        <v>31</v>
      </c>
    </row>
    <row r="720" spans="2:13">
      <c r="B720" s="40">
        <v>345</v>
      </c>
      <c r="C720" s="51" t="s">
        <v>604</v>
      </c>
      <c r="E720" s="54">
        <v>10314735.98</v>
      </c>
      <c r="F720" s="103"/>
      <c r="G720" s="54">
        <v>216785.03</v>
      </c>
      <c r="H720" s="54"/>
      <c r="I720" s="54">
        <v>147398</v>
      </c>
      <c r="J720" s="103"/>
      <c r="K720" s="54">
        <f t="shared" si="80"/>
        <v>69387.03</v>
      </c>
      <c r="L720" s="54"/>
      <c r="M720" s="52" t="s">
        <v>31</v>
      </c>
    </row>
    <row r="721" spans="2:13" s="46" customFormat="1">
      <c r="B721" s="46" t="s">
        <v>827</v>
      </c>
      <c r="E721" s="92">
        <f>SUBTOTAL(9,E717:E720)</f>
        <v>85377676.75</v>
      </c>
      <c r="F721" s="102"/>
      <c r="G721" s="92">
        <f>SUBTOTAL(9,G717:G720)</f>
        <v>1794384.51</v>
      </c>
      <c r="H721" s="102"/>
      <c r="I721" s="92">
        <f>SUBTOTAL(9,I717:I720)</f>
        <v>1237121</v>
      </c>
      <c r="J721" s="102"/>
      <c r="K721" s="92">
        <f>SUBTOTAL(9,K717:K720)</f>
        <v>557263.51</v>
      </c>
      <c r="L721" s="61"/>
      <c r="M721" s="52"/>
    </row>
    <row r="722" spans="2:13">
      <c r="B722" s="40"/>
      <c r="C722" s="51"/>
      <c r="E722" s="54"/>
      <c r="F722" s="103"/>
      <c r="G722" s="54"/>
      <c r="H722" s="54"/>
      <c r="I722" s="54"/>
      <c r="J722" s="103"/>
      <c r="K722" s="54"/>
      <c r="L722" s="54"/>
      <c r="M722" s="52"/>
    </row>
    <row r="723" spans="2:13">
      <c r="B723" s="42" t="s">
        <v>828</v>
      </c>
      <c r="C723" s="51"/>
      <c r="E723" s="54"/>
      <c r="F723" s="103"/>
      <c r="G723" s="54"/>
      <c r="H723" s="54"/>
      <c r="I723" s="54"/>
      <c r="J723" s="103"/>
      <c r="K723" s="54"/>
      <c r="L723" s="54"/>
      <c r="M723" s="52"/>
    </row>
    <row r="724" spans="2:13">
      <c r="B724" s="40">
        <v>341</v>
      </c>
      <c r="C724" s="51" t="s">
        <v>75</v>
      </c>
      <c r="E724" s="54">
        <v>5920648.5800000001</v>
      </c>
      <c r="F724" s="103"/>
      <c r="G724" s="54">
        <v>157093.07999999999</v>
      </c>
      <c r="H724" s="54"/>
      <c r="I724" s="54">
        <v>84606</v>
      </c>
      <c r="J724" s="103"/>
      <c r="K724" s="54">
        <f t="shared" ref="K724:K726" si="81">$G724-$I724</f>
        <v>72487.079999999987</v>
      </c>
      <c r="L724" s="54"/>
      <c r="M724" s="52" t="s">
        <v>31</v>
      </c>
    </row>
    <row r="725" spans="2:13">
      <c r="B725" s="40">
        <v>343</v>
      </c>
      <c r="C725" s="51" t="s">
        <v>654</v>
      </c>
      <c r="E725" s="54">
        <v>59712605.869999997</v>
      </c>
      <c r="F725" s="103"/>
      <c r="G725" s="54">
        <v>1584359.77</v>
      </c>
      <c r="H725" s="54"/>
      <c r="I725" s="54">
        <v>868221</v>
      </c>
      <c r="J725" s="103"/>
      <c r="K725" s="54">
        <f t="shared" si="81"/>
        <v>716138.77</v>
      </c>
      <c r="L725" s="54"/>
      <c r="M725" s="52" t="s">
        <v>31</v>
      </c>
    </row>
    <row r="726" spans="2:13">
      <c r="B726" s="40">
        <v>345</v>
      </c>
      <c r="C726" s="51" t="s">
        <v>604</v>
      </c>
      <c r="E726" s="54">
        <v>9018960.4100000001</v>
      </c>
      <c r="F726" s="103"/>
      <c r="G726" s="54">
        <v>239300.86</v>
      </c>
      <c r="H726" s="54"/>
      <c r="I726" s="54">
        <v>128881</v>
      </c>
      <c r="J726" s="103"/>
      <c r="K726" s="54">
        <f t="shared" si="81"/>
        <v>110419.85999999999</v>
      </c>
      <c r="L726" s="54"/>
      <c r="M726" s="52" t="s">
        <v>31</v>
      </c>
    </row>
    <row r="727" spans="2:13" s="46" customFormat="1">
      <c r="B727" s="46" t="s">
        <v>829</v>
      </c>
      <c r="E727" s="92">
        <f>SUBTOTAL(9,E723:E726)</f>
        <v>74652214.859999999</v>
      </c>
      <c r="F727" s="102"/>
      <c r="G727" s="92">
        <f>SUBTOTAL(9,G723:G726)</f>
        <v>1980753.71</v>
      </c>
      <c r="H727" s="102"/>
      <c r="I727" s="92">
        <f>SUBTOTAL(9,I723:I726)</f>
        <v>1081708</v>
      </c>
      <c r="J727" s="102"/>
      <c r="K727" s="92">
        <f>SUBTOTAL(9,K723:K726)</f>
        <v>899045.71</v>
      </c>
      <c r="L727" s="61"/>
      <c r="M727" s="52"/>
    </row>
    <row r="728" spans="2:13">
      <c r="B728" s="40"/>
      <c r="C728" s="51"/>
      <c r="E728" s="54"/>
      <c r="F728" s="103"/>
      <c r="G728" s="54"/>
      <c r="H728" s="54"/>
      <c r="I728" s="54"/>
      <c r="J728" s="103"/>
      <c r="K728" s="54"/>
      <c r="L728" s="54"/>
      <c r="M728" s="52"/>
    </row>
    <row r="729" spans="2:13">
      <c r="B729" s="42" t="s">
        <v>830</v>
      </c>
      <c r="C729" s="51"/>
      <c r="E729" s="54"/>
      <c r="F729" s="103"/>
      <c r="G729" s="54"/>
      <c r="H729" s="54"/>
      <c r="I729" s="54"/>
      <c r="J729" s="103"/>
      <c r="K729" s="54"/>
      <c r="L729" s="54"/>
      <c r="M729" s="52"/>
    </row>
    <row r="730" spans="2:13">
      <c r="B730" s="40">
        <v>341</v>
      </c>
      <c r="C730" s="51" t="s">
        <v>75</v>
      </c>
      <c r="E730" s="54">
        <v>5912249.7000000002</v>
      </c>
      <c r="F730" s="103"/>
      <c r="G730" s="54">
        <v>185925</v>
      </c>
      <c r="H730" s="54"/>
      <c r="I730" s="54">
        <v>248809</v>
      </c>
      <c r="J730" s="103"/>
      <c r="K730" s="54">
        <f t="shared" ref="K730:K732" si="82">$G730-$I730</f>
        <v>-62884</v>
      </c>
      <c r="L730" s="54"/>
      <c r="M730" s="52" t="s">
        <v>31</v>
      </c>
    </row>
    <row r="731" spans="2:13">
      <c r="B731" s="40">
        <v>343</v>
      </c>
      <c r="C731" s="51" t="s">
        <v>654</v>
      </c>
      <c r="E731" s="54">
        <v>59627899.090000004</v>
      </c>
      <c r="F731" s="103"/>
      <c r="G731" s="54">
        <v>1875143.64</v>
      </c>
      <c r="H731" s="54"/>
      <c r="I731" s="54">
        <v>2553178</v>
      </c>
      <c r="J731" s="103"/>
      <c r="K731" s="54">
        <f t="shared" si="82"/>
        <v>-678034.3600000001</v>
      </c>
      <c r="L731" s="54"/>
      <c r="M731" s="52" t="s">
        <v>31</v>
      </c>
    </row>
    <row r="732" spans="2:13">
      <c r="B732" s="40">
        <v>345</v>
      </c>
      <c r="C732" s="51" t="s">
        <v>604</v>
      </c>
      <c r="E732" s="54">
        <v>9006166.3399999999</v>
      </c>
      <c r="F732" s="103"/>
      <c r="G732" s="54">
        <v>283220.71000000002</v>
      </c>
      <c r="H732" s="54"/>
      <c r="I732" s="54">
        <v>379013</v>
      </c>
      <c r="J732" s="103"/>
      <c r="K732" s="54">
        <f t="shared" si="82"/>
        <v>-95792.289999999979</v>
      </c>
      <c r="L732" s="54"/>
      <c r="M732" s="52" t="s">
        <v>31</v>
      </c>
    </row>
    <row r="733" spans="2:13" s="46" customFormat="1">
      <c r="B733" s="46" t="s">
        <v>831</v>
      </c>
      <c r="E733" s="92">
        <f>SUBTOTAL(9,E729:E732)</f>
        <v>74546315.13000001</v>
      </c>
      <c r="F733" s="102"/>
      <c r="G733" s="92">
        <f>SUBTOTAL(9,G729:G732)</f>
        <v>2344289.35</v>
      </c>
      <c r="H733" s="102"/>
      <c r="I733" s="92">
        <f>SUBTOTAL(9,I729:I732)</f>
        <v>3181000</v>
      </c>
      <c r="J733" s="102"/>
      <c r="K733" s="92">
        <f>SUBTOTAL(9,K729:K732)</f>
        <v>-836710.65000000014</v>
      </c>
      <c r="L733" s="61"/>
      <c r="M733" s="52"/>
    </row>
    <row r="734" spans="2:13">
      <c r="B734" s="40"/>
      <c r="C734" s="51"/>
      <c r="E734" s="54"/>
      <c r="F734" s="103"/>
      <c r="G734" s="54"/>
      <c r="H734" s="54"/>
      <c r="I734" s="54"/>
      <c r="J734" s="103"/>
      <c r="K734" s="54"/>
      <c r="L734" s="54"/>
      <c r="M734" s="52"/>
    </row>
    <row r="735" spans="2:13">
      <c r="B735" s="42" t="s">
        <v>832</v>
      </c>
      <c r="C735" s="51"/>
      <c r="E735" s="54"/>
      <c r="F735" s="103"/>
      <c r="G735" s="54"/>
      <c r="H735" s="54"/>
      <c r="I735" s="54"/>
      <c r="J735" s="103"/>
      <c r="K735" s="54"/>
      <c r="L735" s="54"/>
      <c r="M735" s="52"/>
    </row>
    <row r="736" spans="2:13">
      <c r="B736" s="40">
        <v>341</v>
      </c>
      <c r="C736" s="51" t="s">
        <v>75</v>
      </c>
      <c r="E736" s="54">
        <v>5777199.7599999998</v>
      </c>
      <c r="F736" s="103"/>
      <c r="G736" s="54">
        <v>202803.78</v>
      </c>
      <c r="H736" s="54"/>
      <c r="I736" s="54">
        <v>247611</v>
      </c>
      <c r="J736" s="103"/>
      <c r="K736" s="54">
        <f t="shared" ref="K736:K738" si="83">$G736-$I736</f>
        <v>-44807.22</v>
      </c>
      <c r="L736" s="54"/>
      <c r="M736" s="52" t="s">
        <v>31</v>
      </c>
    </row>
    <row r="737" spans="2:13">
      <c r="B737" s="40">
        <v>343</v>
      </c>
      <c r="C737" s="51" t="s">
        <v>654</v>
      </c>
      <c r="E737" s="54">
        <v>58265855.030000001</v>
      </c>
      <c r="F737" s="103"/>
      <c r="G737" s="54">
        <v>2045374.28</v>
      </c>
      <c r="H737" s="54"/>
      <c r="I737" s="54">
        <v>2540974</v>
      </c>
      <c r="J737" s="103"/>
      <c r="K737" s="54">
        <f t="shared" si="83"/>
        <v>-495599.72</v>
      </c>
      <c r="L737" s="54"/>
      <c r="M737" s="52" t="s">
        <v>31</v>
      </c>
    </row>
    <row r="738" spans="2:13">
      <c r="B738" s="40">
        <v>345</v>
      </c>
      <c r="C738" s="51" t="s">
        <v>604</v>
      </c>
      <c r="E738" s="54">
        <v>8800443.9299999997</v>
      </c>
      <c r="F738" s="103"/>
      <c r="G738" s="54">
        <v>308932.25</v>
      </c>
      <c r="H738" s="54"/>
      <c r="I738" s="54">
        <v>377187</v>
      </c>
      <c r="J738" s="103"/>
      <c r="K738" s="54">
        <f t="shared" si="83"/>
        <v>-68254.75</v>
      </c>
      <c r="L738" s="54"/>
      <c r="M738" s="52" t="s">
        <v>31</v>
      </c>
    </row>
    <row r="739" spans="2:13" s="46" customFormat="1">
      <c r="B739" s="46" t="s">
        <v>833</v>
      </c>
      <c r="E739" s="92">
        <f>SUBTOTAL(9,E735:E738)</f>
        <v>72843498.719999999</v>
      </c>
      <c r="F739" s="102"/>
      <c r="G739" s="92">
        <f>SUBTOTAL(9,G735:G738)</f>
        <v>2557110.31</v>
      </c>
      <c r="H739" s="102"/>
      <c r="I739" s="92">
        <f>SUBTOTAL(9,I735:I738)</f>
        <v>3165772</v>
      </c>
      <c r="J739" s="102"/>
      <c r="K739" s="92">
        <f>SUBTOTAL(9,K735:K738)</f>
        <v>-608661.68999999994</v>
      </c>
      <c r="L739" s="61"/>
      <c r="M739" s="52"/>
    </row>
    <row r="740" spans="2:13">
      <c r="B740" s="40"/>
      <c r="C740" s="51"/>
      <c r="E740" s="54"/>
      <c r="F740" s="103"/>
      <c r="G740" s="54"/>
      <c r="H740" s="54"/>
      <c r="I740" s="54"/>
      <c r="J740" s="103"/>
      <c r="K740" s="54"/>
      <c r="L740" s="54"/>
      <c r="M740" s="52"/>
    </row>
    <row r="741" spans="2:13">
      <c r="B741" s="42" t="s">
        <v>834</v>
      </c>
      <c r="C741" s="51"/>
      <c r="E741" s="54"/>
      <c r="F741" s="103"/>
      <c r="G741" s="54"/>
      <c r="H741" s="54"/>
      <c r="I741" s="54"/>
      <c r="J741" s="103"/>
      <c r="K741" s="54"/>
      <c r="L741" s="54"/>
      <c r="M741" s="52"/>
    </row>
    <row r="742" spans="2:13">
      <c r="B742" s="40">
        <v>341</v>
      </c>
      <c r="C742" s="51" t="s">
        <v>75</v>
      </c>
      <c r="E742" s="54">
        <v>5820042.71</v>
      </c>
      <c r="F742" s="103"/>
      <c r="G742" s="54">
        <v>154834.4</v>
      </c>
      <c r="H742" s="54"/>
      <c r="I742" s="54">
        <v>83168</v>
      </c>
      <c r="J742" s="103"/>
      <c r="K742" s="54">
        <f t="shared" ref="K742:K744" si="84">$G742-$I742</f>
        <v>71666.399999999994</v>
      </c>
      <c r="L742" s="54"/>
      <c r="M742" s="52" t="s">
        <v>31</v>
      </c>
    </row>
    <row r="743" spans="2:13">
      <c r="B743" s="40">
        <v>343</v>
      </c>
      <c r="C743" s="51" t="s">
        <v>654</v>
      </c>
      <c r="E743" s="54">
        <v>58697946.979999997</v>
      </c>
      <c r="F743" s="103"/>
      <c r="G743" s="54">
        <v>1561579.87</v>
      </c>
      <c r="H743" s="54"/>
      <c r="I743" s="54">
        <v>853468</v>
      </c>
      <c r="J743" s="103"/>
      <c r="K743" s="54">
        <f t="shared" si="84"/>
        <v>708111.87000000011</v>
      </c>
      <c r="L743" s="54"/>
      <c r="M743" s="52" t="s">
        <v>31</v>
      </c>
    </row>
    <row r="744" spans="2:13">
      <c r="B744" s="40">
        <v>345</v>
      </c>
      <c r="C744" s="51" t="s">
        <v>604</v>
      </c>
      <c r="E744" s="54">
        <v>8865706.8699999992</v>
      </c>
      <c r="F744" s="103"/>
      <c r="G744" s="54">
        <v>235860.2</v>
      </c>
      <c r="H744" s="54"/>
      <c r="I744" s="54">
        <v>126691</v>
      </c>
      <c r="J744" s="103"/>
      <c r="K744" s="54">
        <f t="shared" si="84"/>
        <v>109169.20000000001</v>
      </c>
      <c r="L744" s="54"/>
      <c r="M744" s="52" t="s">
        <v>31</v>
      </c>
    </row>
    <row r="745" spans="2:13" s="46" customFormat="1">
      <c r="B745" s="46" t="s">
        <v>835</v>
      </c>
      <c r="E745" s="92">
        <f>SUBTOTAL(9,E741:E744)</f>
        <v>73383696.560000002</v>
      </c>
      <c r="F745" s="102"/>
      <c r="G745" s="92">
        <f>SUBTOTAL(9,G741:G744)</f>
        <v>1952274.47</v>
      </c>
      <c r="H745" s="102"/>
      <c r="I745" s="92">
        <f>SUBTOTAL(9,I741:I744)</f>
        <v>1063327</v>
      </c>
      <c r="J745" s="102"/>
      <c r="K745" s="92">
        <f>SUBTOTAL(9,K741:K744)</f>
        <v>888947.4700000002</v>
      </c>
      <c r="L745" s="61"/>
      <c r="M745" s="52"/>
    </row>
    <row r="746" spans="2:13">
      <c r="B746" s="40"/>
      <c r="C746" s="51"/>
      <c r="E746" s="54"/>
      <c r="F746" s="103"/>
      <c r="G746" s="54"/>
      <c r="H746" s="54"/>
      <c r="I746" s="54"/>
      <c r="J746" s="103"/>
      <c r="K746" s="54"/>
      <c r="L746" s="54"/>
      <c r="M746" s="52"/>
    </row>
    <row r="747" spans="2:13">
      <c r="B747" s="42" t="s">
        <v>836</v>
      </c>
      <c r="C747" s="51"/>
      <c r="E747" s="54"/>
      <c r="F747" s="103"/>
      <c r="G747" s="54"/>
      <c r="H747" s="54"/>
      <c r="I747" s="54"/>
      <c r="J747" s="103"/>
      <c r="K747" s="54"/>
      <c r="L747" s="54"/>
      <c r="M747" s="52"/>
    </row>
    <row r="748" spans="2:13">
      <c r="B748" s="40">
        <v>341</v>
      </c>
      <c r="C748" s="51" t="s">
        <v>75</v>
      </c>
      <c r="E748" s="54">
        <v>5589068.3099999996</v>
      </c>
      <c r="F748" s="103"/>
      <c r="G748" s="54">
        <v>196199.58000000002</v>
      </c>
      <c r="H748" s="54"/>
      <c r="I748" s="54">
        <v>239547</v>
      </c>
      <c r="J748" s="103"/>
      <c r="K748" s="54">
        <f t="shared" ref="K748:K750" si="85">$G748-$I748</f>
        <v>-43347.419999999984</v>
      </c>
      <c r="L748" s="54"/>
      <c r="M748" s="52" t="s">
        <v>31</v>
      </c>
    </row>
    <row r="749" spans="2:13">
      <c r="B749" s="40">
        <v>343</v>
      </c>
      <c r="C749" s="51" t="s">
        <v>654</v>
      </c>
      <c r="E749" s="54">
        <v>56368458.350000001</v>
      </c>
      <c r="F749" s="103"/>
      <c r="G749" s="54">
        <v>1978767.76</v>
      </c>
      <c r="H749" s="54"/>
      <c r="I749" s="54">
        <v>2458228</v>
      </c>
      <c r="J749" s="103"/>
      <c r="K749" s="54">
        <f t="shared" si="85"/>
        <v>-479460.24</v>
      </c>
      <c r="L749" s="54"/>
      <c r="M749" s="52" t="s">
        <v>31</v>
      </c>
    </row>
    <row r="750" spans="2:13">
      <c r="B750" s="40">
        <v>345</v>
      </c>
      <c r="C750" s="51" t="s">
        <v>604</v>
      </c>
      <c r="E750" s="54">
        <v>8513862.1400000006</v>
      </c>
      <c r="F750" s="103"/>
      <c r="G750" s="54">
        <v>298872.03000000003</v>
      </c>
      <c r="H750" s="54"/>
      <c r="I750" s="54">
        <v>364904</v>
      </c>
      <c r="J750" s="103"/>
      <c r="K750" s="54">
        <f t="shared" si="85"/>
        <v>-66031.969999999972</v>
      </c>
      <c r="L750" s="54"/>
      <c r="M750" s="52" t="s">
        <v>31</v>
      </c>
    </row>
    <row r="751" spans="2:13" s="46" customFormat="1">
      <c r="B751" s="46" t="s">
        <v>837</v>
      </c>
      <c r="E751" s="92">
        <f>SUBTOTAL(9,E747:E750)</f>
        <v>70471388.800000012</v>
      </c>
      <c r="F751" s="102"/>
      <c r="G751" s="92">
        <f>SUBTOTAL(9,G747:G750)</f>
        <v>2473839.37</v>
      </c>
      <c r="H751" s="102"/>
      <c r="I751" s="92">
        <f>SUBTOTAL(9,I747:I750)</f>
        <v>3062679</v>
      </c>
      <c r="J751" s="102"/>
      <c r="K751" s="92">
        <f>SUBTOTAL(9,K747:K750)</f>
        <v>-588839.62999999989</v>
      </c>
      <c r="L751" s="61"/>
      <c r="M751" s="52"/>
    </row>
    <row r="752" spans="2:13">
      <c r="B752" s="40"/>
      <c r="C752" s="51"/>
      <c r="E752" s="54"/>
      <c r="F752" s="103"/>
      <c r="G752" s="54"/>
      <c r="H752" s="54"/>
      <c r="I752" s="54"/>
      <c r="J752" s="103"/>
      <c r="K752" s="54"/>
      <c r="L752" s="54"/>
      <c r="M752" s="52"/>
    </row>
    <row r="753" spans="2:13">
      <c r="B753" s="42" t="s">
        <v>838</v>
      </c>
      <c r="C753" s="51"/>
      <c r="E753" s="54"/>
      <c r="F753" s="103"/>
      <c r="G753" s="54"/>
      <c r="H753" s="54"/>
      <c r="I753" s="54"/>
      <c r="J753" s="103"/>
      <c r="K753" s="54"/>
      <c r="L753" s="54"/>
      <c r="M753" s="52"/>
    </row>
    <row r="754" spans="2:13">
      <c r="B754" s="40">
        <v>341</v>
      </c>
      <c r="C754" s="51" t="s">
        <v>75</v>
      </c>
      <c r="E754" s="54">
        <v>6582440.3799999999</v>
      </c>
      <c r="F754" s="103"/>
      <c r="G754" s="54">
        <v>156917.91</v>
      </c>
      <c r="H754" s="54"/>
      <c r="I754" s="54">
        <v>94063</v>
      </c>
      <c r="J754" s="103"/>
      <c r="K754" s="54">
        <f t="shared" ref="K754:K756" si="86">$G754-$I754</f>
        <v>62854.91</v>
      </c>
      <c r="L754" s="54"/>
      <c r="M754" s="52" t="s">
        <v>31</v>
      </c>
    </row>
    <row r="755" spans="2:13">
      <c r="B755" s="40">
        <v>343</v>
      </c>
      <c r="C755" s="51" t="s">
        <v>654</v>
      </c>
      <c r="E755" s="54">
        <v>66387096.420000002</v>
      </c>
      <c r="F755" s="103"/>
      <c r="G755" s="54">
        <v>1582593.09</v>
      </c>
      <c r="H755" s="54"/>
      <c r="I755" s="54">
        <v>965268</v>
      </c>
      <c r="J755" s="103"/>
      <c r="K755" s="54">
        <f t="shared" si="86"/>
        <v>617325.09000000008</v>
      </c>
      <c r="L755" s="54"/>
      <c r="M755" s="52" t="s">
        <v>31</v>
      </c>
    </row>
    <row r="756" spans="2:13">
      <c r="B756" s="40">
        <v>345</v>
      </c>
      <c r="C756" s="51" t="s">
        <v>604</v>
      </c>
      <c r="E756" s="54">
        <v>10027071.939999999</v>
      </c>
      <c r="F756" s="103"/>
      <c r="G756" s="54">
        <v>239034.02</v>
      </c>
      <c r="H756" s="54"/>
      <c r="I756" s="54">
        <v>143287</v>
      </c>
      <c r="J756" s="103"/>
      <c r="K756" s="54">
        <f t="shared" si="86"/>
        <v>95747.01999999999</v>
      </c>
      <c r="L756" s="54"/>
      <c r="M756" s="52" t="s">
        <v>31</v>
      </c>
    </row>
    <row r="757" spans="2:13" s="46" customFormat="1">
      <c r="B757" s="46" t="s">
        <v>839</v>
      </c>
      <c r="E757" s="92">
        <f>SUBTOTAL(9,E753:E756)</f>
        <v>82996608.739999995</v>
      </c>
      <c r="F757" s="102"/>
      <c r="G757" s="92">
        <f>SUBTOTAL(9,G753:G756)</f>
        <v>1978545.02</v>
      </c>
      <c r="H757" s="102"/>
      <c r="I757" s="92">
        <f>SUBTOTAL(9,I753:I756)</f>
        <v>1202618</v>
      </c>
      <c r="J757" s="102"/>
      <c r="K757" s="92">
        <f>SUBTOTAL(9,K753:K756)</f>
        <v>775927.02000000014</v>
      </c>
      <c r="L757" s="61"/>
      <c r="M757" s="52"/>
    </row>
    <row r="758" spans="2:13">
      <c r="B758" s="40"/>
      <c r="C758" s="51"/>
      <c r="E758" s="54"/>
      <c r="F758" s="103"/>
      <c r="G758" s="54"/>
      <c r="H758" s="54"/>
      <c r="I758" s="54"/>
      <c r="J758" s="103"/>
      <c r="K758" s="54"/>
      <c r="L758" s="54"/>
      <c r="M758" s="52"/>
    </row>
    <row r="759" spans="2:13">
      <c r="B759" s="42" t="s">
        <v>840</v>
      </c>
      <c r="C759" s="51"/>
      <c r="E759" s="54"/>
      <c r="F759" s="103"/>
      <c r="G759" s="54"/>
      <c r="H759" s="54"/>
      <c r="I759" s="54"/>
      <c r="J759" s="103"/>
      <c r="K759" s="54"/>
      <c r="L759" s="54"/>
      <c r="M759" s="52"/>
    </row>
    <row r="760" spans="2:13">
      <c r="B760" s="40">
        <v>341</v>
      </c>
      <c r="C760" s="51" t="s">
        <v>75</v>
      </c>
      <c r="E760" s="54">
        <v>5903950.25</v>
      </c>
      <c r="F760" s="103"/>
      <c r="G760" s="54">
        <v>123948.07</v>
      </c>
      <c r="H760" s="54"/>
      <c r="I760" s="54">
        <v>84367</v>
      </c>
      <c r="J760" s="103"/>
      <c r="K760" s="54">
        <f t="shared" ref="K760:K762" si="87">$G760-$I760</f>
        <v>39581.070000000007</v>
      </c>
      <c r="L760" s="54"/>
      <c r="M760" s="52" t="s">
        <v>31</v>
      </c>
    </row>
    <row r="761" spans="2:13">
      <c r="B761" s="40">
        <v>343</v>
      </c>
      <c r="C761" s="51" t="s">
        <v>654</v>
      </c>
      <c r="E761" s="54">
        <v>59544195.079999998</v>
      </c>
      <c r="F761" s="103"/>
      <c r="G761" s="54">
        <v>1250076.3</v>
      </c>
      <c r="H761" s="54"/>
      <c r="I761" s="54">
        <v>865773</v>
      </c>
      <c r="J761" s="103"/>
      <c r="K761" s="54">
        <f t="shared" si="87"/>
        <v>384303.30000000005</v>
      </c>
      <c r="L761" s="54"/>
      <c r="M761" s="52" t="s">
        <v>31</v>
      </c>
    </row>
    <row r="762" spans="2:13">
      <c r="B762" s="40">
        <v>345</v>
      </c>
      <c r="C762" s="51" t="s">
        <v>604</v>
      </c>
      <c r="E762" s="54">
        <v>8993523.7400000002</v>
      </c>
      <c r="F762" s="103"/>
      <c r="G762" s="54">
        <v>188810.86</v>
      </c>
      <c r="H762" s="54"/>
      <c r="I762" s="54">
        <v>128517</v>
      </c>
      <c r="J762" s="103"/>
      <c r="K762" s="54">
        <f t="shared" si="87"/>
        <v>60293.859999999986</v>
      </c>
      <c r="L762" s="54"/>
      <c r="M762" s="52" t="s">
        <v>31</v>
      </c>
    </row>
    <row r="763" spans="2:13" s="46" customFormat="1">
      <c r="B763" s="46" t="s">
        <v>841</v>
      </c>
      <c r="E763" s="92">
        <f>SUBTOTAL(9,E759:E762)</f>
        <v>74441669.069999993</v>
      </c>
      <c r="F763" s="102"/>
      <c r="G763" s="92">
        <f>SUBTOTAL(9,G759:G762)</f>
        <v>1562835.23</v>
      </c>
      <c r="H763" s="102"/>
      <c r="I763" s="92">
        <f>SUBTOTAL(9,I759:I762)</f>
        <v>1078657</v>
      </c>
      <c r="J763" s="102"/>
      <c r="K763" s="92">
        <f>SUBTOTAL(9,K759:K762)</f>
        <v>484178.23000000004</v>
      </c>
      <c r="L763" s="61"/>
      <c r="M763" s="52"/>
    </row>
    <row r="764" spans="2:13">
      <c r="B764" s="40"/>
      <c r="C764" s="51"/>
      <c r="E764" s="54"/>
      <c r="F764" s="103"/>
      <c r="G764" s="54"/>
      <c r="H764" s="54"/>
      <c r="I764" s="54"/>
      <c r="J764" s="103"/>
      <c r="K764" s="54"/>
      <c r="L764" s="54"/>
      <c r="M764" s="52"/>
    </row>
    <row r="765" spans="2:13">
      <c r="B765" s="42" t="s">
        <v>842</v>
      </c>
      <c r="C765" s="51"/>
      <c r="E765" s="54"/>
      <c r="F765" s="103"/>
      <c r="G765" s="54"/>
      <c r="H765" s="54"/>
      <c r="I765" s="54"/>
      <c r="J765" s="103"/>
      <c r="K765" s="54"/>
      <c r="L765" s="54"/>
      <c r="M765" s="52"/>
    </row>
    <row r="766" spans="2:13">
      <c r="B766" s="40">
        <v>341</v>
      </c>
      <c r="C766" s="51" t="s">
        <v>75</v>
      </c>
      <c r="E766" s="54">
        <v>6096173.5</v>
      </c>
      <c r="F766" s="103"/>
      <c r="G766" s="54">
        <v>110925.03</v>
      </c>
      <c r="H766" s="54"/>
      <c r="I766" s="54">
        <v>87114</v>
      </c>
      <c r="J766" s="103"/>
      <c r="K766" s="54">
        <f t="shared" ref="K766:K768" si="88">$G766-$I766</f>
        <v>23811.03</v>
      </c>
      <c r="L766" s="54"/>
      <c r="M766" s="52" t="s">
        <v>31</v>
      </c>
    </row>
    <row r="767" spans="2:13">
      <c r="B767" s="40">
        <v>343</v>
      </c>
      <c r="C767" s="51" t="s">
        <v>654</v>
      </c>
      <c r="E767" s="54">
        <v>61482859.590000004</v>
      </c>
      <c r="F767" s="103"/>
      <c r="G767" s="54">
        <v>1118732.5900000001</v>
      </c>
      <c r="H767" s="54"/>
      <c r="I767" s="54">
        <v>893961</v>
      </c>
      <c r="J767" s="103"/>
      <c r="K767" s="54">
        <f t="shared" si="88"/>
        <v>224771.59000000008</v>
      </c>
      <c r="L767" s="54"/>
      <c r="M767" s="52" t="s">
        <v>31</v>
      </c>
    </row>
    <row r="768" spans="2:13">
      <c r="B768" s="40">
        <v>345</v>
      </c>
      <c r="C768" s="51" t="s">
        <v>604</v>
      </c>
      <c r="E768" s="54">
        <v>9286338.5999999996</v>
      </c>
      <c r="F768" s="103"/>
      <c r="G768" s="54">
        <v>168972.78</v>
      </c>
      <c r="H768" s="54"/>
      <c r="I768" s="54">
        <v>132702</v>
      </c>
      <c r="J768" s="103"/>
      <c r="K768" s="54">
        <f t="shared" si="88"/>
        <v>36270.78</v>
      </c>
      <c r="L768" s="54"/>
      <c r="M768" s="52" t="s">
        <v>31</v>
      </c>
    </row>
    <row r="769" spans="2:13" s="46" customFormat="1">
      <c r="B769" s="46" t="s">
        <v>843</v>
      </c>
      <c r="E769" s="92">
        <f>SUBTOTAL(9,E765:E768)</f>
        <v>76865371.689999998</v>
      </c>
      <c r="F769" s="102"/>
      <c r="G769" s="92">
        <f>SUBTOTAL(9,G765:G768)</f>
        <v>1398630.4000000001</v>
      </c>
      <c r="H769" s="102"/>
      <c r="I769" s="92">
        <f>SUBTOTAL(9,I765:I768)</f>
        <v>1113777</v>
      </c>
      <c r="J769" s="102"/>
      <c r="K769" s="92">
        <f>SUBTOTAL(9,K765:K768)</f>
        <v>284853.40000000008</v>
      </c>
      <c r="L769" s="61"/>
      <c r="M769" s="52"/>
    </row>
    <row r="770" spans="2:13">
      <c r="B770" s="40"/>
      <c r="C770" s="51"/>
      <c r="E770" s="54"/>
      <c r="F770" s="103"/>
      <c r="G770" s="54"/>
      <c r="H770" s="54"/>
      <c r="I770" s="54"/>
      <c r="J770" s="103"/>
      <c r="K770" s="54"/>
      <c r="L770" s="54"/>
      <c r="M770" s="52"/>
    </row>
    <row r="771" spans="2:13">
      <c r="B771" s="42" t="s">
        <v>844</v>
      </c>
      <c r="C771" s="51"/>
      <c r="E771" s="54"/>
      <c r="F771" s="103"/>
      <c r="G771" s="54"/>
      <c r="H771" s="54"/>
      <c r="I771" s="54"/>
      <c r="J771" s="103"/>
      <c r="K771" s="54"/>
      <c r="L771" s="54"/>
      <c r="M771" s="52"/>
    </row>
    <row r="772" spans="2:13">
      <c r="B772" s="40">
        <v>341</v>
      </c>
      <c r="C772" s="51" t="s">
        <v>75</v>
      </c>
      <c r="E772" s="54">
        <v>5812846.4500000002</v>
      </c>
      <c r="F772" s="103"/>
      <c r="G772" s="54">
        <v>106001.82</v>
      </c>
      <c r="H772" s="54"/>
      <c r="I772" s="54">
        <v>83066</v>
      </c>
      <c r="J772" s="103"/>
      <c r="K772" s="54">
        <f t="shared" ref="K772:K774" si="89">$G772-$I772</f>
        <v>22935.820000000007</v>
      </c>
      <c r="L772" s="54"/>
      <c r="M772" s="52" t="s">
        <v>31</v>
      </c>
    </row>
    <row r="773" spans="2:13">
      <c r="B773" s="40">
        <v>343</v>
      </c>
      <c r="C773" s="51" t="s">
        <v>654</v>
      </c>
      <c r="E773" s="54">
        <v>58625369.219999999</v>
      </c>
      <c r="F773" s="103"/>
      <c r="G773" s="54">
        <v>1069079.6399999999</v>
      </c>
      <c r="H773" s="54"/>
      <c r="I773" s="54">
        <v>852413</v>
      </c>
      <c r="J773" s="103"/>
      <c r="K773" s="54">
        <f t="shared" si="89"/>
        <v>216666.6399999999</v>
      </c>
      <c r="L773" s="54"/>
      <c r="M773" s="52" t="s">
        <v>31</v>
      </c>
    </row>
    <row r="774" spans="2:13">
      <c r="B774" s="40">
        <v>345</v>
      </c>
      <c r="C774" s="51" t="s">
        <v>604</v>
      </c>
      <c r="E774" s="54">
        <v>8854744.7699999996</v>
      </c>
      <c r="F774" s="103"/>
      <c r="G774" s="54">
        <v>161473.22</v>
      </c>
      <c r="H774" s="54"/>
      <c r="I774" s="54">
        <v>126534</v>
      </c>
      <c r="J774" s="103"/>
      <c r="K774" s="54">
        <f t="shared" si="89"/>
        <v>34939.22</v>
      </c>
      <c r="L774" s="54"/>
      <c r="M774" s="52" t="s">
        <v>31</v>
      </c>
    </row>
    <row r="775" spans="2:13" s="46" customFormat="1">
      <c r="B775" s="46" t="s">
        <v>845</v>
      </c>
      <c r="E775" s="92">
        <f>SUBTOTAL(9,E771:E774)</f>
        <v>73292960.439999998</v>
      </c>
      <c r="F775" s="102"/>
      <c r="G775" s="92">
        <f>SUBTOTAL(9,G771:G774)</f>
        <v>1336554.68</v>
      </c>
      <c r="H775" s="102"/>
      <c r="I775" s="92">
        <f>SUBTOTAL(9,I771:I774)</f>
        <v>1062013</v>
      </c>
      <c r="J775" s="102"/>
      <c r="K775" s="92">
        <f>SUBTOTAL(9,K771:K774)</f>
        <v>274541.67999999993</v>
      </c>
      <c r="L775" s="61"/>
      <c r="M775" s="52"/>
    </row>
    <row r="776" spans="2:13">
      <c r="B776" s="40"/>
      <c r="C776" s="51"/>
      <c r="E776" s="54"/>
      <c r="F776" s="103"/>
      <c r="G776" s="54"/>
      <c r="H776" s="54"/>
      <c r="I776" s="54"/>
      <c r="J776" s="103"/>
      <c r="K776" s="54"/>
      <c r="L776" s="54"/>
      <c r="M776" s="52"/>
    </row>
    <row r="777" spans="2:13">
      <c r="B777" s="42" t="s">
        <v>846</v>
      </c>
      <c r="C777" s="51"/>
      <c r="E777" s="54"/>
      <c r="F777" s="103"/>
      <c r="G777" s="54"/>
      <c r="H777" s="54"/>
      <c r="I777" s="54"/>
      <c r="J777" s="103"/>
      <c r="K777" s="54"/>
      <c r="L777" s="54"/>
      <c r="M777" s="52"/>
    </row>
    <row r="778" spans="2:13">
      <c r="B778" s="40">
        <v>341</v>
      </c>
      <c r="C778" s="51" t="s">
        <v>75</v>
      </c>
      <c r="E778" s="54">
        <v>23024.12</v>
      </c>
      <c r="F778" s="103"/>
      <c r="G778" s="54">
        <v>2268.66</v>
      </c>
      <c r="H778" s="54"/>
      <c r="I778" s="54">
        <v>2954</v>
      </c>
      <c r="J778" s="103"/>
      <c r="K778" s="54">
        <f t="shared" ref="K778:K780" si="90">$G778-$I778</f>
        <v>-685.34000000000015</v>
      </c>
      <c r="L778" s="54"/>
      <c r="M778" s="52" t="s">
        <v>31</v>
      </c>
    </row>
    <row r="779" spans="2:13">
      <c r="B779" s="40">
        <v>343</v>
      </c>
      <c r="C779" s="51" t="s">
        <v>654</v>
      </c>
      <c r="E779" s="54">
        <v>34777902.649999999</v>
      </c>
      <c r="F779" s="103"/>
      <c r="G779" s="54">
        <v>2993793.0300000003</v>
      </c>
      <c r="H779" s="54"/>
      <c r="I779" s="54">
        <v>2707460</v>
      </c>
      <c r="J779" s="103"/>
      <c r="K779" s="54">
        <f t="shared" si="90"/>
        <v>286333.03000000026</v>
      </c>
      <c r="L779" s="54"/>
      <c r="M779" s="52" t="s">
        <v>31</v>
      </c>
    </row>
    <row r="780" spans="2:13">
      <c r="B780" s="40">
        <v>345</v>
      </c>
      <c r="C780" s="51" t="s">
        <v>604</v>
      </c>
      <c r="E780" s="54">
        <v>4369074.3099999996</v>
      </c>
      <c r="F780" s="103"/>
      <c r="G780" s="54">
        <v>341308.79000000004</v>
      </c>
      <c r="H780" s="54"/>
      <c r="I780" s="54">
        <v>322408</v>
      </c>
      <c r="J780" s="103"/>
      <c r="K780" s="54">
        <f t="shared" si="90"/>
        <v>18900.790000000037</v>
      </c>
      <c r="L780" s="54"/>
      <c r="M780" s="52" t="s">
        <v>31</v>
      </c>
    </row>
    <row r="781" spans="2:13" s="46" customFormat="1">
      <c r="B781" s="46" t="s">
        <v>847</v>
      </c>
      <c r="E781" s="92">
        <f>SUBTOTAL(9,E777:E780)</f>
        <v>39170001.079999998</v>
      </c>
      <c r="F781" s="102"/>
      <c r="G781" s="92">
        <f>SUBTOTAL(9,G777:G780)</f>
        <v>3337370.4800000004</v>
      </c>
      <c r="H781" s="102"/>
      <c r="I781" s="92">
        <f>SUBTOTAL(9,I777:I780)</f>
        <v>3032822</v>
      </c>
      <c r="J781" s="102"/>
      <c r="K781" s="92">
        <f>SUBTOTAL(9,K777:K780)</f>
        <v>304548.48000000027</v>
      </c>
      <c r="L781" s="61"/>
      <c r="M781" s="52"/>
    </row>
    <row r="782" spans="2:13">
      <c r="B782" s="40"/>
      <c r="C782" s="51"/>
      <c r="E782" s="54"/>
      <c r="F782" s="103"/>
      <c r="G782" s="54"/>
      <c r="H782" s="54"/>
      <c r="I782" s="54"/>
      <c r="J782" s="103"/>
      <c r="K782" s="54"/>
      <c r="L782" s="54"/>
      <c r="M782" s="52"/>
    </row>
    <row r="783" spans="2:13">
      <c r="B783" s="42" t="s">
        <v>848</v>
      </c>
      <c r="C783" s="51"/>
      <c r="E783" s="54"/>
      <c r="F783" s="103"/>
      <c r="G783" s="54"/>
      <c r="H783" s="54"/>
      <c r="I783" s="54"/>
      <c r="J783" s="103"/>
      <c r="K783" s="54"/>
      <c r="L783" s="54"/>
      <c r="M783" s="52"/>
    </row>
    <row r="784" spans="2:13">
      <c r="B784" s="40">
        <v>343</v>
      </c>
      <c r="C784" s="51" t="s">
        <v>654</v>
      </c>
      <c r="E784" s="54">
        <v>8215940.6600000001</v>
      </c>
      <c r="F784" s="103"/>
      <c r="G784" s="54">
        <v>1525812.1099999999</v>
      </c>
      <c r="H784" s="54"/>
      <c r="I784" s="54">
        <v>1305247</v>
      </c>
      <c r="J784" s="103"/>
      <c r="K784" s="54">
        <f t="shared" ref="K784:K785" si="91">$G784-$I784</f>
        <v>220565.10999999987</v>
      </c>
      <c r="L784" s="54"/>
      <c r="M784" s="52" t="s">
        <v>31</v>
      </c>
    </row>
    <row r="785" spans="1:13">
      <c r="B785" s="40">
        <v>345</v>
      </c>
      <c r="C785" s="51" t="s">
        <v>604</v>
      </c>
      <c r="E785" s="54">
        <v>5939006.1200000001</v>
      </c>
      <c r="F785" s="103"/>
      <c r="G785" s="54">
        <v>1139857.31</v>
      </c>
      <c r="H785" s="54"/>
      <c r="I785" s="54">
        <v>931614</v>
      </c>
      <c r="J785" s="103"/>
      <c r="K785" s="54">
        <f t="shared" si="91"/>
        <v>208243.31000000006</v>
      </c>
      <c r="L785" s="54"/>
      <c r="M785" s="52" t="s">
        <v>31</v>
      </c>
    </row>
    <row r="786" spans="1:13" s="46" customFormat="1">
      <c r="B786" s="46" t="s">
        <v>849</v>
      </c>
      <c r="E786" s="92">
        <f>SUBTOTAL(9,E783:E785)</f>
        <v>14154946.780000001</v>
      </c>
      <c r="F786" s="102"/>
      <c r="G786" s="92">
        <f>SUBTOTAL(9,G783:G785)</f>
        <v>2665669.42</v>
      </c>
      <c r="H786" s="102"/>
      <c r="I786" s="92">
        <f>SUBTOTAL(9,I783:I785)</f>
        <v>2236861</v>
      </c>
      <c r="J786" s="102"/>
      <c r="K786" s="92">
        <f>SUBTOTAL(9,K783:K785)</f>
        <v>428808.41999999993</v>
      </c>
      <c r="L786" s="61"/>
      <c r="M786" s="52"/>
    </row>
    <row r="787" spans="1:13">
      <c r="B787" s="40"/>
      <c r="C787" s="51"/>
      <c r="E787" s="54"/>
      <c r="F787" s="103"/>
      <c r="G787" s="54"/>
      <c r="H787" s="54"/>
      <c r="I787" s="54"/>
      <c r="J787" s="103"/>
      <c r="K787" s="54"/>
      <c r="L787" s="54"/>
      <c r="M787" s="52"/>
    </row>
    <row r="788" spans="1:13">
      <c r="B788" s="42" t="s">
        <v>850</v>
      </c>
      <c r="C788" s="51"/>
      <c r="E788" s="54"/>
      <c r="F788" s="103"/>
      <c r="G788" s="54"/>
      <c r="H788" s="54"/>
      <c r="I788" s="54"/>
      <c r="J788" s="103"/>
      <c r="K788" s="54"/>
      <c r="L788" s="54"/>
      <c r="M788" s="52"/>
    </row>
    <row r="789" spans="1:13">
      <c r="B789" s="40">
        <v>341</v>
      </c>
      <c r="C789" s="51" t="s">
        <v>75</v>
      </c>
      <c r="E789" s="54">
        <v>43524439.18</v>
      </c>
      <c r="F789" s="103"/>
      <c r="G789" s="54">
        <v>68470.580753746573</v>
      </c>
      <c r="H789" s="54"/>
      <c r="I789" s="54">
        <v>621964</v>
      </c>
      <c r="J789" s="103"/>
      <c r="K789" s="54">
        <f t="shared" ref="K789:K791" si="92">$G789-$I789</f>
        <v>-553493.41924625344</v>
      </c>
      <c r="L789" s="54"/>
      <c r="M789" s="52" t="s">
        <v>31</v>
      </c>
    </row>
    <row r="790" spans="1:13">
      <c r="B790" s="40">
        <v>343</v>
      </c>
      <c r="C790" s="51" t="s">
        <v>654</v>
      </c>
      <c r="E790" s="54">
        <v>438965029.98000002</v>
      </c>
      <c r="F790" s="103"/>
      <c r="G790" s="54">
        <v>705472.37585673854</v>
      </c>
      <c r="H790" s="54"/>
      <c r="I790" s="54">
        <v>6382552</v>
      </c>
      <c r="J790" s="103"/>
      <c r="K790" s="54">
        <f t="shared" si="92"/>
        <v>-5677079.6241432615</v>
      </c>
      <c r="L790" s="54"/>
      <c r="M790" s="52" t="s">
        <v>31</v>
      </c>
    </row>
    <row r="791" spans="1:13">
      <c r="B791" s="40">
        <v>345</v>
      </c>
      <c r="C791" s="51" t="s">
        <v>604</v>
      </c>
      <c r="E791" s="54">
        <v>66301046</v>
      </c>
      <c r="F791" s="103"/>
      <c r="G791" s="54">
        <v>104301.67338951495</v>
      </c>
      <c r="H791" s="54"/>
      <c r="I791" s="54">
        <v>947442</v>
      </c>
      <c r="J791" s="103"/>
      <c r="K791" s="54">
        <f t="shared" si="92"/>
        <v>-843140.32661048509</v>
      </c>
      <c r="L791" s="54"/>
      <c r="M791" s="52" t="s">
        <v>31</v>
      </c>
    </row>
    <row r="792" spans="1:13" s="46" customFormat="1">
      <c r="B792" s="46" t="s">
        <v>851</v>
      </c>
      <c r="E792" s="67">
        <f>SUBTOTAL(9,E788:E791)</f>
        <v>548790515.16000009</v>
      </c>
      <c r="F792" s="102"/>
      <c r="G792" s="67">
        <f>SUBTOTAL(9,G788:G791)</f>
        <v>878244.63</v>
      </c>
      <c r="H792" s="102"/>
      <c r="I792" s="67">
        <f>SUBTOTAL(9,I788:I791)</f>
        <v>7951958</v>
      </c>
      <c r="J792" s="102"/>
      <c r="K792" s="67">
        <f>SUBTOTAL(9,K788:K791)</f>
        <v>-7073713.3700000001</v>
      </c>
      <c r="L792" s="61"/>
    </row>
    <row r="793" spans="1:13">
      <c r="B793" s="40"/>
      <c r="C793" s="51"/>
      <c r="E793" s="54"/>
      <c r="F793" s="103"/>
      <c r="G793" s="54"/>
      <c r="H793" s="54"/>
      <c r="I793" s="54"/>
      <c r="J793" s="103"/>
      <c r="K793" s="54"/>
      <c r="L793" s="54"/>
      <c r="M793" s="52"/>
    </row>
    <row r="794" spans="1:13">
      <c r="A794" s="83" t="s">
        <v>852</v>
      </c>
      <c r="E794" s="93">
        <f>SUBTOTAL(9,E505:E793)</f>
        <v>4869802676.5900002</v>
      </c>
      <c r="F794" s="103"/>
      <c r="G794" s="93">
        <f>SUBTOTAL(9,G505:G793)</f>
        <v>502678218.26636928</v>
      </c>
      <c r="H794" s="103"/>
      <c r="I794" s="93">
        <f>SUBTOTAL(9,I505:I793)</f>
        <v>436347038</v>
      </c>
      <c r="J794" s="103"/>
      <c r="K794" s="93">
        <f>SUBTOTAL(9,K505:K793)</f>
        <v>66331180.26636941</v>
      </c>
      <c r="L794" s="69"/>
      <c r="M794" s="52"/>
    </row>
    <row r="795" spans="1:13" s="46" customFormat="1">
      <c r="E795" s="49"/>
      <c r="F795" s="102"/>
      <c r="G795" s="49"/>
      <c r="H795" s="102"/>
      <c r="I795" s="49"/>
      <c r="J795" s="102"/>
      <c r="K795" s="49"/>
      <c r="L795" s="49"/>
      <c r="M795" s="52"/>
    </row>
    <row r="796" spans="1:13" s="46" customFormat="1">
      <c r="E796" s="49"/>
      <c r="F796" s="102"/>
      <c r="G796" s="49"/>
      <c r="H796" s="102"/>
      <c r="I796" s="49"/>
      <c r="J796" s="102"/>
      <c r="K796" s="49"/>
      <c r="L796" s="49"/>
      <c r="M796" s="52"/>
    </row>
    <row r="797" spans="1:13" s="46" customFormat="1">
      <c r="A797" s="83" t="s">
        <v>853</v>
      </c>
      <c r="E797" s="49"/>
      <c r="F797" s="102"/>
      <c r="G797" s="49"/>
      <c r="H797" s="102"/>
      <c r="I797" s="49"/>
      <c r="J797" s="102"/>
      <c r="K797" s="49"/>
      <c r="L797" s="49"/>
      <c r="M797" s="52"/>
    </row>
    <row r="798" spans="1:13">
      <c r="B798" s="40"/>
      <c r="C798" s="51"/>
      <c r="E798" s="54"/>
      <c r="F798" s="103"/>
      <c r="G798" s="54"/>
      <c r="H798" s="54"/>
      <c r="I798" s="54"/>
      <c r="J798" s="103"/>
      <c r="K798" s="54"/>
      <c r="L798" s="54"/>
      <c r="M798" s="52"/>
    </row>
    <row r="799" spans="1:13">
      <c r="B799" s="40">
        <v>348</v>
      </c>
      <c r="C799" s="51" t="s">
        <v>854</v>
      </c>
      <c r="E799" s="59">
        <v>453716378.99000001</v>
      </c>
      <c r="F799" s="103"/>
      <c r="G799" s="59">
        <v>21622200.07</v>
      </c>
      <c r="H799" s="54"/>
      <c r="I799" s="59">
        <v>20184366</v>
      </c>
      <c r="J799" s="103"/>
      <c r="K799" s="59">
        <f>$G799-$I799</f>
        <v>1437834.0700000003</v>
      </c>
      <c r="L799" s="62"/>
      <c r="M799" s="52" t="s">
        <v>42</v>
      </c>
    </row>
    <row r="800" spans="1:13">
      <c r="B800" s="40"/>
      <c r="C800" s="51"/>
      <c r="E800" s="62"/>
      <c r="F800" s="103"/>
      <c r="G800" s="62"/>
      <c r="H800" s="62"/>
      <c r="I800" s="62"/>
      <c r="J800" s="103"/>
      <c r="K800" s="62"/>
      <c r="L800" s="62"/>
      <c r="M800" s="17"/>
    </row>
    <row r="801" spans="1:13">
      <c r="A801" s="83" t="s">
        <v>856</v>
      </c>
      <c r="E801" s="93">
        <f>SUBTOTAL(9,E799:E800)</f>
        <v>453716378.99000001</v>
      </c>
      <c r="F801" s="103"/>
      <c r="G801" s="93">
        <f>SUBTOTAL(9,G799:G800)</f>
        <v>21622200.07</v>
      </c>
      <c r="H801" s="103"/>
      <c r="I801" s="93">
        <f>SUBTOTAL(9,I799:I800)</f>
        <v>20184366</v>
      </c>
      <c r="J801" s="103"/>
      <c r="K801" s="93">
        <f>SUBTOTAL(9,K799:K800)</f>
        <v>1437834.0700000003</v>
      </c>
      <c r="L801" s="69"/>
      <c r="M801" s="17"/>
    </row>
    <row r="802" spans="1:13">
      <c r="E802" s="103"/>
      <c r="F802" s="103"/>
      <c r="G802" s="103"/>
      <c r="H802" s="103"/>
      <c r="I802" s="103"/>
      <c r="J802" s="103"/>
      <c r="K802" s="103"/>
      <c r="M802" s="17"/>
    </row>
    <row r="803" spans="1:13">
      <c r="A803" s="83" t="s">
        <v>857</v>
      </c>
      <c r="E803" s="93">
        <f>SUBTOTAL(9,E138:E800)</f>
        <v>19385879029.270004</v>
      </c>
      <c r="F803" s="103"/>
      <c r="G803" s="93">
        <f>SUBTOTAL(9,G138:G800)</f>
        <v>2853783664.4381413</v>
      </c>
      <c r="H803" s="103"/>
      <c r="I803" s="93">
        <f>SUBTOTAL(9,I138:I800)</f>
        <v>2840586898</v>
      </c>
      <c r="J803" s="103"/>
      <c r="K803" s="93">
        <f>SUBTOTAL(9,K138:K800)</f>
        <v>13196766.43814007</v>
      </c>
      <c r="L803" s="69"/>
      <c r="M803" s="17"/>
    </row>
    <row r="804" spans="1:13">
      <c r="E804" s="103"/>
      <c r="F804" s="103"/>
      <c r="G804" s="103"/>
      <c r="H804" s="103"/>
      <c r="I804" s="103"/>
      <c r="J804" s="103"/>
      <c r="K804" s="103"/>
      <c r="M804" s="17"/>
    </row>
    <row r="805" spans="1:13">
      <c r="A805" s="83" t="s">
        <v>858</v>
      </c>
      <c r="E805" s="69">
        <f>SUBTOTAL(9,E12:E802)</f>
        <v>29260667205.48003</v>
      </c>
      <c r="F805" s="103"/>
      <c r="G805" s="69">
        <f>SUBTOTAL(9,G12:G802)</f>
        <v>7223118452.9220133</v>
      </c>
      <c r="H805" s="103"/>
      <c r="I805" s="69">
        <f>SUBTOTAL(9,I12:I802)</f>
        <v>5744359366</v>
      </c>
      <c r="J805" s="103"/>
      <c r="K805" s="69">
        <f>SUBTOTAL(9,K12:K802)</f>
        <v>1478759086.9220104</v>
      </c>
      <c r="L805" s="69"/>
      <c r="M805" s="17"/>
    </row>
    <row r="806" spans="1:13">
      <c r="E806" s="103"/>
      <c r="F806" s="103"/>
      <c r="G806" s="103"/>
      <c r="H806" s="103"/>
      <c r="I806" s="103"/>
      <c r="J806" s="103"/>
      <c r="K806" s="103"/>
      <c r="M806" s="17"/>
    </row>
    <row r="807" spans="1:13">
      <c r="A807" s="83" t="s">
        <v>859</v>
      </c>
      <c r="E807" s="103"/>
      <c r="F807" s="103"/>
      <c r="G807" s="103"/>
      <c r="H807" s="103"/>
      <c r="I807" s="103"/>
      <c r="J807" s="103"/>
      <c r="K807" s="103"/>
    </row>
    <row r="808" spans="1:13">
      <c r="E808" s="103"/>
      <c r="F808" s="103"/>
      <c r="G808" s="103"/>
      <c r="H808" s="103"/>
      <c r="I808" s="103"/>
      <c r="J808" s="103"/>
      <c r="K808" s="103"/>
    </row>
    <row r="809" spans="1:13">
      <c r="B809" s="40">
        <v>350.2</v>
      </c>
      <c r="C809" s="51" t="s">
        <v>860</v>
      </c>
      <c r="E809" s="54">
        <v>271402573.86000001</v>
      </c>
      <c r="F809" s="103"/>
      <c r="G809" s="54">
        <v>53752626.479817867</v>
      </c>
      <c r="H809" s="54"/>
      <c r="I809" s="54">
        <v>61662241</v>
      </c>
      <c r="J809" s="103"/>
      <c r="K809" s="54">
        <f t="shared" ref="K809:K818" si="93">$G809-$I809</f>
        <v>-7909614.5201821327</v>
      </c>
      <c r="L809" s="54"/>
      <c r="M809" s="94" t="s">
        <v>32</v>
      </c>
    </row>
    <row r="810" spans="1:13">
      <c r="B810" s="40">
        <v>352</v>
      </c>
      <c r="C810" s="51" t="s">
        <v>75</v>
      </c>
      <c r="E810" s="54">
        <v>343077021.97000003</v>
      </c>
      <c r="F810" s="103"/>
      <c r="G810" s="54">
        <v>45715350.275233075</v>
      </c>
      <c r="H810" s="54"/>
      <c r="I810" s="54">
        <v>42821063</v>
      </c>
      <c r="J810" s="103"/>
      <c r="K810" s="54">
        <f t="shared" si="93"/>
        <v>2894287.275233075</v>
      </c>
      <c r="L810" s="54"/>
      <c r="M810" s="94" t="s">
        <v>42</v>
      </c>
    </row>
    <row r="811" spans="1:13">
      <c r="B811" s="40">
        <v>353</v>
      </c>
      <c r="C811" s="51" t="s">
        <v>863</v>
      </c>
      <c r="E811" s="54">
        <v>2928897433.6700001</v>
      </c>
      <c r="F811" s="103"/>
      <c r="G811" s="54">
        <v>491536322.51209283</v>
      </c>
      <c r="H811" s="54"/>
      <c r="I811" s="54">
        <v>511161747</v>
      </c>
      <c r="J811" s="103"/>
      <c r="K811" s="54">
        <f t="shared" si="93"/>
        <v>-19625424.487907171</v>
      </c>
      <c r="L811" s="54"/>
      <c r="M811" s="94" t="s">
        <v>32</v>
      </c>
    </row>
    <row r="812" spans="1:13">
      <c r="B812" s="40">
        <v>353.1</v>
      </c>
      <c r="C812" s="51" t="s">
        <v>865</v>
      </c>
      <c r="E812" s="54">
        <v>483088284.30000001</v>
      </c>
      <c r="F812" s="103"/>
      <c r="G812" s="54">
        <v>77129853.567163199</v>
      </c>
      <c r="H812" s="54"/>
      <c r="I812" s="54">
        <v>88818845</v>
      </c>
      <c r="J812" s="103"/>
      <c r="K812" s="54">
        <f t="shared" si="93"/>
        <v>-11688991.432836801</v>
      </c>
      <c r="L812" s="54"/>
      <c r="M812" s="94" t="s">
        <v>32</v>
      </c>
    </row>
    <row r="813" spans="1:13">
      <c r="B813" s="40">
        <v>354</v>
      </c>
      <c r="C813" s="51" t="s">
        <v>867</v>
      </c>
      <c r="E813" s="54">
        <v>167917204.58000001</v>
      </c>
      <c r="F813" s="103"/>
      <c r="G813" s="54">
        <v>66984617.075724147</v>
      </c>
      <c r="H813" s="54"/>
      <c r="I813" s="54">
        <v>31792199</v>
      </c>
      <c r="J813" s="103"/>
      <c r="K813" s="54">
        <f t="shared" si="93"/>
        <v>35192418.075724147</v>
      </c>
      <c r="L813" s="54"/>
      <c r="M813" s="94" t="s">
        <v>32</v>
      </c>
    </row>
    <row r="814" spans="1:13">
      <c r="B814" s="40">
        <v>355</v>
      </c>
      <c r="C814" s="51" t="s">
        <v>869</v>
      </c>
      <c r="E814" s="54">
        <v>2338863733.2800002</v>
      </c>
      <c r="F814" s="103"/>
      <c r="G814" s="54">
        <v>401419421.45166922</v>
      </c>
      <c r="H814" s="54"/>
      <c r="I814" s="54">
        <v>393352954</v>
      </c>
      <c r="J814" s="103"/>
      <c r="K814" s="54">
        <f t="shared" si="93"/>
        <v>8066467.4516692162</v>
      </c>
      <c r="L814" s="54"/>
      <c r="M814" s="94" t="s">
        <v>33</v>
      </c>
    </row>
    <row r="815" spans="1:13">
      <c r="B815" s="40">
        <v>356</v>
      </c>
      <c r="C815" s="51" t="s">
        <v>871</v>
      </c>
      <c r="E815" s="54">
        <v>1515639748.1500001</v>
      </c>
      <c r="F815" s="103"/>
      <c r="G815" s="54">
        <v>286961567.8048079</v>
      </c>
      <c r="H815" s="54"/>
      <c r="I815" s="54">
        <v>265012477</v>
      </c>
      <c r="J815" s="103"/>
      <c r="K815" s="54">
        <f t="shared" si="93"/>
        <v>21949090.804807901</v>
      </c>
      <c r="L815" s="54"/>
      <c r="M815" s="94" t="s">
        <v>33</v>
      </c>
    </row>
    <row r="816" spans="1:13">
      <c r="B816" s="40">
        <v>357</v>
      </c>
      <c r="C816" s="51" t="s">
        <v>873</v>
      </c>
      <c r="E816" s="54">
        <v>157775772.46000001</v>
      </c>
      <c r="F816" s="103"/>
      <c r="G816" s="54">
        <v>31585978.681248739</v>
      </c>
      <c r="H816" s="54"/>
      <c r="I816" s="54">
        <v>34006736</v>
      </c>
      <c r="J816" s="103"/>
      <c r="K816" s="54">
        <f t="shared" si="93"/>
        <v>-2420757.3187512606</v>
      </c>
      <c r="L816" s="54"/>
      <c r="M816" s="94" t="s">
        <v>42</v>
      </c>
    </row>
    <row r="817" spans="1:13">
      <c r="B817" s="40">
        <v>358</v>
      </c>
      <c r="C817" s="51" t="s">
        <v>875</v>
      </c>
      <c r="E817" s="54">
        <v>205572397.16</v>
      </c>
      <c r="F817" s="103"/>
      <c r="G817" s="54">
        <v>40146865.133964069</v>
      </c>
      <c r="H817" s="54"/>
      <c r="I817" s="54">
        <v>51723792</v>
      </c>
      <c r="J817" s="103"/>
      <c r="K817" s="54">
        <f t="shared" si="93"/>
        <v>-11576926.866035931</v>
      </c>
      <c r="L817" s="54"/>
      <c r="M817" s="94" t="s">
        <v>42</v>
      </c>
    </row>
    <row r="818" spans="1:13">
      <c r="B818" s="40">
        <v>359</v>
      </c>
      <c r="C818" s="51" t="s">
        <v>877</v>
      </c>
      <c r="E818" s="59">
        <v>133034357.83</v>
      </c>
      <c r="F818" s="103"/>
      <c r="G818" s="59">
        <v>36494484.182942688</v>
      </c>
      <c r="H818" s="54"/>
      <c r="I818" s="59">
        <v>39121622</v>
      </c>
      <c r="J818" s="103"/>
      <c r="K818" s="59">
        <f t="shared" si="93"/>
        <v>-2627137.8170573115</v>
      </c>
      <c r="L818" s="62"/>
      <c r="M818" s="94" t="s">
        <v>42</v>
      </c>
    </row>
    <row r="819" spans="1:13">
      <c r="E819" s="103"/>
      <c r="F819" s="103"/>
      <c r="G819" s="103"/>
      <c r="H819" s="103"/>
      <c r="I819" s="103"/>
      <c r="J819" s="103"/>
      <c r="K819" s="103"/>
      <c r="M819" s="17"/>
    </row>
    <row r="820" spans="1:13">
      <c r="A820" s="83" t="s">
        <v>879</v>
      </c>
      <c r="E820" s="72">
        <f>SUBTOTAL(9,E808:E818)</f>
        <v>8545268527.2599993</v>
      </c>
      <c r="F820" s="103"/>
      <c r="G820" s="72">
        <f>SUBTOTAL(9,G808:G818)</f>
        <v>1531727087.1646636</v>
      </c>
      <c r="H820" s="103"/>
      <c r="I820" s="72">
        <f>SUBTOTAL(9,I808:I818)</f>
        <v>1519473676</v>
      </c>
      <c r="J820" s="103"/>
      <c r="K820" s="72">
        <f>SUBTOTAL(9,K808:K818)</f>
        <v>12253411.164663732</v>
      </c>
      <c r="L820" s="72"/>
      <c r="M820" s="17"/>
    </row>
    <row r="821" spans="1:13">
      <c r="E821" s="103"/>
      <c r="F821" s="103"/>
      <c r="G821" s="103"/>
      <c r="H821" s="103"/>
      <c r="I821" s="103"/>
      <c r="J821" s="103"/>
      <c r="K821" s="103"/>
      <c r="M821" s="17"/>
    </row>
    <row r="822" spans="1:13">
      <c r="A822" s="83" t="s">
        <v>74</v>
      </c>
      <c r="E822" s="103"/>
      <c r="F822" s="103"/>
      <c r="G822" s="103"/>
      <c r="H822" s="103"/>
      <c r="I822" s="103"/>
      <c r="J822" s="103"/>
      <c r="K822" s="103"/>
      <c r="M822" s="17"/>
    </row>
    <row r="823" spans="1:13">
      <c r="E823" s="103"/>
      <c r="F823" s="103"/>
      <c r="G823" s="103"/>
      <c r="H823" s="103"/>
      <c r="I823" s="103"/>
      <c r="J823" s="103"/>
      <c r="K823" s="103"/>
      <c r="M823" s="17"/>
    </row>
    <row r="824" spans="1:13">
      <c r="B824" s="40">
        <v>361</v>
      </c>
      <c r="C824" s="51" t="s">
        <v>75</v>
      </c>
      <c r="E824" s="54">
        <v>363420971.95999998</v>
      </c>
      <c r="F824" s="103"/>
      <c r="G824" s="54">
        <v>84990629.031741321</v>
      </c>
      <c r="H824" s="54"/>
      <c r="I824" s="54">
        <v>74313764</v>
      </c>
      <c r="J824" s="103"/>
      <c r="K824" s="54">
        <f t="shared" ref="K824:K841" si="94">$G824-$I824</f>
        <v>10676865.031741321</v>
      </c>
      <c r="L824" s="54"/>
      <c r="M824" s="94" t="s">
        <v>42</v>
      </c>
    </row>
    <row r="825" spans="1:13">
      <c r="B825" s="40">
        <v>362</v>
      </c>
      <c r="C825" s="51" t="s">
        <v>863</v>
      </c>
      <c r="E825" s="54">
        <v>3025803566.4699998</v>
      </c>
      <c r="F825" s="103"/>
      <c r="G825" s="54">
        <v>633794805.98534036</v>
      </c>
      <c r="H825" s="54"/>
      <c r="I825" s="54">
        <v>618056991</v>
      </c>
      <c r="J825" s="103"/>
      <c r="K825" s="54">
        <f t="shared" si="94"/>
        <v>15737814.985340357</v>
      </c>
      <c r="L825" s="54"/>
      <c r="M825" s="94" t="s">
        <v>32</v>
      </c>
    </row>
    <row r="826" spans="1:13">
      <c r="B826" s="40">
        <v>363</v>
      </c>
      <c r="C826" s="51" t="s">
        <v>854</v>
      </c>
      <c r="E826" s="54">
        <v>4250950.9400000004</v>
      </c>
      <c r="F826" s="103"/>
      <c r="G826" s="54">
        <v>2123739.52</v>
      </c>
      <c r="H826" s="54"/>
      <c r="I826" s="54">
        <v>1020978</v>
      </c>
      <c r="J826" s="103"/>
      <c r="K826" s="54">
        <f t="shared" si="94"/>
        <v>1102761.52</v>
      </c>
      <c r="L826" s="54"/>
      <c r="M826" s="94" t="s">
        <v>42</v>
      </c>
    </row>
    <row r="827" spans="1:13">
      <c r="B827" s="40">
        <v>364.1</v>
      </c>
      <c r="C827" s="51" t="s">
        <v>882</v>
      </c>
      <c r="E827" s="54">
        <v>1791157642.6400001</v>
      </c>
      <c r="F827" s="103"/>
      <c r="G827" s="54">
        <v>521130216.30441439</v>
      </c>
      <c r="H827" s="54"/>
      <c r="I827" s="54">
        <v>691863554</v>
      </c>
      <c r="J827" s="103"/>
      <c r="K827" s="54">
        <f t="shared" si="94"/>
        <v>-170733337.69558561</v>
      </c>
      <c r="L827" s="54"/>
      <c r="M827" s="94" t="s">
        <v>32</v>
      </c>
    </row>
    <row r="828" spans="1:13">
      <c r="B828" s="40">
        <v>364.2</v>
      </c>
      <c r="C828" s="51" t="s">
        <v>884</v>
      </c>
      <c r="E828" s="54">
        <v>1666735268.0999999</v>
      </c>
      <c r="F828" s="103"/>
      <c r="G828" s="54">
        <v>108741706.61783765</v>
      </c>
      <c r="H828" s="54"/>
      <c r="I828" s="54">
        <v>226882722</v>
      </c>
      <c r="J828" s="103"/>
      <c r="K828" s="54">
        <f t="shared" si="94"/>
        <v>-118141015.38216235</v>
      </c>
      <c r="L828" s="54"/>
      <c r="M828" s="94" t="s">
        <v>32</v>
      </c>
    </row>
    <row r="829" spans="1:13">
      <c r="B829" s="40">
        <v>365</v>
      </c>
      <c r="C829" s="51" t="s">
        <v>871</v>
      </c>
      <c r="E829" s="54">
        <v>4102150835.6199999</v>
      </c>
      <c r="F829" s="103"/>
      <c r="G829" s="54">
        <v>569946634.1510824</v>
      </c>
      <c r="H829" s="54"/>
      <c r="I829" s="54">
        <v>738446845</v>
      </c>
      <c r="J829" s="103"/>
      <c r="K829" s="54">
        <f t="shared" si="94"/>
        <v>-168500210.8489176</v>
      </c>
      <c r="L829" s="54"/>
      <c r="M829" s="94" t="s">
        <v>33</v>
      </c>
    </row>
    <row r="830" spans="1:13">
      <c r="B830" s="40">
        <v>366.6</v>
      </c>
      <c r="C830" s="51" t="s">
        <v>887</v>
      </c>
      <c r="E830" s="54">
        <v>2294405709.9099998</v>
      </c>
      <c r="F830" s="103"/>
      <c r="G830" s="54">
        <v>464454244.69581586</v>
      </c>
      <c r="H830" s="54"/>
      <c r="I830" s="54">
        <v>465829986</v>
      </c>
      <c r="J830" s="103"/>
      <c r="K830" s="54">
        <f t="shared" si="94"/>
        <v>-1375741.3041841388</v>
      </c>
      <c r="L830" s="54"/>
      <c r="M830" s="94" t="s">
        <v>42</v>
      </c>
    </row>
    <row r="831" spans="1:13">
      <c r="B831" s="40">
        <v>366.7</v>
      </c>
      <c r="C831" s="51" t="s">
        <v>889</v>
      </c>
      <c r="E831" s="54">
        <v>121915196.8</v>
      </c>
      <c r="F831" s="103"/>
      <c r="G831" s="54">
        <v>36665334.610599622</v>
      </c>
      <c r="H831" s="54"/>
      <c r="I831" s="54">
        <v>33825615</v>
      </c>
      <c r="J831" s="103"/>
      <c r="K831" s="54">
        <f t="shared" si="94"/>
        <v>2839719.6105996221</v>
      </c>
      <c r="L831" s="54"/>
      <c r="M831" s="94" t="s">
        <v>42</v>
      </c>
    </row>
    <row r="832" spans="1:13">
      <c r="B832" s="40">
        <v>367.6</v>
      </c>
      <c r="C832" s="51" t="s">
        <v>891</v>
      </c>
      <c r="E832" s="54">
        <v>2802292502.1799998</v>
      </c>
      <c r="F832" s="103"/>
      <c r="G832" s="54">
        <v>477826171.3958661</v>
      </c>
      <c r="H832" s="54"/>
      <c r="I832" s="54">
        <v>472122016</v>
      </c>
      <c r="J832" s="103"/>
      <c r="K832" s="54">
        <f t="shared" si="94"/>
        <v>5704155.395866096</v>
      </c>
      <c r="L832" s="54"/>
      <c r="M832" s="94" t="s">
        <v>32</v>
      </c>
    </row>
    <row r="833" spans="1:13">
      <c r="B833" s="40">
        <v>367.7</v>
      </c>
      <c r="C833" s="51" t="s">
        <v>893</v>
      </c>
      <c r="E833" s="54">
        <v>916624605.12</v>
      </c>
      <c r="F833" s="103"/>
      <c r="G833" s="54">
        <v>317517772.91685718</v>
      </c>
      <c r="H833" s="54"/>
      <c r="I833" s="54">
        <v>237663885</v>
      </c>
      <c r="J833" s="103"/>
      <c r="K833" s="54">
        <f t="shared" si="94"/>
        <v>79853887.916857183</v>
      </c>
      <c r="L833" s="54"/>
      <c r="M833" s="94" t="s">
        <v>32</v>
      </c>
    </row>
    <row r="834" spans="1:13">
      <c r="B834" s="40">
        <v>368</v>
      </c>
      <c r="C834" s="51" t="s">
        <v>895</v>
      </c>
      <c r="E834" s="54">
        <v>3493242494.0599999</v>
      </c>
      <c r="F834" s="103"/>
      <c r="G834" s="54">
        <v>1015267809.6251345</v>
      </c>
      <c r="H834" s="54"/>
      <c r="I834" s="54">
        <v>815087376</v>
      </c>
      <c r="J834" s="103"/>
      <c r="K834" s="54">
        <f t="shared" si="94"/>
        <v>200180433.62513447</v>
      </c>
      <c r="L834" s="54"/>
      <c r="M834" s="94" t="s">
        <v>42</v>
      </c>
    </row>
    <row r="835" spans="1:13">
      <c r="B835" s="40">
        <v>369.1</v>
      </c>
      <c r="C835" s="51" t="s">
        <v>897</v>
      </c>
      <c r="E835" s="54">
        <v>419369727.18000001</v>
      </c>
      <c r="F835" s="103"/>
      <c r="G835" s="54">
        <v>173870370.90182588</v>
      </c>
      <c r="H835" s="54"/>
      <c r="I835" s="54">
        <v>158611634</v>
      </c>
      <c r="J835" s="103"/>
      <c r="K835" s="54">
        <f t="shared" si="94"/>
        <v>15258736.901825875</v>
      </c>
      <c r="L835" s="54"/>
      <c r="M835" s="94" t="s">
        <v>33</v>
      </c>
    </row>
    <row r="836" spans="1:13">
      <c r="B836" s="40">
        <v>369.6</v>
      </c>
      <c r="C836" s="51" t="s">
        <v>899</v>
      </c>
      <c r="E836" s="54">
        <v>1365020243.53</v>
      </c>
      <c r="F836" s="103"/>
      <c r="G836" s="54">
        <v>426898968.8874076</v>
      </c>
      <c r="H836" s="54"/>
      <c r="I836" s="54">
        <v>336182569</v>
      </c>
      <c r="J836" s="103"/>
      <c r="K836" s="54">
        <f t="shared" si="94"/>
        <v>90716399.887407601</v>
      </c>
      <c r="L836" s="54"/>
      <c r="M836" s="94" t="s">
        <v>42</v>
      </c>
    </row>
    <row r="837" spans="1:13">
      <c r="B837" s="40">
        <v>370</v>
      </c>
      <c r="C837" s="51" t="s">
        <v>90</v>
      </c>
      <c r="E837" s="54">
        <v>158265168.65000001</v>
      </c>
      <c r="F837" s="103"/>
      <c r="G837" s="54">
        <v>104122480.32524192</v>
      </c>
      <c r="H837" s="54"/>
      <c r="I837" s="54">
        <v>80895717</v>
      </c>
      <c r="J837" s="103"/>
      <c r="K837" s="54">
        <f t="shared" si="94"/>
        <v>23226763.325241923</v>
      </c>
      <c r="L837" s="54"/>
      <c r="M837" s="94" t="s">
        <v>33</v>
      </c>
    </row>
    <row r="838" spans="1:13">
      <c r="B838" s="40">
        <v>370.1</v>
      </c>
      <c r="C838" s="51" t="s">
        <v>902</v>
      </c>
      <c r="E838" s="54">
        <v>838456573.17999995</v>
      </c>
      <c r="F838" s="103"/>
      <c r="G838" s="54">
        <v>337828276.24162883</v>
      </c>
      <c r="H838" s="54"/>
      <c r="I838" s="54">
        <v>372224842</v>
      </c>
      <c r="J838" s="103"/>
      <c r="K838" s="54">
        <f t="shared" si="94"/>
        <v>-34396565.758371174</v>
      </c>
      <c r="L838" s="54"/>
      <c r="M838" s="94" t="s">
        <v>32</v>
      </c>
    </row>
    <row r="839" spans="1:13">
      <c r="B839" s="40">
        <v>371</v>
      </c>
      <c r="C839" s="51" t="s">
        <v>904</v>
      </c>
      <c r="E839" s="54">
        <v>105497866.13</v>
      </c>
      <c r="F839" s="103"/>
      <c r="G839" s="54">
        <v>36663288.716264799</v>
      </c>
      <c r="H839" s="54"/>
      <c r="I839" s="54">
        <v>28534397</v>
      </c>
      <c r="J839" s="103"/>
      <c r="K839" s="54">
        <f t="shared" si="94"/>
        <v>8128891.7162647992</v>
      </c>
      <c r="L839" s="54"/>
      <c r="M839" s="94" t="s">
        <v>34</v>
      </c>
    </row>
    <row r="840" spans="1:13">
      <c r="B840" s="40">
        <v>371.4</v>
      </c>
      <c r="C840" s="51" t="s">
        <v>906</v>
      </c>
      <c r="E840" s="54">
        <v>10589731.76</v>
      </c>
      <c r="F840" s="103"/>
      <c r="G840" s="54">
        <v>128746.11000000002</v>
      </c>
      <c r="H840" s="54"/>
      <c r="I840" s="54">
        <v>505612</v>
      </c>
      <c r="J840" s="103"/>
      <c r="K840" s="54">
        <f t="shared" si="94"/>
        <v>-376865.89</v>
      </c>
      <c r="L840" s="54"/>
      <c r="M840" s="94" t="s">
        <v>42</v>
      </c>
    </row>
    <row r="841" spans="1:13">
      <c r="B841" s="40">
        <v>373</v>
      </c>
      <c r="C841" s="51" t="s">
        <v>908</v>
      </c>
      <c r="E841" s="59">
        <v>777697220.00999999</v>
      </c>
      <c r="F841" s="103"/>
      <c r="G841" s="59">
        <v>80158372.71126321</v>
      </c>
      <c r="H841" s="54"/>
      <c r="I841" s="59">
        <v>129745885</v>
      </c>
      <c r="J841" s="103"/>
      <c r="K841" s="59">
        <f t="shared" si="94"/>
        <v>-49587512.28873679</v>
      </c>
      <c r="L841" s="62"/>
      <c r="M841" s="94" t="s">
        <v>34</v>
      </c>
    </row>
    <row r="842" spans="1:13">
      <c r="E842" s="103"/>
      <c r="F842" s="103"/>
      <c r="G842" s="103"/>
      <c r="H842" s="103"/>
      <c r="I842" s="103"/>
      <c r="J842" s="103"/>
      <c r="K842" s="103"/>
      <c r="M842" s="17"/>
    </row>
    <row r="843" spans="1:13">
      <c r="A843" s="83" t="s">
        <v>104</v>
      </c>
      <c r="E843" s="72">
        <f>SUBTOTAL(9,E824:E841)</f>
        <v>24256896274.239998</v>
      </c>
      <c r="F843" s="103"/>
      <c r="G843" s="72">
        <f>SUBTOTAL(9,G824:G841)</f>
        <v>5392129568.7483206</v>
      </c>
      <c r="H843" s="103"/>
      <c r="I843" s="72">
        <f>SUBTOTAL(9,I824:I841)</f>
        <v>5481814388</v>
      </c>
      <c r="J843" s="103"/>
      <c r="K843" s="72">
        <f>SUBTOTAL(9,K824:K841)</f>
        <v>-89684819.251678407</v>
      </c>
      <c r="L843" s="72"/>
      <c r="M843" s="17"/>
    </row>
    <row r="844" spans="1:13">
      <c r="E844" s="103"/>
      <c r="F844" s="103"/>
      <c r="G844" s="103"/>
      <c r="H844" s="103"/>
      <c r="I844" s="103"/>
      <c r="J844" s="103"/>
      <c r="K844" s="103"/>
      <c r="M844" s="17"/>
    </row>
    <row r="845" spans="1:13">
      <c r="A845" s="83" t="s">
        <v>105</v>
      </c>
      <c r="E845" s="103"/>
      <c r="F845" s="103"/>
      <c r="G845" s="103"/>
      <c r="H845" s="103"/>
      <c r="I845" s="103"/>
      <c r="J845" s="103"/>
      <c r="K845" s="103"/>
      <c r="M845" s="17"/>
    </row>
    <row r="846" spans="1:13">
      <c r="E846" s="103"/>
      <c r="F846" s="103"/>
      <c r="G846" s="103"/>
      <c r="H846" s="103"/>
      <c r="I846" s="103"/>
      <c r="J846" s="103"/>
      <c r="K846" s="103"/>
      <c r="M846" s="17"/>
    </row>
    <row r="847" spans="1:13">
      <c r="B847" s="40">
        <v>390</v>
      </c>
      <c r="C847" s="51" t="s">
        <v>75</v>
      </c>
      <c r="E847" s="54">
        <v>795906054.36000001</v>
      </c>
      <c r="F847" s="103"/>
      <c r="G847" s="54">
        <v>162154236.24153346</v>
      </c>
      <c r="H847" s="54"/>
      <c r="I847" s="54">
        <v>127350881</v>
      </c>
      <c r="J847" s="103"/>
      <c r="K847" s="54">
        <f t="shared" ref="K847:K854" si="95">$G847-$I847</f>
        <v>34803355.241533458</v>
      </c>
      <c r="L847" s="54"/>
      <c r="M847" s="94" t="s">
        <v>33</v>
      </c>
    </row>
    <row r="848" spans="1:13">
      <c r="B848" s="40">
        <v>392.1</v>
      </c>
      <c r="C848" s="51" t="s">
        <v>910</v>
      </c>
      <c r="E848" s="54">
        <v>16848882.93</v>
      </c>
      <c r="F848" s="103"/>
      <c r="G848" s="54">
        <v>11757061.235844895</v>
      </c>
      <c r="H848" s="54"/>
      <c r="I848" s="54">
        <v>6712109</v>
      </c>
      <c r="J848" s="103"/>
      <c r="K848" s="54">
        <f t="shared" si="95"/>
        <v>5044952.2358448952</v>
      </c>
      <c r="L848" s="54"/>
      <c r="M848" s="94" t="s">
        <v>42</v>
      </c>
    </row>
    <row r="849" spans="1:13">
      <c r="B849" s="40">
        <v>392.2</v>
      </c>
      <c r="C849" s="51" t="s">
        <v>912</v>
      </c>
      <c r="E849" s="54">
        <v>80399478.959999993</v>
      </c>
      <c r="F849" s="103"/>
      <c r="G849" s="54">
        <v>35798655.455625474</v>
      </c>
      <c r="H849" s="54"/>
      <c r="I849" s="54">
        <v>31180645</v>
      </c>
      <c r="J849" s="103"/>
      <c r="K849" s="54">
        <f t="shared" si="95"/>
        <v>4618010.4556254745</v>
      </c>
      <c r="L849" s="54"/>
      <c r="M849" s="94" t="s">
        <v>42</v>
      </c>
    </row>
    <row r="850" spans="1:13">
      <c r="B850" s="40">
        <v>392.3</v>
      </c>
      <c r="C850" s="51" t="s">
        <v>914</v>
      </c>
      <c r="E850" s="54">
        <v>406416668.25999999</v>
      </c>
      <c r="F850" s="103"/>
      <c r="G850" s="54">
        <v>159067611.12738678</v>
      </c>
      <c r="H850" s="54"/>
      <c r="I850" s="54">
        <v>130152728</v>
      </c>
      <c r="J850" s="103"/>
      <c r="K850" s="54">
        <f t="shared" si="95"/>
        <v>28914883.127386779</v>
      </c>
      <c r="L850" s="54"/>
      <c r="M850" s="94" t="s">
        <v>42</v>
      </c>
    </row>
    <row r="851" spans="1:13">
      <c r="B851" s="40">
        <v>392.4</v>
      </c>
      <c r="C851" s="51" t="s">
        <v>916</v>
      </c>
      <c r="E851" s="54">
        <v>4637373.95</v>
      </c>
      <c r="F851" s="103"/>
      <c r="G851" s="54">
        <v>1731984.3482998472</v>
      </c>
      <c r="H851" s="54"/>
      <c r="I851" s="54">
        <v>1523734</v>
      </c>
      <c r="J851" s="103"/>
      <c r="K851" s="54">
        <f t="shared" si="95"/>
        <v>208250.34829984722</v>
      </c>
      <c r="L851" s="54"/>
      <c r="M851" s="94" t="s">
        <v>42</v>
      </c>
    </row>
    <row r="852" spans="1:13">
      <c r="B852" s="40">
        <v>392.9</v>
      </c>
      <c r="C852" s="51" t="s">
        <v>917</v>
      </c>
      <c r="E852" s="54">
        <v>38444580.549999997</v>
      </c>
      <c r="F852" s="103"/>
      <c r="G852" s="54">
        <v>8381225.3411716232</v>
      </c>
      <c r="H852" s="54"/>
      <c r="I852" s="54">
        <v>7820103</v>
      </c>
      <c r="J852" s="103"/>
      <c r="K852" s="54">
        <f t="shared" si="95"/>
        <v>561122.34117162321</v>
      </c>
      <c r="L852" s="54"/>
      <c r="M852" s="94" t="s">
        <v>42</v>
      </c>
    </row>
    <row r="853" spans="1:13">
      <c r="B853" s="40">
        <v>396.1</v>
      </c>
      <c r="C853" s="51" t="s">
        <v>132</v>
      </c>
      <c r="E853" s="54">
        <v>6977625.3899999997</v>
      </c>
      <c r="F853" s="103"/>
      <c r="G853" s="54">
        <v>3046502.4673283799</v>
      </c>
      <c r="H853" s="54"/>
      <c r="I853" s="54">
        <v>2183896</v>
      </c>
      <c r="J853" s="103"/>
      <c r="K853" s="54">
        <f t="shared" si="95"/>
        <v>862606.46732837986</v>
      </c>
      <c r="L853" s="54"/>
      <c r="M853" s="94" t="s">
        <v>42</v>
      </c>
    </row>
    <row r="854" spans="1:13">
      <c r="B854" s="40">
        <v>397.8</v>
      </c>
      <c r="C854" s="51" t="s">
        <v>920</v>
      </c>
      <c r="E854" s="59">
        <v>77992648.739999995</v>
      </c>
      <c r="F854" s="103"/>
      <c r="G854" s="59">
        <v>24298597.561484203</v>
      </c>
      <c r="H854" s="54"/>
      <c r="I854" s="59">
        <v>20436416</v>
      </c>
      <c r="J854" s="103"/>
      <c r="K854" s="59">
        <f t="shared" si="95"/>
        <v>3862181.5614842027</v>
      </c>
      <c r="L854" s="62"/>
      <c r="M854" s="94" t="s">
        <v>42</v>
      </c>
    </row>
    <row r="855" spans="1:13">
      <c r="E855" s="103"/>
      <c r="F855" s="103"/>
      <c r="G855" s="103"/>
      <c r="H855" s="103"/>
      <c r="I855" s="103"/>
      <c r="J855" s="103"/>
      <c r="K855" s="103"/>
    </row>
    <row r="856" spans="1:13">
      <c r="A856" s="83" t="s">
        <v>116</v>
      </c>
      <c r="E856" s="93">
        <f>SUBTOTAL(9,E846:E854)</f>
        <v>1427623313.1400001</v>
      </c>
      <c r="F856" s="103"/>
      <c r="G856" s="93">
        <f>SUBTOTAL(9,G846:G854)</f>
        <v>406235873.77867466</v>
      </c>
      <c r="H856" s="103"/>
      <c r="I856" s="93">
        <f>SUBTOTAL(9,I846:I854)</f>
        <v>327360512</v>
      </c>
      <c r="J856" s="103"/>
      <c r="K856" s="93">
        <f>SUBTOTAL(9,K846:K854)</f>
        <v>78875361.778674662</v>
      </c>
      <c r="L856" s="69"/>
    </row>
    <row r="857" spans="1:13">
      <c r="A857" s="83"/>
      <c r="E857" s="69"/>
      <c r="F857" s="103"/>
      <c r="G857" s="69"/>
      <c r="H857" s="103"/>
      <c r="I857" s="69"/>
      <c r="J857" s="103"/>
      <c r="K857" s="69"/>
      <c r="L857" s="69"/>
    </row>
    <row r="858" spans="1:13">
      <c r="A858" s="83" t="s">
        <v>922</v>
      </c>
      <c r="E858" s="93">
        <f>SUBTOTAL(9,E809:E856)</f>
        <v>34229788114.639996</v>
      </c>
      <c r="F858" s="103"/>
      <c r="G858" s="93">
        <f>SUBTOTAL(9,G809:G856)</f>
        <v>7330092529.691659</v>
      </c>
      <c r="H858" s="103"/>
      <c r="I858" s="93">
        <f>SUBTOTAL(9,I809:I856)</f>
        <v>7328648576</v>
      </c>
      <c r="J858" s="103"/>
      <c r="K858" s="93">
        <f>SUBTOTAL(9,K809:K856)</f>
        <v>1443953.6916599842</v>
      </c>
      <c r="L858" s="69"/>
    </row>
    <row r="859" spans="1:13">
      <c r="E859" s="103"/>
      <c r="F859" s="103"/>
      <c r="G859" s="103"/>
      <c r="H859" s="103"/>
      <c r="I859" s="103"/>
      <c r="J859" s="103"/>
      <c r="K859" s="103"/>
    </row>
    <row r="860" spans="1:13" ht="13.5" thickBot="1">
      <c r="A860" s="83" t="s">
        <v>117</v>
      </c>
      <c r="E860" s="95">
        <f>SUBTOTAL(9,E12:E856)</f>
        <v>63490455320.120056</v>
      </c>
      <c r="F860" s="103"/>
      <c r="G860" s="95">
        <f>SUBTOTAL(9,G12:G856)</f>
        <v>14553210982.613676</v>
      </c>
      <c r="H860" s="103"/>
      <c r="I860" s="95">
        <f>SUBTOTAL(9,I12:I856)</f>
        <v>13073007942</v>
      </c>
      <c r="J860" s="103"/>
      <c r="K860" s="95">
        <f>SUBTOTAL(9,K12:K856)</f>
        <v>1480203040.6136703</v>
      </c>
      <c r="L860" s="69"/>
    </row>
    <row r="861" spans="1:13" ht="13.5" thickTop="1"/>
    <row r="863" spans="1:13">
      <c r="A863" s="98" t="s">
        <v>923</v>
      </c>
      <c r="B863" s="18" t="s">
        <v>936</v>
      </c>
    </row>
    <row r="866" spans="1:5">
      <c r="B866" s="99" t="s">
        <v>927</v>
      </c>
    </row>
    <row r="867" spans="1:5">
      <c r="A867" s="17" t="s">
        <v>42</v>
      </c>
      <c r="B867" s="18" t="s">
        <v>937</v>
      </c>
      <c r="E867" s="100"/>
    </row>
    <row r="868" spans="1:5">
      <c r="A868" s="17" t="s">
        <v>31</v>
      </c>
      <c r="B868" s="18" t="s">
        <v>929</v>
      </c>
      <c r="E868" s="100"/>
    </row>
    <row r="869" spans="1:5">
      <c r="A869" s="17" t="s">
        <v>32</v>
      </c>
      <c r="B869" s="18" t="s">
        <v>930</v>
      </c>
      <c r="E869" s="100"/>
    </row>
    <row r="870" spans="1:5">
      <c r="A870" s="17" t="s">
        <v>33</v>
      </c>
      <c r="B870" s="18" t="s">
        <v>931</v>
      </c>
      <c r="E870" s="100"/>
    </row>
    <row r="871" spans="1:5">
      <c r="A871" s="17" t="s">
        <v>34</v>
      </c>
      <c r="B871" s="18" t="s">
        <v>932</v>
      </c>
      <c r="E871" s="100"/>
    </row>
    <row r="872" spans="1:5">
      <c r="A872" s="17"/>
    </row>
  </sheetData>
  <pageMargins left="0.75" right="0.75" top="1" bottom="0.7" header="0.3" footer="0.3"/>
  <pageSetup scale="74" firstPageNumber="25" fitToHeight="0" orientation="landscape" useFirstPageNumber="1" horizontalDpi="1200" verticalDpi="1200" r:id="rId1"/>
  <headerFooter>
    <oddHeader>&amp;RDocket No. 20210015-EI
Proposed Depreciation Company Adjustments by Year for Base vs. Clause 
for 2022 and 2023 using RSAM Adjusted Depreciation Rates
Exhibit KF-3(B), Page &amp;P of 47</oddHeader>
  </headerFooter>
  <rowBreaks count="21" manualBreakCount="21">
    <brk id="50" max="11" man="1"/>
    <brk id="91" max="11" man="1"/>
    <brk id="132" max="12" man="1"/>
    <brk id="171" max="11" man="1"/>
    <brk id="207" max="11" man="1"/>
    <brk id="242" max="11" man="1"/>
    <brk id="280" max="11" man="1"/>
    <brk id="321" max="12" man="1"/>
    <brk id="353" max="11" man="1"/>
    <brk id="394" max="11" man="1"/>
    <brk id="434" max="11" man="1"/>
    <brk id="472" max="11" man="1"/>
    <brk id="511" max="12" man="1"/>
    <brk id="548" max="12" man="1"/>
    <brk id="589" max="12" man="1"/>
    <brk id="626" max="12" man="1"/>
    <brk id="667" max="12" man="1"/>
    <brk id="705" max="12" man="1"/>
    <brk id="746" max="12" man="1"/>
    <brk id="787" max="12" man="1"/>
    <brk id="844" max="11" man="1"/>
  </row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B34161F-1CB7-4173-A30E-7EE12CE1AFE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13</vt:i4>
      </vt:variant>
    </vt:vector>
  </HeadingPairs>
  <TitlesOfParts>
    <vt:vector size="29" baseType="lpstr">
      <vt:lpstr>Page 1</vt:lpstr>
      <vt:lpstr>Page 2</vt:lpstr>
      <vt:lpstr>Page 3</vt:lpstr>
      <vt:lpstr>Page 4</vt:lpstr>
      <vt:lpstr>Depr Study - Clause</vt:lpstr>
      <vt:lpstr>NOI</vt:lpstr>
      <vt:lpstr>Rate Base Company Adjs</vt:lpstr>
      <vt:lpstr>Rate Base</vt:lpstr>
      <vt:lpstr>NOI Company Adjs</vt:lpstr>
      <vt:lpstr>Depr Study Base + Clause</vt:lpstr>
      <vt:lpstr>WP - Co Adj</vt:lpstr>
      <vt:lpstr>WP - SAFE</vt:lpstr>
      <vt:lpstr>WP - Accum </vt:lpstr>
      <vt:lpstr>BASE Depreciation Change</vt:lpstr>
      <vt:lpstr>Accruals and Rates Pg 3-24</vt:lpstr>
      <vt:lpstr>Theo Reserve Pg 25-47</vt:lpstr>
      <vt:lpstr>'Accruals and Rates Pg 3-24'!Print_Area</vt:lpstr>
      <vt:lpstr>'Page 1'!Print_Area</vt:lpstr>
      <vt:lpstr>'Page 2'!Print_Area</vt:lpstr>
      <vt:lpstr>'Page 3'!Print_Area</vt:lpstr>
      <vt:lpstr>'Page 4'!Print_Area</vt:lpstr>
      <vt:lpstr>'Theo Reserve Pg 25-47'!Print_Area</vt:lpstr>
      <vt:lpstr>'Accruals and Rates Pg 3-24'!Print_Titles</vt:lpstr>
      <vt:lpstr>'NOI Company Adjs'!Print_Titles</vt:lpstr>
      <vt:lpstr>'Page 3'!Print_Titles</vt:lpstr>
      <vt:lpstr>'Page 4'!Print_Titles</vt:lpstr>
      <vt:lpstr>'Rate Base'!Print_Titles</vt:lpstr>
      <vt:lpstr>'Rate Base Company Adjs'!Print_Titles</vt:lpstr>
      <vt:lpstr>'Theo Reserve Pg 25-47'!Print_Titles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2022-06-21T22:56:04Z</dcterms:created>
  <dcterms:modified xsi:type="dcterms:W3CDTF">2022-06-21T22:57:06Z</dcterms:modified>
  <cp:category/>
  <cp:contentStatus/>
</cp:coreProperties>
</file>