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13_ncr:1_{A9EDDDD9-BAC2-4CCC-94D6-404BA6B5CE1F}" xr6:coauthVersionLast="46" xr6:coauthVersionMax="46" xr10:uidLastSave="{00000000-0000-0000-0000-000000000000}"/>
  <bookViews>
    <workbookView xWindow="37950" yWindow="495" windowWidth="21270" windowHeight="13680" activeTab="1" xr2:uid="{CE0BD32D-883F-42AB-AF43-3CC1D2678D7E}"/>
  </bookViews>
  <sheets>
    <sheet name="iphone" sheetId="1" r:id="rId1"/>
    <sheet name="leak surve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E15" i="1" s="1"/>
  <c r="B24" i="1" s="1"/>
  <c r="B26" i="1" s="1"/>
  <c r="E13" i="1"/>
  <c r="B25" i="1"/>
  <c r="B22" i="1"/>
  <c r="B20" i="1"/>
  <c r="B18" i="1"/>
  <c r="B12" i="1"/>
  <c r="E6" i="2"/>
  <c r="B10" i="2" s="1"/>
  <c r="E5" i="2"/>
  <c r="B9" i="2" s="1"/>
  <c r="B16" i="2"/>
  <c r="B10" i="1"/>
  <c r="B14" i="1" s="1"/>
  <c r="B7" i="1"/>
  <c r="B16" i="1" s="1"/>
  <c r="B15" i="2" l="1"/>
  <c r="B18" i="2" s="1"/>
  <c r="B20" i="2" l="1"/>
</calcChain>
</file>

<file path=xl/sharedStrings.xml><?xml version="1.0" encoding="utf-8"?>
<sst xmlns="http://schemas.openxmlformats.org/spreadsheetml/2006/main" count="45" uniqueCount="43">
  <si>
    <t>2021 annual fuel cost</t>
  </si>
  <si>
    <t>2021 annual maint cost</t>
  </si>
  <si>
    <t>2021 vehicle cost</t>
  </si>
  <si>
    <t>field techs</t>
  </si>
  <si>
    <t>Cost per mile</t>
  </si>
  <si>
    <t>annual miles per truck</t>
  </si>
  <si>
    <t>avg roundtrip to SC</t>
  </si>
  <si>
    <t># of trips saved per yr (24)</t>
  </si>
  <si>
    <t>cost per trip</t>
  </si>
  <si>
    <t>previous annual cost</t>
  </si>
  <si>
    <t>techs</t>
  </si>
  <si>
    <t>Annual savings</t>
  </si>
  <si>
    <t>Outsourced Cost</t>
  </si>
  <si>
    <t>Internal Cost</t>
  </si>
  <si>
    <t>annual maint &amp; fuel per veh</t>
  </si>
  <si>
    <t>Labor</t>
  </si>
  <si>
    <t>Vehicles</t>
  </si>
  <si>
    <t>O&amp;M vehicle cost/yr</t>
  </si>
  <si>
    <t>Total labor cost/yr</t>
  </si>
  <si>
    <t xml:space="preserve">Equipment </t>
  </si>
  <si>
    <t>New equipment cost</t>
  </si>
  <si>
    <t>7 yr depreciation</t>
  </si>
  <si>
    <t>tech/hr</t>
  </si>
  <si>
    <t>management/hr</t>
  </si>
  <si>
    <t>manager</t>
  </si>
  <si>
    <t>leak survey techs</t>
  </si>
  <si>
    <t>supervisor</t>
  </si>
  <si>
    <t>Total</t>
  </si>
  <si>
    <t xml:space="preserve">depreciation for tools </t>
  </si>
  <si>
    <t>2021 total miles driven</t>
  </si>
  <si>
    <t>Ops Portion of Annual</t>
  </si>
  <si>
    <t>Assumes Ops drives 75% of total miles</t>
  </si>
  <si>
    <t>months</t>
  </si>
  <si>
    <t>trips per month</t>
  </si>
  <si>
    <t>avg miles roundtrip to service center</t>
  </si>
  <si>
    <t>45 min roundtrip nonprod reduction</t>
  </si>
  <si>
    <t>per mile total</t>
  </si>
  <si>
    <t>labor non prod savings</t>
  </si>
  <si>
    <t>avg per hr w/ loader</t>
  </si>
  <si>
    <t xml:space="preserve">Assumes 2 roundtrip per month reduction to the service centers </t>
  </si>
  <si>
    <t>20220069-GU</t>
  </si>
  <si>
    <t>FCG 004220</t>
  </si>
  <si>
    <t>FCG 004221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</si>
</sst>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</cellStyleXfs>
  <cellXfs count="27">
    <xf numFmtId="0" fontId="0" fillId="0" borderId="0" xfId="0"/>
    <xf numFmtId="44" fontId="0" fillId="0" borderId="0" xfId="2" applyFont="1"/>
    <xf numFmtId="164" fontId="0" fillId="0" borderId="0" xfId="2" applyNumberFormat="1" applyFont="1"/>
    <xf numFmtId="164" fontId="0" fillId="0" borderId="0" xfId="0" applyNumberFormat="1"/>
    <xf numFmtId="164" fontId="0" fillId="0" borderId="1" xfId="2" applyNumberFormat="1" applyFont="1" applyBorder="1"/>
    <xf numFmtId="0" fontId="0" fillId="0" borderId="1" xfId="0" applyBorder="1"/>
    <xf numFmtId="165" fontId="0" fillId="0" borderId="0" xfId="1" applyNumberFormat="1" applyFont="1"/>
    <xf numFmtId="165" fontId="0" fillId="0" borderId="0" xfId="0" applyNumberFormat="1"/>
    <xf numFmtId="44" fontId="0" fillId="0" borderId="0" xfId="0" applyNumberFormat="1"/>
    <xf numFmtId="0" fontId="0" fillId="0" borderId="0" xfId="0" applyAlignment="1">
      <alignment horizontal="center"/>
    </xf>
    <xf numFmtId="6" fontId="0" fillId="0" borderId="0" xfId="0" applyNumberFormat="1"/>
    <xf numFmtId="44" fontId="0" fillId="0" borderId="0" xfId="2" applyNumberFormat="1" applyFont="1"/>
    <xf numFmtId="0" fontId="3" fillId="0" borderId="0" xfId="0" applyFont="1"/>
    <xf numFmtId="44" fontId="3" fillId="0" borderId="0" xfId="2" applyNumberFormat="1" applyFont="1"/>
    <xf numFmtId="164" fontId="0" fillId="0" borderId="0" xfId="0" applyNumberFormat="1" applyBorder="1"/>
    <xf numFmtId="9" fontId="0" fillId="0" borderId="0" xfId="0" applyNumberFormat="1" applyAlignment="1">
      <alignment horizontal="center"/>
    </xf>
    <xf numFmtId="164" fontId="3" fillId="0" borderId="0" xfId="0" applyNumberFormat="1" applyFont="1" applyBorder="1"/>
    <xf numFmtId="164" fontId="0" fillId="0" borderId="2" xfId="0" applyNumberFormat="1" applyBorder="1"/>
    <xf numFmtId="164" fontId="0" fillId="0" borderId="2" xfId="2" applyNumberFormat="1" applyFont="1" applyBorder="1"/>
    <xf numFmtId="0" fontId="4" fillId="0" borderId="0" xfId="0" applyFont="1"/>
    <xf numFmtId="6" fontId="0" fillId="0" borderId="0" xfId="0" applyNumberFormat="1" applyAlignment="1">
      <alignment horizontal="center"/>
    </xf>
    <xf numFmtId="8" fontId="0" fillId="0" borderId="0" xfId="0" applyNumberFormat="1"/>
    <xf numFmtId="2" fontId="0" fillId="0" borderId="0" xfId="0" applyNumberFormat="1" applyAlignment="1">
      <alignment horizontal="center"/>
    </xf>
    <xf numFmtId="6" fontId="3" fillId="0" borderId="0" xfId="0" applyNumberFormat="1" applyFont="1" applyFill="1"/>
    <xf numFmtId="0" fontId="3" fillId="0" borderId="0" xfId="0" applyFont="1" applyFill="1"/>
    <xf numFmtId="6" fontId="3" fillId="0" borderId="0" xfId="0" applyNumberFormat="1" applyFont="1" applyFill="1" applyAlignment="1">
      <alignment horizontal="center"/>
    </xf>
    <xf numFmtId="0" fontId="6" fillId="0" borderId="0" xfId="3" applyFont="1"/>
  </cellXfs>
  <cellStyles count="4">
    <cellStyle name="Comma" xfId="1" builtinId="3"/>
    <cellStyle name="Currency" xfId="2" builtinId="4"/>
    <cellStyle name="Normal" xfId="0" builtinId="0"/>
    <cellStyle name="Normal 8" xfId="3" xr:uid="{099A4596-4533-4E76-84C1-BBF9879BD3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C24D6-3AB0-44D3-B37E-7B106762CFD5}">
  <dimension ref="A1:F26"/>
  <sheetViews>
    <sheetView workbookViewId="0">
      <selection sqref="A1:A2"/>
    </sheetView>
  </sheetViews>
  <sheetFormatPr defaultRowHeight="15" x14ac:dyDescent="0.25"/>
  <cols>
    <col min="2" max="2" width="13.28515625" bestFit="1" customWidth="1"/>
    <col min="3" max="3" width="23.140625" bestFit="1" customWidth="1"/>
  </cols>
  <sheetData>
    <row r="1" spans="1:6" x14ac:dyDescent="0.25">
      <c r="A1" s="26" t="s">
        <v>41</v>
      </c>
    </row>
    <row r="2" spans="1:6" x14ac:dyDescent="0.25">
      <c r="A2" s="26" t="s">
        <v>40</v>
      </c>
    </row>
    <row r="4" spans="1:6" x14ac:dyDescent="0.25">
      <c r="B4" s="12" t="s">
        <v>30</v>
      </c>
    </row>
    <row r="5" spans="1:6" x14ac:dyDescent="0.25">
      <c r="B5" s="2">
        <v>384000</v>
      </c>
      <c r="C5" t="s">
        <v>0</v>
      </c>
    </row>
    <row r="6" spans="1:6" x14ac:dyDescent="0.25">
      <c r="B6" s="4">
        <v>374500</v>
      </c>
      <c r="C6" s="5" t="s">
        <v>1</v>
      </c>
      <c r="E6" s="19" t="s">
        <v>39</v>
      </c>
    </row>
    <row r="7" spans="1:6" x14ac:dyDescent="0.25">
      <c r="B7" s="3">
        <f>SUM(B5:B6)</f>
        <v>758500</v>
      </c>
      <c r="C7" t="s">
        <v>2</v>
      </c>
    </row>
    <row r="8" spans="1:6" x14ac:dyDescent="0.25">
      <c r="E8" s="9">
        <v>12</v>
      </c>
      <c r="F8" t="s">
        <v>32</v>
      </c>
    </row>
    <row r="9" spans="1:6" x14ac:dyDescent="0.25">
      <c r="B9" s="12" t="s">
        <v>31</v>
      </c>
      <c r="E9" s="9">
        <v>2</v>
      </c>
      <c r="F9" t="s">
        <v>33</v>
      </c>
    </row>
    <row r="10" spans="1:6" x14ac:dyDescent="0.25">
      <c r="B10" s="6">
        <f>750000*0.75</f>
        <v>562500</v>
      </c>
      <c r="C10" t="s">
        <v>29</v>
      </c>
      <c r="E10" s="9">
        <v>20</v>
      </c>
      <c r="F10" t="s">
        <v>34</v>
      </c>
    </row>
    <row r="12" spans="1:6" x14ac:dyDescent="0.25">
      <c r="B12" s="9">
        <f>85</f>
        <v>85</v>
      </c>
      <c r="C12" t="s">
        <v>3</v>
      </c>
      <c r="E12" s="20">
        <f>25*1.21</f>
        <v>30.25</v>
      </c>
      <c r="F12" t="s">
        <v>38</v>
      </c>
    </row>
    <row r="13" spans="1:6" x14ac:dyDescent="0.25">
      <c r="E13" s="22">
        <f>50/60</f>
        <v>0.83333333333333337</v>
      </c>
      <c r="F13" t="s">
        <v>35</v>
      </c>
    </row>
    <row r="14" spans="1:6" x14ac:dyDescent="0.25">
      <c r="B14" s="7">
        <f>B10/B12</f>
        <v>6617.6470588235297</v>
      </c>
      <c r="C14" t="s">
        <v>5</v>
      </c>
    </row>
    <row r="15" spans="1:6" x14ac:dyDescent="0.25">
      <c r="E15" s="21">
        <f>E12*E13</f>
        <v>25.208333333333336</v>
      </c>
    </row>
    <row r="16" spans="1:6" x14ac:dyDescent="0.25">
      <c r="B16" s="1">
        <f>B7/B10</f>
        <v>1.3484444444444443</v>
      </c>
      <c r="C16" t="s">
        <v>4</v>
      </c>
    </row>
    <row r="18" spans="2:3" x14ac:dyDescent="0.25">
      <c r="B18" s="9">
        <f>B12*E9</f>
        <v>170</v>
      </c>
      <c r="C18" t="s">
        <v>6</v>
      </c>
    </row>
    <row r="20" spans="2:3" x14ac:dyDescent="0.25">
      <c r="B20" s="8">
        <f>E10*B16</f>
        <v>26.968888888888888</v>
      </c>
      <c r="C20" t="s">
        <v>8</v>
      </c>
    </row>
    <row r="22" spans="2:3" x14ac:dyDescent="0.25">
      <c r="B22" s="9">
        <f>B12*24</f>
        <v>2040</v>
      </c>
      <c r="C22" t="s">
        <v>7</v>
      </c>
    </row>
    <row r="24" spans="2:3" x14ac:dyDescent="0.25">
      <c r="B24" s="3">
        <f>B22*E15</f>
        <v>51425.000000000007</v>
      </c>
      <c r="C24" t="s">
        <v>37</v>
      </c>
    </row>
    <row r="25" spans="2:3" ht="15.75" thickBot="1" x14ac:dyDescent="0.3">
      <c r="B25" s="17">
        <f>B22*B20</f>
        <v>55016.533333333333</v>
      </c>
      <c r="C25" t="s">
        <v>36</v>
      </c>
    </row>
    <row r="26" spans="2:3" ht="15.75" thickTop="1" x14ac:dyDescent="0.25">
      <c r="B26" s="23">
        <f>SUM(B24:B25)</f>
        <v>106441.53333333334</v>
      </c>
      <c r="C26" s="24" t="s">
        <v>11</v>
      </c>
    </row>
  </sheetData>
  <phoneticPr fontId="2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FBD2F-3A60-4104-A6D3-2845771ACB5F}">
  <dimension ref="A1:F22"/>
  <sheetViews>
    <sheetView tabSelected="1" workbookViewId="0">
      <selection activeCell="E18" sqref="E18"/>
    </sheetView>
  </sheetViews>
  <sheetFormatPr defaultRowHeight="15" x14ac:dyDescent="0.25"/>
  <cols>
    <col min="2" max="2" width="15.7109375" bestFit="1" customWidth="1"/>
    <col min="3" max="3" width="26.140625" bestFit="1" customWidth="1"/>
    <col min="4" max="4" width="4.7109375" customWidth="1"/>
    <col min="5" max="5" width="12.5703125" bestFit="1" customWidth="1"/>
    <col min="6" max="6" width="21.140625" customWidth="1"/>
    <col min="8" max="11" width="10" bestFit="1" customWidth="1"/>
  </cols>
  <sheetData>
    <row r="1" spans="1:6" x14ac:dyDescent="0.25">
      <c r="A1" s="26" t="s">
        <v>42</v>
      </c>
    </row>
    <row r="2" spans="1:6" x14ac:dyDescent="0.25">
      <c r="A2" s="26" t="s">
        <v>40</v>
      </c>
    </row>
    <row r="4" spans="1:6" x14ac:dyDescent="0.25">
      <c r="B4" s="12" t="s">
        <v>12</v>
      </c>
    </row>
    <row r="5" spans="1:6" x14ac:dyDescent="0.25">
      <c r="B5" s="10">
        <v>720000</v>
      </c>
      <c r="C5" t="s">
        <v>9</v>
      </c>
      <c r="E5" s="1">
        <f>22*1.21</f>
        <v>26.619999999999997</v>
      </c>
      <c r="F5" t="s">
        <v>22</v>
      </c>
    </row>
    <row r="6" spans="1:6" x14ac:dyDescent="0.25">
      <c r="E6" s="1">
        <f>33.65*1.21</f>
        <v>40.716499999999996</v>
      </c>
      <c r="F6" t="s">
        <v>23</v>
      </c>
    </row>
    <row r="7" spans="1:6" x14ac:dyDescent="0.25">
      <c r="B7" s="12" t="s">
        <v>13</v>
      </c>
      <c r="E7" s="15"/>
    </row>
    <row r="8" spans="1:6" x14ac:dyDescent="0.25">
      <c r="B8" s="12" t="s">
        <v>15</v>
      </c>
    </row>
    <row r="9" spans="1:6" x14ac:dyDescent="0.25">
      <c r="B9" s="2">
        <f>(E5*2080)*E10</f>
        <v>387587.19999999995</v>
      </c>
      <c r="C9" t="s">
        <v>25</v>
      </c>
    </row>
    <row r="10" spans="1:6" x14ac:dyDescent="0.25">
      <c r="B10" s="2">
        <f>(E6*2080)*E11</f>
        <v>84690.319999999992</v>
      </c>
      <c r="C10" t="s">
        <v>24</v>
      </c>
      <c r="E10" s="9">
        <v>7</v>
      </c>
      <c r="F10" t="s">
        <v>10</v>
      </c>
    </row>
    <row r="11" spans="1:6" x14ac:dyDescent="0.25">
      <c r="B11" s="11"/>
      <c r="D11" s="3"/>
      <c r="E11" s="9">
        <v>1</v>
      </c>
      <c r="F11" t="s">
        <v>26</v>
      </c>
    </row>
    <row r="12" spans="1:6" x14ac:dyDescent="0.25">
      <c r="B12" s="13" t="s">
        <v>16</v>
      </c>
    </row>
    <row r="13" spans="1:6" x14ac:dyDescent="0.25">
      <c r="B13" s="2">
        <v>9000</v>
      </c>
      <c r="C13" t="s">
        <v>14</v>
      </c>
      <c r="E13" s="16" t="s">
        <v>19</v>
      </c>
    </row>
    <row r="14" spans="1:6" x14ac:dyDescent="0.25">
      <c r="E14" s="14">
        <v>150000</v>
      </c>
      <c r="F14" t="s">
        <v>20</v>
      </c>
    </row>
    <row r="15" spans="1:6" x14ac:dyDescent="0.25">
      <c r="B15" s="3">
        <f>SUM(B9:B10)</f>
        <v>472277.51999999996</v>
      </c>
      <c r="C15" t="s">
        <v>18</v>
      </c>
    </row>
    <row r="16" spans="1:6" x14ac:dyDescent="0.25">
      <c r="B16" s="14">
        <f>B13*E10</f>
        <v>63000</v>
      </c>
      <c r="C16" t="s">
        <v>17</v>
      </c>
    </row>
    <row r="17" spans="2:3" ht="15.75" thickBot="1" x14ac:dyDescent="0.3">
      <c r="B17" s="18">
        <v>17857</v>
      </c>
      <c r="C17" t="s">
        <v>28</v>
      </c>
    </row>
    <row r="18" spans="2:3" ht="15.75" thickTop="1" x14ac:dyDescent="0.25">
      <c r="B18" s="3">
        <f>SUM(B15:B17)</f>
        <v>553134.52</v>
      </c>
      <c r="C18" t="s">
        <v>27</v>
      </c>
    </row>
    <row r="20" spans="2:3" x14ac:dyDescent="0.25">
      <c r="B20" s="25">
        <f>B5-B18</f>
        <v>166865.47999999998</v>
      </c>
      <c r="C20" s="24" t="s">
        <v>11</v>
      </c>
    </row>
    <row r="22" spans="2:3" x14ac:dyDescent="0.25">
      <c r="B22" t="s">
        <v>21</v>
      </c>
    </row>
  </sheetData>
  <phoneticPr fontId="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iphone</vt:lpstr>
      <vt:lpstr>leak survey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2022-07-05T02:11:58Z</dcterms:created>
  <dcterms:modified xsi:type="dcterms:W3CDTF">2022-07-05T02:12:02Z</dcterms:modified>
</cp:coreProperties>
</file>