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2023\20230023\Hearing Preparation Guide\Case Centers Staff Hearing Exhibits\Exhibit 114\"/>
    </mc:Choice>
  </mc:AlternateContent>
  <bookViews>
    <workbookView xWindow="-120" yWindow="-120" windowWidth="29040" windowHeight="15840" tabRatio="818" firstSheet="1" activeTab="2"/>
  </bookViews>
  <sheets>
    <sheet name="Instructions" sheetId="69" r:id="rId1"/>
    <sheet name="Input Data" sheetId="20" r:id="rId2"/>
    <sheet name="Results" sheetId="68" r:id="rId3"/>
    <sheet name="BILL IMPACT ---&gt;" sheetId="84" state="hidden" r:id="rId4"/>
    <sheet name="Residential Bill Impact" sheetId="75" state="hidden" r:id="rId5"/>
  </sheets>
  <definedNames>
    <definedName name="_Order1" hidden="1">255</definedName>
    <definedName name="BMGHIndex">"O"</definedName>
    <definedName name="BSMap">#REF!</definedName>
    <definedName name="CIQWBGuid" hidden="1">"Ten Year Forecast - v65.xlsm"</definedName>
    <definedName name="dcMonthsinYear">12</definedName>
    <definedName name="Debt.calc">#REF!</definedName>
    <definedName name="Debt.paste">#REF!</definedName>
    <definedName name="Equity.calc">#REF!</definedName>
    <definedName name="Equity.paste">#REF!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LASSB_OUTSTANDING_BS_DATE" hidden="1">"c1972"</definedName>
    <definedName name="IQ_CLASSB_OUTSTANDING_FILING_DATE" hidden="1">"c1974"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ST_EPS_SURPRISE" hidden="1">"c1635"</definedName>
    <definedName name="IQ_EXTRA_ACC_ITEMS_BR" hidden="1">"c412"</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REST_LT_DEBT" hidden="1">"c2086"</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ISTING_CURRENCY" hidden="1">"c2127"</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43019.5759953704</definedName>
    <definedName name="IQ_NAV_ACT_OR_EST" hidden="1">"c2225"</definedName>
    <definedName name="IQ_NET_DEBT_ISSUED_BR" hidden="1">"c753"</definedName>
    <definedName name="IQ_NET_INT_INC_BR" hidden="1">"c765"</definedName>
    <definedName name="IQ_NTM">6000</definedName>
    <definedName name="IQ_NUM_OFFICES" hidden="1">"c2088"</definedName>
    <definedName name="IQ_NUMBER_SHAREHOLDERS_CLASSB" hidden="1">"c1969"</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OUTSTANDING_FILING_DATE_TOTAL" hidden="1">"c2107"</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ARGET_PRICE_LASTCLOSE" hidden="1">"c1855"</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Last_Row">IF(Values_Entered,Header_Row+Number_of_Payments,Header_Row)</definedName>
    <definedName name="lstAnnualRetirementDates">#REF!</definedName>
    <definedName name="lstCaseInputSelection">#REF!</definedName>
    <definedName name="lstDiscreteCapitalProjects">#REF!</definedName>
    <definedName name="lstInServiceDates">#REF!</definedName>
    <definedName name="lstScenarios">#REF!</definedName>
    <definedName name="lstTimeline">#REF!</definedName>
    <definedName name="_xlnm.Print_Area" localSheetId="1">'Input Data'!$A$1:$Q$76</definedName>
    <definedName name="_xlnm.Print_Area" localSheetId="4">'Residential Bill Impact'!$A$3:$M$61</definedName>
    <definedName name="_xlnm.Print_Area" localSheetId="2">Results!$A$1:$M$65</definedName>
    <definedName name="_xlnm.Print_Titles" localSheetId="2">Results!$1:$4</definedName>
    <definedName name="rngScenario">#REF!</definedName>
    <definedName name="sysCheck">#REF!</definedName>
    <definedName name="sysMakeWHoleButton">#REF!</definedName>
    <definedName name="sysmakewholerate">#REF!</definedName>
    <definedName name="sysNOLCheck">#REF!</definedName>
    <definedName name="Tolerance">#REF!</definedName>
    <definedName name="USGAAP">#REF!</definedName>
    <definedName name="USGAAP2">#REF!</definedName>
    <definedName name="USGAAPMapping">#REF!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0" i="75" l="1"/>
  <c r="S70" i="75"/>
  <c r="T70" i="75"/>
  <c r="U70" i="75"/>
  <c r="V70" i="75"/>
  <c r="W70" i="75"/>
  <c r="X70" i="75"/>
  <c r="Y70" i="75"/>
  <c r="Z70" i="75"/>
  <c r="AA70" i="75"/>
  <c r="AB70" i="75"/>
  <c r="Q71" i="75"/>
  <c r="Q72" i="75"/>
  <c r="Q73" i="75"/>
  <c r="Q74" i="75"/>
  <c r="Q75" i="75"/>
  <c r="Q76" i="75"/>
  <c r="Q77" i="75"/>
  <c r="Q78" i="75"/>
  <c r="Q81" i="75"/>
  <c r="Q83" i="75"/>
  <c r="L83" i="75"/>
  <c r="M83" i="75"/>
  <c r="V83" i="75"/>
  <c r="W83" i="75"/>
  <c r="T83" i="75"/>
  <c r="U83" i="75"/>
  <c r="S83" i="75"/>
  <c r="N83" i="75"/>
  <c r="X83" i="75"/>
  <c r="O83" i="75"/>
  <c r="Y83" i="75"/>
  <c r="Z83" i="75"/>
  <c r="AB83" i="75"/>
  <c r="AA83" i="75"/>
  <c r="Y81" i="75"/>
  <c r="Y78" i="75"/>
  <c r="Z78" i="75"/>
  <c r="AA78" i="75"/>
  <c r="AB78" i="75"/>
  <c r="Y77" i="75"/>
  <c r="Z77" i="75"/>
  <c r="AA77" i="75"/>
  <c r="AB77" i="75"/>
  <c r="Y76" i="75"/>
  <c r="Z76" i="75"/>
  <c r="AA76" i="75"/>
  <c r="AB76" i="75"/>
  <c r="Y75" i="75"/>
  <c r="Z75" i="75"/>
  <c r="AA75" i="75"/>
  <c r="AB75" i="75"/>
  <c r="Y74" i="75"/>
  <c r="Z74" i="75"/>
  <c r="AA74" i="75"/>
  <c r="AB74" i="75"/>
  <c r="Y73" i="75"/>
  <c r="Z73" i="75"/>
  <c r="AA73" i="75"/>
  <c r="AB73" i="75"/>
  <c r="Y72" i="75"/>
  <c r="Z72" i="75"/>
  <c r="AA72" i="75"/>
  <c r="AB72" i="75"/>
  <c r="Y71" i="75"/>
  <c r="Z71" i="75"/>
  <c r="AA71" i="75"/>
  <c r="AB71" i="75"/>
  <c r="R83" i="75"/>
  <c r="R72" i="75"/>
  <c r="R73" i="75"/>
  <c r="R74" i="75"/>
  <c r="R75" i="75"/>
  <c r="R76" i="75"/>
  <c r="R77" i="75"/>
  <c r="R78" i="75"/>
  <c r="R71" i="75"/>
  <c r="L81" i="75"/>
  <c r="Z81" i="75"/>
  <c r="M81" i="75"/>
  <c r="M78" i="75"/>
  <c r="N78" i="75"/>
  <c r="O78" i="75"/>
  <c r="M77" i="75"/>
  <c r="N77" i="75"/>
  <c r="O77" i="75"/>
  <c r="M76" i="75"/>
  <c r="N76" i="75"/>
  <c r="O76" i="75"/>
  <c r="M75" i="75"/>
  <c r="N75" i="75"/>
  <c r="O75" i="75"/>
  <c r="M74" i="75"/>
  <c r="N74" i="75"/>
  <c r="O74" i="75"/>
  <c r="M73" i="75"/>
  <c r="N73" i="75"/>
  <c r="O73" i="75"/>
  <c r="M72" i="75"/>
  <c r="N72" i="75"/>
  <c r="O72" i="75"/>
  <c r="M71" i="75"/>
  <c r="N71" i="75"/>
  <c r="O71" i="75"/>
  <c r="AA81" i="75"/>
  <c r="N81" i="75"/>
  <c r="D5" i="75"/>
  <c r="E5" i="75" s="1"/>
  <c r="F70" i="75"/>
  <c r="Q8" i="75"/>
  <c r="Q9" i="75"/>
  <c r="D8" i="75"/>
  <c r="D9" i="75"/>
  <c r="R7" i="75"/>
  <c r="R8" i="75"/>
  <c r="E7" i="75"/>
  <c r="E8" i="75"/>
  <c r="E9" i="75"/>
  <c r="F7" i="75"/>
  <c r="S7" i="75"/>
  <c r="F8" i="75"/>
  <c r="AB81" i="75"/>
  <c r="O81" i="75"/>
  <c r="F9" i="75"/>
  <c r="S8" i="75"/>
  <c r="S9" i="75"/>
  <c r="T7" i="75"/>
  <c r="G7" i="75"/>
  <c r="R9" i="75"/>
  <c r="G70" i="75"/>
  <c r="F5" i="75"/>
  <c r="U7" i="75"/>
  <c r="T8" i="75"/>
  <c r="T9" i="75"/>
  <c r="H70" i="75"/>
  <c r="H7" i="75"/>
  <c r="G8" i="75"/>
  <c r="G9" i="75"/>
  <c r="G5" i="75"/>
  <c r="I7" i="75"/>
  <c r="H8" i="75"/>
  <c r="H9" i="75"/>
  <c r="I70" i="75"/>
  <c r="V7" i="75"/>
  <c r="U8" i="75"/>
  <c r="U9" i="75"/>
  <c r="W7" i="75"/>
  <c r="V8" i="75"/>
  <c r="V9" i="75"/>
  <c r="I8" i="75"/>
  <c r="I9" i="75"/>
  <c r="J7" i="75"/>
  <c r="J70" i="75"/>
  <c r="K7" i="75"/>
  <c r="J8" i="75"/>
  <c r="J9" i="75"/>
  <c r="K70" i="75"/>
  <c r="W8" i="75"/>
  <c r="W9" i="75"/>
  <c r="X7" i="75"/>
  <c r="X8" i="75"/>
  <c r="X9" i="75"/>
  <c r="Y7" i="75"/>
  <c r="L70" i="75"/>
  <c r="L7" i="75"/>
  <c r="K8" i="75"/>
  <c r="K9" i="75"/>
  <c r="M7" i="75"/>
  <c r="L8" i="75"/>
  <c r="L9" i="75"/>
  <c r="M70" i="75"/>
  <c r="Z7" i="75"/>
  <c r="Y8" i="75"/>
  <c r="Y9" i="75"/>
  <c r="N70" i="75"/>
  <c r="M8" i="75"/>
  <c r="M9" i="75"/>
  <c r="N7" i="75"/>
  <c r="Z8" i="75"/>
  <c r="Z9" i="75"/>
  <c r="AA7" i="75"/>
  <c r="AA8" i="75"/>
  <c r="AA9" i="75"/>
  <c r="N8" i="75"/>
  <c r="N9" i="75"/>
  <c r="D15" i="75"/>
  <c r="D26" i="75" s="1"/>
  <c r="D21" i="75"/>
  <c r="D13" i="75"/>
  <c r="D25" i="75" s="1"/>
  <c r="D12" i="75"/>
  <c r="D24" i="75" s="1"/>
  <c r="D16" i="75"/>
  <c r="D17" i="75"/>
  <c r="E20" i="75"/>
  <c r="E45" i="75" s="1"/>
  <c r="D65" i="75"/>
  <c r="Q65" i="75" s="1"/>
  <c r="D58" i="75"/>
  <c r="D19" i="75"/>
  <c r="D29" i="75" s="1"/>
  <c r="E21" i="75"/>
  <c r="D20" i="75"/>
  <c r="E13" i="75"/>
  <c r="E12" i="75"/>
  <c r="E35" i="75" s="1"/>
  <c r="D18" i="75"/>
  <c r="D28" i="75"/>
  <c r="F18" i="75"/>
  <c r="D14" i="75"/>
  <c r="D36" i="75" s="1"/>
  <c r="D41" i="75"/>
  <c r="E25" i="75"/>
  <c r="E30" i="75"/>
  <c r="D43" i="75"/>
  <c r="D35" i="75"/>
  <c r="F28" i="75"/>
  <c r="F41" i="75"/>
  <c r="D30" i="75"/>
  <c r="D45" i="75"/>
  <c r="D64" i="75"/>
  <c r="Q64" i="75" s="1"/>
  <c r="Q66" i="75" s="1"/>
  <c r="Q40" i="75" s="1"/>
  <c r="E64" i="75"/>
  <c r="R64" i="75" s="1"/>
  <c r="E24" i="75" l="1"/>
  <c r="E14" i="75"/>
  <c r="E36" i="75"/>
  <c r="D39" i="75"/>
  <c r="D37" i="75"/>
  <c r="D27" i="75"/>
  <c r="G21" i="75"/>
  <c r="G18" i="75"/>
  <c r="G16" i="75"/>
  <c r="G13" i="75"/>
  <c r="G20" i="75"/>
  <c r="G58" i="75"/>
  <c r="H5" i="75"/>
  <c r="G65" i="75"/>
  <c r="T65" i="75" s="1"/>
  <c r="G19" i="75"/>
  <c r="G15" i="75"/>
  <c r="G12" i="75"/>
  <c r="F16" i="75"/>
  <c r="F19" i="75"/>
  <c r="F15" i="75"/>
  <c r="F65" i="75"/>
  <c r="S65" i="75" s="1"/>
  <c r="F13" i="75"/>
  <c r="F20" i="75"/>
  <c r="F21" i="75"/>
  <c r="F12" i="75"/>
  <c r="F58" i="75"/>
  <c r="E58" i="75"/>
  <c r="E16" i="75"/>
  <c r="E18" i="75"/>
  <c r="E19" i="75"/>
  <c r="E15" i="75"/>
  <c r="E65" i="75"/>
  <c r="R65" i="75" s="1"/>
  <c r="R66" i="75" s="1"/>
  <c r="R40" i="75" s="1"/>
  <c r="D31" i="75"/>
  <c r="Q5" i="75"/>
  <c r="D66" i="75"/>
  <c r="D40" i="75" s="1"/>
  <c r="F64" i="75"/>
  <c r="F14" i="75" l="1"/>
  <c r="F36" i="75" s="1"/>
  <c r="F25" i="75"/>
  <c r="E28" i="75"/>
  <c r="E41" i="75"/>
  <c r="H15" i="75"/>
  <c r="H19" i="75"/>
  <c r="H20" i="75"/>
  <c r="H58" i="75"/>
  <c r="I5" i="75"/>
  <c r="H21" i="75"/>
  <c r="H65" i="75"/>
  <c r="U65" i="75" s="1"/>
  <c r="H12" i="75"/>
  <c r="H13" i="75"/>
  <c r="H16" i="75"/>
  <c r="H18" i="75"/>
  <c r="D32" i="75"/>
  <c r="F37" i="75"/>
  <c r="F26" i="75"/>
  <c r="F43" i="75"/>
  <c r="F29" i="75"/>
  <c r="G45" i="75"/>
  <c r="G30" i="75"/>
  <c r="E17" i="75"/>
  <c r="E39" i="75" s="1"/>
  <c r="E27" i="75"/>
  <c r="Q19" i="75"/>
  <c r="Q21" i="75"/>
  <c r="Q20" i="75"/>
  <c r="R5" i="75"/>
  <c r="Q58" i="75"/>
  <c r="Q12" i="75"/>
  <c r="Q13" i="75"/>
  <c r="Q16" i="75"/>
  <c r="Q18" i="75"/>
  <c r="Q15" i="75"/>
  <c r="F17" i="75"/>
  <c r="F39" i="75"/>
  <c r="F27" i="75"/>
  <c r="G25" i="75"/>
  <c r="G14" i="75"/>
  <c r="G36" i="75" s="1"/>
  <c r="E37" i="75"/>
  <c r="E26" i="75"/>
  <c r="E66" i="75"/>
  <c r="E40" i="75" s="1"/>
  <c r="F35" i="75"/>
  <c r="F24" i="75"/>
  <c r="G35" i="75"/>
  <c r="G24" i="75"/>
  <c r="G17" i="75"/>
  <c r="G39" i="75"/>
  <c r="G27" i="75"/>
  <c r="E43" i="75"/>
  <c r="E29" i="75"/>
  <c r="G26" i="75"/>
  <c r="G37" i="75"/>
  <c r="G41" i="75"/>
  <c r="G28" i="75"/>
  <c r="F30" i="75"/>
  <c r="F31" i="75" s="1"/>
  <c r="F45" i="75"/>
  <c r="G43" i="75"/>
  <c r="G29" i="75"/>
  <c r="G31" i="75"/>
  <c r="F66" i="75"/>
  <c r="F40" i="75" s="1"/>
  <c r="S64" i="75"/>
  <c r="S66" i="75" s="1"/>
  <c r="S40" i="75" s="1"/>
  <c r="G64" i="75"/>
  <c r="H28" i="75" l="1"/>
  <c r="H41" i="75"/>
  <c r="H30" i="75"/>
  <c r="H45" i="75"/>
  <c r="F32" i="75"/>
  <c r="H27" i="75"/>
  <c r="H39" i="75"/>
  <c r="H17" i="75"/>
  <c r="H29" i="75"/>
  <c r="H43" i="75"/>
  <c r="Q25" i="75"/>
  <c r="Q14" i="75"/>
  <c r="Q36" i="75"/>
  <c r="Q24" i="75"/>
  <c r="Q31" i="75" s="1"/>
  <c r="Q35" i="75"/>
  <c r="R20" i="75"/>
  <c r="R21" i="75"/>
  <c r="R19" i="75"/>
  <c r="R58" i="75"/>
  <c r="S5" i="75"/>
  <c r="R16" i="75"/>
  <c r="R13" i="75"/>
  <c r="R15" i="75"/>
  <c r="R18" i="75"/>
  <c r="R12" i="75"/>
  <c r="Q37" i="75"/>
  <c r="Q26" i="75"/>
  <c r="G32" i="75"/>
  <c r="H36" i="75"/>
  <c r="H25" i="75"/>
  <c r="H31" i="75" s="1"/>
  <c r="H14" i="75"/>
  <c r="Q45" i="75"/>
  <c r="Q30" i="75"/>
  <c r="E31" i="75"/>
  <c r="E32" i="75" s="1"/>
  <c r="Q29" i="75"/>
  <c r="Q43" i="75"/>
  <c r="H26" i="75"/>
  <c r="H37" i="75"/>
  <c r="H35" i="75"/>
  <c r="H24" i="75"/>
  <c r="Q28" i="75"/>
  <c r="Q41" i="75"/>
  <c r="Q27" i="75"/>
  <c r="Q17" i="75"/>
  <c r="Q39" i="75" s="1"/>
  <c r="J5" i="75"/>
  <c r="I21" i="75"/>
  <c r="I58" i="75"/>
  <c r="I65" i="75"/>
  <c r="V65" i="75" s="1"/>
  <c r="I16" i="75"/>
  <c r="I19" i="75"/>
  <c r="I20" i="75"/>
  <c r="I15" i="75"/>
  <c r="I12" i="75"/>
  <c r="I18" i="75"/>
  <c r="I13" i="75"/>
  <c r="G66" i="75"/>
  <c r="G40" i="75" s="1"/>
  <c r="T64" i="75"/>
  <c r="T66" i="75" s="1"/>
  <c r="T40" i="75" s="1"/>
  <c r="H64" i="75"/>
  <c r="I26" i="75" l="1"/>
  <c r="I37" i="75"/>
  <c r="I27" i="75"/>
  <c r="I17" i="75"/>
  <c r="I39" i="75" s="1"/>
  <c r="S58" i="75"/>
  <c r="S20" i="75"/>
  <c r="S13" i="75"/>
  <c r="S21" i="75"/>
  <c r="S15" i="75"/>
  <c r="S18" i="75"/>
  <c r="S12" i="75"/>
  <c r="S16" i="75"/>
  <c r="T5" i="75"/>
  <c r="S19" i="75"/>
  <c r="R36" i="75"/>
  <c r="R14" i="75"/>
  <c r="R25" i="75"/>
  <c r="Q32" i="75"/>
  <c r="R27" i="75"/>
  <c r="R17" i="75"/>
  <c r="R39" i="75"/>
  <c r="I25" i="75"/>
  <c r="I14" i="75"/>
  <c r="I36" i="75" s="1"/>
  <c r="H32" i="75"/>
  <c r="R43" i="75"/>
  <c r="R29" i="75"/>
  <c r="I30" i="75"/>
  <c r="I45" i="75"/>
  <c r="I41" i="75"/>
  <c r="I28" i="75"/>
  <c r="R24" i="75"/>
  <c r="R35" i="75"/>
  <c r="R26" i="75"/>
  <c r="R31" i="75" s="1"/>
  <c r="R37" i="75"/>
  <c r="I43" i="75"/>
  <c r="I29" i="75"/>
  <c r="I24" i="75"/>
  <c r="I35" i="75"/>
  <c r="J58" i="75"/>
  <c r="K5" i="75"/>
  <c r="J19" i="75"/>
  <c r="J18" i="75"/>
  <c r="J12" i="75"/>
  <c r="J16" i="75"/>
  <c r="J13" i="75"/>
  <c r="J15" i="75"/>
  <c r="J20" i="75"/>
  <c r="J21" i="75"/>
  <c r="J65" i="75"/>
  <c r="W65" i="75" s="1"/>
  <c r="R28" i="75"/>
  <c r="R41" i="75"/>
  <c r="R30" i="75"/>
  <c r="R45" i="75"/>
  <c r="I64" i="75"/>
  <c r="H66" i="75"/>
  <c r="H40" i="75" s="1"/>
  <c r="U64" i="75"/>
  <c r="U66" i="75" s="1"/>
  <c r="U40" i="75" s="1"/>
  <c r="S14" i="75" l="1"/>
  <c r="S25" i="75"/>
  <c r="S36" i="75"/>
  <c r="J24" i="75"/>
  <c r="J35" i="75"/>
  <c r="S29" i="75"/>
  <c r="S43" i="75"/>
  <c r="S30" i="75"/>
  <c r="S45" i="75"/>
  <c r="J29" i="75"/>
  <c r="J43" i="75"/>
  <c r="S27" i="75"/>
  <c r="S17" i="75"/>
  <c r="S39" i="75"/>
  <c r="K16" i="75"/>
  <c r="L5" i="75"/>
  <c r="K15" i="75"/>
  <c r="K65" i="75"/>
  <c r="X65" i="75" s="1"/>
  <c r="K18" i="75"/>
  <c r="K12" i="75"/>
  <c r="K21" i="75"/>
  <c r="K19" i="75"/>
  <c r="K58" i="75"/>
  <c r="K20" i="75"/>
  <c r="K13" i="75"/>
  <c r="S35" i="75"/>
  <c r="S24" i="75"/>
  <c r="J41" i="75"/>
  <c r="J28" i="75"/>
  <c r="T58" i="75"/>
  <c r="T18" i="75"/>
  <c r="T20" i="75"/>
  <c r="U5" i="75"/>
  <c r="T12" i="75"/>
  <c r="T19" i="75"/>
  <c r="T16" i="75"/>
  <c r="T21" i="75"/>
  <c r="T13" i="75"/>
  <c r="T15" i="75"/>
  <c r="J45" i="75"/>
  <c r="J30" i="75"/>
  <c r="S41" i="75"/>
  <c r="S28" i="75"/>
  <c r="J37" i="75"/>
  <c r="J26" i="75"/>
  <c r="R32" i="75"/>
  <c r="S26" i="75"/>
  <c r="S31" i="75" s="1"/>
  <c r="S37" i="75"/>
  <c r="J17" i="75"/>
  <c r="J27" i="75"/>
  <c r="J39" i="75"/>
  <c r="J25" i="75"/>
  <c r="J31" i="75" s="1"/>
  <c r="J14" i="75"/>
  <c r="J36" i="75"/>
  <c r="I32" i="75"/>
  <c r="I31" i="75"/>
  <c r="I66" i="75"/>
  <c r="I40" i="75" s="1"/>
  <c r="V64" i="75"/>
  <c r="V66" i="75" s="1"/>
  <c r="V40" i="75" s="1"/>
  <c r="J64" i="75"/>
  <c r="T14" i="75" l="1"/>
  <c r="T36" i="75"/>
  <c r="T25" i="75"/>
  <c r="K29" i="75"/>
  <c r="K43" i="75"/>
  <c r="T43" i="75"/>
  <c r="T29" i="75"/>
  <c r="S32" i="75"/>
  <c r="K41" i="75"/>
  <c r="K28" i="75"/>
  <c r="J32" i="75"/>
  <c r="K27" i="75"/>
  <c r="K39" i="75"/>
  <c r="K17" i="75"/>
  <c r="K24" i="75"/>
  <c r="K31" i="75" s="1"/>
  <c r="K35" i="75"/>
  <c r="T35" i="75"/>
  <c r="T24" i="75"/>
  <c r="T37" i="75"/>
  <c r="T26" i="75"/>
  <c r="U15" i="75"/>
  <c r="U58" i="75"/>
  <c r="V5" i="75"/>
  <c r="U20" i="75"/>
  <c r="U18" i="75"/>
  <c r="U19" i="75"/>
  <c r="U16" i="75"/>
  <c r="U12" i="75"/>
  <c r="U21" i="75"/>
  <c r="U13" i="75"/>
  <c r="K14" i="75"/>
  <c r="K25" i="75"/>
  <c r="K36" i="75"/>
  <c r="K37" i="75"/>
  <c r="K26" i="75"/>
  <c r="T28" i="75"/>
  <c r="T31" i="75" s="1"/>
  <c r="T41" i="75"/>
  <c r="T17" i="75"/>
  <c r="T39" i="75" s="1"/>
  <c r="T27" i="75"/>
  <c r="T45" i="75"/>
  <c r="T30" i="75"/>
  <c r="K45" i="75"/>
  <c r="K30" i="75"/>
  <c r="L21" i="75"/>
  <c r="L58" i="75"/>
  <c r="M5" i="75"/>
  <c r="L18" i="75"/>
  <c r="L65" i="75"/>
  <c r="Y65" i="75" s="1"/>
  <c r="L19" i="75"/>
  <c r="L15" i="75"/>
  <c r="L12" i="75"/>
  <c r="L13" i="75"/>
  <c r="L16" i="75"/>
  <c r="L20" i="75"/>
  <c r="W64" i="75"/>
  <c r="W66" i="75" s="1"/>
  <c r="W40" i="75" s="1"/>
  <c r="J66" i="75"/>
  <c r="J40" i="75" s="1"/>
  <c r="K64" i="75"/>
  <c r="L31" i="75" l="1"/>
  <c r="U26" i="75"/>
  <c r="U37" i="75"/>
  <c r="U25" i="75"/>
  <c r="U14" i="75"/>
  <c r="U36" i="75" s="1"/>
  <c r="L26" i="75"/>
  <c r="L37" i="75"/>
  <c r="U27" i="75"/>
  <c r="U17" i="75"/>
  <c r="U39" i="75" s="1"/>
  <c r="L17" i="75"/>
  <c r="L39" i="75"/>
  <c r="L27" i="75"/>
  <c r="U24" i="75"/>
  <c r="U35" i="75"/>
  <c r="U43" i="75"/>
  <c r="U29" i="75"/>
  <c r="L25" i="75"/>
  <c r="L14" i="75"/>
  <c r="L36" i="75"/>
  <c r="U28" i="75"/>
  <c r="U41" i="75"/>
  <c r="T32" i="75"/>
  <c r="L24" i="75"/>
  <c r="L35" i="75"/>
  <c r="U45" i="75"/>
  <c r="U30" i="75"/>
  <c r="K32" i="75"/>
  <c r="L43" i="75"/>
  <c r="L29" i="75"/>
  <c r="L41" i="75"/>
  <c r="L28" i="75"/>
  <c r="L45" i="75"/>
  <c r="L30" i="75"/>
  <c r="M21" i="75"/>
  <c r="M58" i="75"/>
  <c r="M65" i="75"/>
  <c r="Z65" i="75" s="1"/>
  <c r="N5" i="75"/>
  <c r="M16" i="75"/>
  <c r="M20" i="75"/>
  <c r="M12" i="75"/>
  <c r="M13" i="75"/>
  <c r="M19" i="75"/>
  <c r="M18" i="75"/>
  <c r="M15" i="75"/>
  <c r="W5" i="75"/>
  <c r="V18" i="75"/>
  <c r="V15" i="75"/>
  <c r="V12" i="75"/>
  <c r="V58" i="75"/>
  <c r="V21" i="75"/>
  <c r="V20" i="75"/>
  <c r="V16" i="75"/>
  <c r="V19" i="75"/>
  <c r="V13" i="75"/>
  <c r="X64" i="75"/>
  <c r="X66" i="75" s="1"/>
  <c r="X40" i="75" s="1"/>
  <c r="K66" i="75"/>
  <c r="K40" i="75" s="1"/>
  <c r="L64" i="75"/>
  <c r="L57" i="75"/>
  <c r="D57" i="75"/>
  <c r="V43" i="75" l="1"/>
  <c r="V29" i="75"/>
  <c r="W19" i="75"/>
  <c r="X5" i="75"/>
  <c r="W15" i="75"/>
  <c r="W12" i="75"/>
  <c r="W18" i="75"/>
  <c r="W58" i="75"/>
  <c r="W21" i="75"/>
  <c r="W13" i="75"/>
  <c r="W20" i="75"/>
  <c r="W16" i="75"/>
  <c r="N19" i="75"/>
  <c r="N21" i="75"/>
  <c r="N12" i="75"/>
  <c r="N18" i="75"/>
  <c r="N13" i="75"/>
  <c r="N20" i="75"/>
  <c r="N15" i="75"/>
  <c r="N65" i="75"/>
  <c r="AA65" i="75" s="1"/>
  <c r="N58" i="75"/>
  <c r="N16" i="75"/>
  <c r="V27" i="75"/>
  <c r="V17" i="75"/>
  <c r="V39" i="75" s="1"/>
  <c r="M26" i="75"/>
  <c r="M37" i="75"/>
  <c r="V41" i="75"/>
  <c r="V28" i="75"/>
  <c r="V30" i="75"/>
  <c r="V45" i="75"/>
  <c r="M14" i="75"/>
  <c r="M36" i="75"/>
  <c r="M25" i="75"/>
  <c r="V25" i="75"/>
  <c r="V31" i="75" s="1"/>
  <c r="V14" i="75"/>
  <c r="V36" i="75" s="1"/>
  <c r="M43" i="75"/>
  <c r="M29" i="75"/>
  <c r="V24" i="75"/>
  <c r="V35" i="75"/>
  <c r="M35" i="75"/>
  <c r="M24" i="75"/>
  <c r="M17" i="75"/>
  <c r="M27" i="75"/>
  <c r="M39" i="75"/>
  <c r="M41" i="75"/>
  <c r="M28" i="75"/>
  <c r="V37" i="75"/>
  <c r="V26" i="75"/>
  <c r="M30" i="75"/>
  <c r="M45" i="75"/>
  <c r="L32" i="75"/>
  <c r="U31" i="75"/>
  <c r="U32" i="75" s="1"/>
  <c r="Y64" i="75"/>
  <c r="Y66" i="75" s="1"/>
  <c r="Y40" i="75" s="1"/>
  <c r="L66" i="75"/>
  <c r="L40" i="75" s="1"/>
  <c r="M64" i="75"/>
  <c r="K57" i="75"/>
  <c r="D59" i="75"/>
  <c r="Q57" i="75"/>
  <c r="Q59" i="75" s="1"/>
  <c r="J57" i="75"/>
  <c r="M57" i="75"/>
  <c r="E57" i="75"/>
  <c r="L59" i="75"/>
  <c r="Y57" i="75"/>
  <c r="N28" i="75" l="1"/>
  <c r="N41" i="75"/>
  <c r="N24" i="75"/>
  <c r="N35" i="75"/>
  <c r="W28" i="75"/>
  <c r="W41" i="75"/>
  <c r="N27" i="75"/>
  <c r="N39" i="75"/>
  <c r="N17" i="75"/>
  <c r="W26" i="75"/>
  <c r="W37" i="75"/>
  <c r="W17" i="75"/>
  <c r="W39" i="75"/>
  <c r="W27" i="75"/>
  <c r="X21" i="75"/>
  <c r="X19" i="75"/>
  <c r="X13" i="75"/>
  <c r="X18" i="75"/>
  <c r="X15" i="75"/>
  <c r="X20" i="75"/>
  <c r="X16" i="75"/>
  <c r="Y5" i="75"/>
  <c r="X58" i="75"/>
  <c r="X12" i="75"/>
  <c r="W24" i="75"/>
  <c r="W35" i="75"/>
  <c r="N26" i="75"/>
  <c r="N37" i="75"/>
  <c r="W45" i="75"/>
  <c r="W30" i="75"/>
  <c r="W43" i="75"/>
  <c r="W29" i="75"/>
  <c r="N43" i="75"/>
  <c r="N29" i="75"/>
  <c r="M31" i="75"/>
  <c r="M32" i="75" s="1"/>
  <c r="V32" i="75"/>
  <c r="N30" i="75"/>
  <c r="N45" i="75"/>
  <c r="W25" i="75"/>
  <c r="W14" i="75"/>
  <c r="W36" i="75" s="1"/>
  <c r="N25" i="75"/>
  <c r="N31" i="75" s="1"/>
  <c r="N14" i="75"/>
  <c r="N36" i="75" s="1"/>
  <c r="W31" i="75"/>
  <c r="N64" i="75"/>
  <c r="Z64" i="75"/>
  <c r="Z66" i="75" s="1"/>
  <c r="Z40" i="75" s="1"/>
  <c r="M66" i="75"/>
  <c r="M40" i="75" s="1"/>
  <c r="R57" i="75"/>
  <c r="R59" i="75" s="1"/>
  <c r="R60" i="75" s="1"/>
  <c r="R38" i="75" s="1"/>
  <c r="R47" i="75" s="1"/>
  <c r="R48" i="75" s="1"/>
  <c r="E59" i="75"/>
  <c r="E60" i="75" s="1"/>
  <c r="E38" i="75" s="1"/>
  <c r="E47" i="75" s="1"/>
  <c r="E48" i="75" s="1"/>
  <c r="Q60" i="75"/>
  <c r="Q38" i="75" s="1"/>
  <c r="Q47" i="75" s="1"/>
  <c r="Q48" i="75" s="1"/>
  <c r="X57" i="75"/>
  <c r="K59" i="75"/>
  <c r="Z57" i="75"/>
  <c r="M59" i="75"/>
  <c r="D60" i="75"/>
  <c r="D38" i="75" s="1"/>
  <c r="J59" i="75"/>
  <c r="W57" i="75"/>
  <c r="W59" i="75" s="1"/>
  <c r="X59" i="75" l="1"/>
  <c r="Y58" i="75"/>
  <c r="Y59" i="75" s="1"/>
  <c r="Y18" i="75"/>
  <c r="Y21" i="75"/>
  <c r="Y19" i="75"/>
  <c r="Z5" i="75"/>
  <c r="Y16" i="75"/>
  <c r="Y20" i="75"/>
  <c r="Y12" i="75"/>
  <c r="Y13" i="75"/>
  <c r="Y15" i="75"/>
  <c r="X17" i="75"/>
  <c r="X39" i="75" s="1"/>
  <c r="X27" i="75"/>
  <c r="X45" i="75"/>
  <c r="X30" i="75"/>
  <c r="X26" i="75"/>
  <c r="X37" i="75"/>
  <c r="X28" i="75"/>
  <c r="X41" i="75"/>
  <c r="N32" i="75"/>
  <c r="W32" i="75"/>
  <c r="X36" i="75"/>
  <c r="X14" i="75"/>
  <c r="X25" i="75"/>
  <c r="X24" i="75"/>
  <c r="X35" i="75"/>
  <c r="X43" i="75"/>
  <c r="X29" i="75"/>
  <c r="N66" i="75"/>
  <c r="N40" i="75" s="1"/>
  <c r="AA64" i="75"/>
  <c r="AA66" i="75" s="1"/>
  <c r="AA40" i="75" s="1"/>
  <c r="R52" i="75"/>
  <c r="R51" i="75"/>
  <c r="Q52" i="75"/>
  <c r="Q51" i="75"/>
  <c r="E51" i="75"/>
  <c r="E52" i="75"/>
  <c r="D47" i="75"/>
  <c r="D48" i="75" s="1"/>
  <c r="Y17" i="75" l="1"/>
  <c r="Y27" i="75"/>
  <c r="Y39" i="75"/>
  <c r="Z21" i="75"/>
  <c r="Z15" i="75"/>
  <c r="Z18" i="75"/>
  <c r="Z12" i="75"/>
  <c r="Z19" i="75"/>
  <c r="Z13" i="75"/>
  <c r="Z20" i="75"/>
  <c r="Z58" i="75"/>
  <c r="Z59" i="75" s="1"/>
  <c r="AA5" i="75"/>
  <c r="Z16" i="75"/>
  <c r="X32" i="75"/>
  <c r="Y26" i="75"/>
  <c r="Y37" i="75"/>
  <c r="Y28" i="75"/>
  <c r="Y41" i="75"/>
  <c r="Y14" i="75"/>
  <c r="Y36" i="75"/>
  <c r="Y25" i="75"/>
  <c r="Y31" i="75" s="1"/>
  <c r="Y29" i="75"/>
  <c r="Y43" i="75"/>
  <c r="Y35" i="75"/>
  <c r="Y24" i="75"/>
  <c r="Y30" i="75"/>
  <c r="Y45" i="75"/>
  <c r="X31" i="75"/>
  <c r="D52" i="75"/>
  <c r="D51" i="75"/>
  <c r="Z28" i="75" l="1"/>
  <c r="Z41" i="75"/>
  <c r="Z37" i="75"/>
  <c r="Z26" i="75"/>
  <c r="Z35" i="75"/>
  <c r="Z24" i="75"/>
  <c r="Z31" i="75" s="1"/>
  <c r="AA12" i="75"/>
  <c r="AA19" i="75"/>
  <c r="AA15" i="75"/>
  <c r="AA58" i="75"/>
  <c r="AA21" i="75"/>
  <c r="AA16" i="75"/>
  <c r="AA18" i="75"/>
  <c r="AA20" i="75"/>
  <c r="AA13" i="75"/>
  <c r="Z45" i="75"/>
  <c r="Z30" i="75"/>
  <c r="Z43" i="75"/>
  <c r="Z29" i="75"/>
  <c r="Z17" i="75"/>
  <c r="Z39" i="75" s="1"/>
  <c r="Z27" i="75"/>
  <c r="Y32" i="75"/>
  <c r="Z25" i="75"/>
  <c r="Z14" i="75"/>
  <c r="Z36" i="75" s="1"/>
  <c r="F57" i="75"/>
  <c r="AA45" i="75" l="1"/>
  <c r="AA30" i="75"/>
  <c r="AA35" i="75"/>
  <c r="AA24" i="75"/>
  <c r="AA31" i="75" s="1"/>
  <c r="AA17" i="75"/>
  <c r="AA39" i="75"/>
  <c r="AA27" i="75"/>
  <c r="AA28" i="75"/>
  <c r="AA41" i="75"/>
  <c r="AA26" i="75"/>
  <c r="AA37" i="75"/>
  <c r="AA25" i="75"/>
  <c r="AA14" i="75"/>
  <c r="AA36" i="75"/>
  <c r="Z32" i="75"/>
  <c r="AA29" i="75"/>
  <c r="AA43" i="75"/>
  <c r="G57" i="75"/>
  <c r="F59" i="75"/>
  <c r="S57" i="75"/>
  <c r="S59" i="75" s="1"/>
  <c r="AA32" i="75" l="1"/>
  <c r="H57" i="75"/>
  <c r="T57" i="75"/>
  <c r="T59" i="75" s="1"/>
  <c r="T60" i="75" s="1"/>
  <c r="T38" i="75" s="1"/>
  <c r="G59" i="75"/>
  <c r="S60" i="75"/>
  <c r="S38" i="75" s="1"/>
  <c r="F60" i="75"/>
  <c r="F38" i="75" s="1"/>
  <c r="S47" i="75" l="1"/>
  <c r="S48" i="75" s="1"/>
  <c r="G60" i="75"/>
  <c r="G38" i="75" s="1"/>
  <c r="T47" i="75"/>
  <c r="T48" i="75" s="1"/>
  <c r="F47" i="75"/>
  <c r="F48" i="75" s="1"/>
  <c r="H59" i="75"/>
  <c r="U57" i="75"/>
  <c r="U59" i="75" s="1"/>
  <c r="S52" i="75" l="1"/>
  <c r="S51" i="75"/>
  <c r="F51" i="75"/>
  <c r="F52" i="75"/>
  <c r="U60" i="75"/>
  <c r="U38" i="75" s="1"/>
  <c r="T52" i="75"/>
  <c r="T51" i="75"/>
  <c r="I57" i="75"/>
  <c r="H60" i="75"/>
  <c r="H38" i="75" s="1"/>
  <c r="G47" i="75"/>
  <c r="G48" i="75" s="1"/>
  <c r="H47" i="75" l="1"/>
  <c r="H48" i="75" s="1"/>
  <c r="U47" i="75"/>
  <c r="U48" i="75" s="1"/>
  <c r="G51" i="75"/>
  <c r="G52" i="75"/>
  <c r="I59" i="75"/>
  <c r="V57" i="75"/>
  <c r="V59" i="75" s="1"/>
  <c r="U51" i="75" l="1"/>
  <c r="U52" i="75"/>
  <c r="H51" i="75"/>
  <c r="H52" i="75"/>
  <c r="Z60" i="75"/>
  <c r="Z38" i="75" s="1"/>
  <c r="X60" i="75"/>
  <c r="X38" i="75" s="1"/>
  <c r="W60" i="75"/>
  <c r="W38" i="75" s="1"/>
  <c r="V60" i="75"/>
  <c r="V38" i="75" s="1"/>
  <c r="Y60" i="75"/>
  <c r="Y38" i="75" s="1"/>
  <c r="J60" i="75"/>
  <c r="J38" i="75" s="1"/>
  <c r="K60" i="75"/>
  <c r="K38" i="75" s="1"/>
  <c r="M60" i="75"/>
  <c r="M38" i="75" s="1"/>
  <c r="L60" i="75"/>
  <c r="L38" i="75" s="1"/>
  <c r="I60" i="75"/>
  <c r="I38" i="75" s="1"/>
  <c r="J47" i="75" l="1"/>
  <c r="J48" i="75" s="1"/>
  <c r="L47" i="75"/>
  <c r="L48" i="75" s="1"/>
  <c r="Y47" i="75"/>
  <c r="Y48" i="75" s="1"/>
  <c r="X47" i="75"/>
  <c r="X48" i="75" s="1"/>
  <c r="W47" i="75"/>
  <c r="W48" i="75" s="1"/>
  <c r="Z47" i="75"/>
  <c r="Z48" i="75" s="1"/>
  <c r="M47" i="75"/>
  <c r="M48" i="75" s="1"/>
  <c r="I47" i="75"/>
  <c r="I48" i="75" s="1"/>
  <c r="K47" i="75"/>
  <c r="K48" i="75" s="1"/>
  <c r="V47" i="75"/>
  <c r="V48" i="75" s="1"/>
  <c r="X51" i="75" l="1"/>
  <c r="X52" i="75"/>
  <c r="W52" i="75"/>
  <c r="W51" i="75"/>
  <c r="V51" i="75"/>
  <c r="V52" i="75"/>
  <c r="Z51" i="75"/>
  <c r="Z52" i="75"/>
  <c r="Y52" i="75"/>
  <c r="Y51" i="75"/>
  <c r="J51" i="75"/>
  <c r="J52" i="75"/>
  <c r="M51" i="75"/>
  <c r="M52" i="75"/>
  <c r="L51" i="75"/>
  <c r="L52" i="75"/>
  <c r="I51" i="75"/>
  <c r="I52" i="75"/>
  <c r="K51" i="75"/>
  <c r="K52" i="75"/>
  <c r="N57" i="75" l="1"/>
  <c r="AA57" i="75" l="1"/>
  <c r="AA59" i="75" s="1"/>
  <c r="AA60" i="75" s="1"/>
  <c r="AA38" i="75" s="1"/>
  <c r="N59" i="75"/>
  <c r="N60" i="75" s="1"/>
  <c r="N38" i="75" s="1"/>
  <c r="N47" i="75" l="1"/>
  <c r="N48" i="75" s="1"/>
  <c r="AA47" i="75"/>
  <c r="AA48" i="75" s="1"/>
  <c r="N51" i="75" l="1"/>
  <c r="N52" i="75"/>
  <c r="AA52" i="75"/>
  <c r="AA51" i="75"/>
</calcChain>
</file>

<file path=xl/sharedStrings.xml><?xml version="1.0" encoding="utf-8"?>
<sst xmlns="http://schemas.openxmlformats.org/spreadsheetml/2006/main" count="291" uniqueCount="238">
  <si>
    <t>Total</t>
  </si>
  <si>
    <t>Tax Rate</t>
  </si>
  <si>
    <t>Equity</t>
  </si>
  <si>
    <t>Debt</t>
  </si>
  <si>
    <t>WACC</t>
  </si>
  <si>
    <t>Ad Valorem Tax - % of capital investment</t>
  </si>
  <si>
    <t>Capital Structure</t>
  </si>
  <si>
    <t>Pre-tax</t>
  </si>
  <si>
    <t>Post Tax</t>
  </si>
  <si>
    <t>Property Tax</t>
  </si>
  <si>
    <t>% of NBV subject to Property Tax Rate</t>
  </si>
  <si>
    <t>Interest Rate</t>
  </si>
  <si>
    <t>TEC</t>
  </si>
  <si>
    <t>PGS</t>
  </si>
  <si>
    <t>Other</t>
  </si>
  <si>
    <t>Allowed ROE</t>
  </si>
  <si>
    <t>Equity %</t>
  </si>
  <si>
    <t>Entity</t>
  </si>
  <si>
    <t>Weighted</t>
  </si>
  <si>
    <t>Do Not Erase - used to populate above assumptions</t>
  </si>
  <si>
    <t>Entities</t>
  </si>
  <si>
    <t>Annual Escalator</t>
  </si>
  <si>
    <t>black = calculated</t>
  </si>
  <si>
    <t>blue = management controlled input</t>
  </si>
  <si>
    <t>Financial Template</t>
  </si>
  <si>
    <t>Rate Impact</t>
  </si>
  <si>
    <t>IRR w/o T.V.</t>
  </si>
  <si>
    <t>IRR w/ T.V.</t>
  </si>
  <si>
    <t>Average ROE</t>
  </si>
  <si>
    <t>Term of Analysis</t>
  </si>
  <si>
    <t>Total Capital Spend ($ M)</t>
  </si>
  <si>
    <t>Revenue Requirement ($ M)</t>
  </si>
  <si>
    <t>Weighted Average Cost of Capital</t>
  </si>
  <si>
    <t>Instructions</t>
  </si>
  <si>
    <t>Net Income ($ M)</t>
  </si>
  <si>
    <r>
      <t xml:space="preserve">D. Number Values - </t>
    </r>
    <r>
      <rPr>
        <sz val="11"/>
        <color indexed="8"/>
        <rFont val="Calibri"/>
        <family val="2"/>
      </rPr>
      <t>All dollar values should be entered as whole numbers.</t>
    </r>
  </si>
  <si>
    <r>
      <rPr>
        <b/>
        <sz val="11"/>
        <color indexed="8"/>
        <rFont val="Calibri"/>
        <family val="2"/>
      </rPr>
      <t>B. Entity</t>
    </r>
    <r>
      <rPr>
        <sz val="11"/>
        <rFont val="Calibri"/>
        <family val="2"/>
      </rPr>
      <t xml:space="preserve"> - Select the entity from the drop-down menu. [</t>
    </r>
    <r>
      <rPr>
        <sz val="11"/>
        <color indexed="10"/>
        <rFont val="Calibri"/>
        <family val="2"/>
      </rPr>
      <t>drop down menu</t>
    </r>
    <r>
      <rPr>
        <sz val="11"/>
        <rFont val="Calibri"/>
        <family val="2"/>
      </rPr>
      <t>]</t>
    </r>
  </si>
  <si>
    <t>Non-Fuel Revenue Requirement ($M)</t>
  </si>
  <si>
    <r>
      <rPr>
        <b/>
        <sz val="11"/>
        <color indexed="8"/>
        <rFont val="Calibri"/>
        <family val="2"/>
      </rPr>
      <t>B. Tabs to Complete</t>
    </r>
    <r>
      <rPr>
        <sz val="11"/>
        <rFont val="Calibri"/>
        <family val="2"/>
      </rPr>
      <t xml:space="preserve"> - Please fill out the 'Input Data' Tab.  Please provide any supplementary information in the 'Additional Data' Tab.</t>
    </r>
  </si>
  <si>
    <t>Gross Receipts Tax</t>
  </si>
  <si>
    <t>Current Rate Forecast</t>
  </si>
  <si>
    <t>Estimated Rate with Project</t>
  </si>
  <si>
    <t>Earning Year</t>
  </si>
  <si>
    <t>Calendar Year</t>
  </si>
  <si>
    <t>Average</t>
  </si>
  <si>
    <t>Over Term</t>
  </si>
  <si>
    <t>Earnings Start Year</t>
  </si>
  <si>
    <t>Project Start Year</t>
  </si>
  <si>
    <t>Incremental Fuel Impact ($ M)</t>
  </si>
  <si>
    <t>IRR</t>
  </si>
  <si>
    <t>Note:  checking the box overrides the revenue inputs below in the model</t>
  </si>
  <si>
    <t>Note:  checking here overrides LFCR above and revenue inputs below in the model</t>
  </si>
  <si>
    <t>LFCR - Revenue Based on Levelized Fixed Charge Rate</t>
  </si>
  <si>
    <t>ROE - Revenue Based on Allowed ROE Each Year</t>
  </si>
  <si>
    <r>
      <rPr>
        <b/>
        <sz val="11"/>
        <color indexed="8"/>
        <rFont val="Calibri"/>
        <family val="2"/>
      </rPr>
      <t>H. Cost of Equity</t>
    </r>
    <r>
      <rPr>
        <sz val="11"/>
        <rFont val="Calibri"/>
        <family val="2"/>
      </rPr>
      <t xml:space="preserve"> - Management controlled entry (</t>
    </r>
    <r>
      <rPr>
        <b/>
        <sz val="11"/>
        <rFont val="Calibri"/>
        <family val="2"/>
      </rPr>
      <t>do not attempt to change cell</t>
    </r>
    <r>
      <rPr>
        <sz val="11"/>
        <rFont val="Calibri"/>
        <family val="2"/>
      </rPr>
      <t>).  Based on entity selected in Input Item B.</t>
    </r>
  </si>
  <si>
    <r>
      <rPr>
        <b/>
        <sz val="11"/>
        <color indexed="8"/>
        <rFont val="Calibri"/>
        <family val="2"/>
      </rPr>
      <t>G. Capital Structure</t>
    </r>
    <r>
      <rPr>
        <sz val="11"/>
        <rFont val="Calibri"/>
        <family val="2"/>
      </rPr>
      <t xml:space="preserve"> - Management controlled entry (</t>
    </r>
    <r>
      <rPr>
        <b/>
        <sz val="11"/>
        <rFont val="Calibri"/>
        <family val="2"/>
      </rPr>
      <t>do not attempt to change cell</t>
    </r>
    <r>
      <rPr>
        <sz val="11"/>
        <rFont val="Calibri"/>
        <family val="2"/>
      </rPr>
      <t>).  Based on entity selected in Input Item B.</t>
    </r>
  </si>
  <si>
    <r>
      <rPr>
        <b/>
        <sz val="11"/>
        <color indexed="8"/>
        <rFont val="Calibri"/>
        <family val="2"/>
      </rPr>
      <t>F. Years Modeled</t>
    </r>
    <r>
      <rPr>
        <sz val="11"/>
        <rFont val="Calibri"/>
        <family val="2"/>
      </rPr>
      <t xml:space="preserve"> - Based on Project Start Year (item C) and Term/Years Modeled (item E). (</t>
    </r>
    <r>
      <rPr>
        <b/>
        <sz val="11"/>
        <rFont val="Calibri"/>
        <family val="2"/>
      </rPr>
      <t>do not attempt to change cell</t>
    </r>
    <r>
      <rPr>
        <sz val="11"/>
        <rFont val="Calibri"/>
        <family val="2"/>
      </rPr>
      <t>)</t>
    </r>
  </si>
  <si>
    <r>
      <t xml:space="preserve">E. Miscellaneous - </t>
    </r>
    <r>
      <rPr>
        <sz val="11"/>
        <color indexed="8"/>
        <rFont val="Calibri"/>
        <family val="2"/>
      </rPr>
      <t xml:space="preserve">Towards the bottom of the input data tab is a section (highlighted in a light red backround) that shows the IRR and average ROE based on your current assumptions.  You can use this to help adjust the revenue or expense inputs when targeting a hurdle rate.  </t>
    </r>
  </si>
  <si>
    <t>Average Return on Equity - Market</t>
  </si>
  <si>
    <t>Average Return on Equity - Regulated</t>
  </si>
  <si>
    <t>ITC Rate</t>
  </si>
  <si>
    <t>Reduction in Tax Basis</t>
  </si>
  <si>
    <r>
      <rPr>
        <b/>
        <sz val="11"/>
        <color indexed="8"/>
        <rFont val="Calibri"/>
        <family val="2"/>
      </rPr>
      <t>M. Investment Tax Credit -</t>
    </r>
    <r>
      <rPr>
        <sz val="11"/>
        <rFont val="Calibri"/>
        <family val="2"/>
      </rPr>
      <t xml:space="preserve"> 
   </t>
    </r>
    <r>
      <rPr>
        <b/>
        <sz val="11"/>
        <rFont val="Calibri"/>
        <family val="2"/>
      </rPr>
      <t>(1)</t>
    </r>
    <r>
      <rPr>
        <sz val="11"/>
        <rFont val="Calibri"/>
        <family val="2"/>
      </rPr>
      <t xml:space="preserve"> ITC Rate - Management controlled entry (</t>
    </r>
    <r>
      <rPr>
        <b/>
        <sz val="11"/>
        <rFont val="Calibri"/>
        <family val="2"/>
      </rPr>
      <t>do not attempt to change cell</t>
    </r>
    <r>
      <rPr>
        <sz val="11"/>
        <rFont val="Calibri"/>
        <family val="2"/>
      </rPr>
      <t xml:space="preserve">).
   </t>
    </r>
    <r>
      <rPr>
        <b/>
        <sz val="11"/>
        <rFont val="Calibri"/>
        <family val="2"/>
      </rPr>
      <t>(2)</t>
    </r>
    <r>
      <rPr>
        <sz val="11"/>
        <rFont val="Calibri"/>
        <family val="2"/>
      </rPr>
      <t xml:space="preserve"> Reduction in Tax Basis - Management controlled entry (</t>
    </r>
    <r>
      <rPr>
        <b/>
        <sz val="11"/>
        <rFont val="Calibri"/>
        <family val="2"/>
      </rPr>
      <t>do not attempt to change cell</t>
    </r>
    <r>
      <rPr>
        <sz val="11"/>
        <rFont val="Calibri"/>
        <family val="2"/>
      </rPr>
      <t>).</t>
    </r>
  </si>
  <si>
    <r>
      <rPr>
        <b/>
        <sz val="11"/>
        <color indexed="8"/>
        <rFont val="Calibri"/>
        <family val="2"/>
      </rPr>
      <t>A. General Information</t>
    </r>
    <r>
      <rPr>
        <sz val="11"/>
        <rFont val="Calibri"/>
        <family val="2"/>
      </rPr>
      <t xml:space="preserve"> - 
   </t>
    </r>
    <r>
      <rPr>
        <b/>
        <sz val="11"/>
        <rFont val="Calibri"/>
        <family val="2"/>
      </rPr>
      <t>(1)</t>
    </r>
    <r>
      <rPr>
        <sz val="11"/>
        <rFont val="Calibri"/>
        <family val="2"/>
      </rPr>
      <t xml:space="preserve"> Enter a general description for the project name [</t>
    </r>
    <r>
      <rPr>
        <sz val="11"/>
        <color indexed="10"/>
        <rFont val="Calibri"/>
        <family val="2"/>
      </rPr>
      <t>user input</t>
    </r>
    <r>
      <rPr>
        <sz val="11"/>
        <rFont val="Calibri"/>
        <family val="2"/>
      </rPr>
      <t xml:space="preserve">]
  </t>
    </r>
    <r>
      <rPr>
        <b/>
        <sz val="11"/>
        <rFont val="Calibri"/>
        <family val="2"/>
      </rPr>
      <t xml:space="preserve"> (2)</t>
    </r>
    <r>
      <rPr>
        <sz val="11"/>
        <rFont val="Calibri"/>
        <family val="2"/>
      </rPr>
      <t xml:space="preserve"> Enter your opportunity team name/number [</t>
    </r>
    <r>
      <rPr>
        <sz val="11"/>
        <color indexed="10"/>
        <rFont val="Calibri"/>
        <family val="2"/>
      </rPr>
      <t>user input</t>
    </r>
    <r>
      <rPr>
        <sz val="11"/>
        <rFont val="Calibri"/>
        <family val="2"/>
      </rPr>
      <t xml:space="preserve">]
  </t>
    </r>
    <r>
      <rPr>
        <b/>
        <sz val="11"/>
        <rFont val="Calibri"/>
        <family val="2"/>
      </rPr>
      <t xml:space="preserve"> (3)</t>
    </r>
    <r>
      <rPr>
        <sz val="11"/>
        <rFont val="Calibri"/>
        <family val="2"/>
      </rPr>
      <t xml:space="preserve"> Enter a contact person or persons [</t>
    </r>
    <r>
      <rPr>
        <sz val="11"/>
        <color indexed="10"/>
        <rFont val="Calibri"/>
        <family val="2"/>
      </rPr>
      <t>user input</t>
    </r>
    <r>
      <rPr>
        <sz val="11"/>
        <rFont val="Calibri"/>
        <family val="2"/>
      </rPr>
      <t>]</t>
    </r>
  </si>
  <si>
    <t>Project Team:</t>
  </si>
  <si>
    <t>Over 5 Years</t>
  </si>
  <si>
    <t>Fuel Expense (Savings)</t>
  </si>
  <si>
    <t>Base Revenue (Reduction)</t>
  </si>
  <si>
    <t>Financial Impacts:</t>
  </si>
  <si>
    <t>Residential Rate Impact:</t>
  </si>
  <si>
    <t>Project IRR / NPV</t>
  </si>
  <si>
    <t>NPV w/o T.V. ($M)</t>
  </si>
  <si>
    <t>NPV w/ T.V. ($M)</t>
  </si>
  <si>
    <t>Year to Start Escalator</t>
  </si>
  <si>
    <t>Additional Incremental Revenue Increase (Decrease)</t>
  </si>
  <si>
    <t>Additional Incremental ExpenseIncrease (Decrease)</t>
  </si>
  <si>
    <t>AFUDC</t>
  </si>
  <si>
    <t>Customer Growth (Base Revenue)</t>
  </si>
  <si>
    <t>Total Years to Model</t>
  </si>
  <si>
    <t>Customer Charge</t>
  </si>
  <si>
    <t>Base Energy Charge &lt; 1000</t>
  </si>
  <si>
    <t>Base Energy Charge &gt; 1000</t>
  </si>
  <si>
    <t>Base Revenue Makewhole</t>
  </si>
  <si>
    <t>SoBRA</t>
  </si>
  <si>
    <t>Fuel Cost Recovery &lt; 1000</t>
  </si>
  <si>
    <t>Fuel Cost Recovery &gt; 1000</t>
  </si>
  <si>
    <t>Capacity Cost Recovery</t>
  </si>
  <si>
    <t>Environmental Cost Recovery</t>
  </si>
  <si>
    <t>Energy Conservation</t>
  </si>
  <si>
    <t>USAGE -kWh</t>
  </si>
  <si>
    <t>Usage below threshold</t>
  </si>
  <si>
    <t>usage threshold:</t>
  </si>
  <si>
    <t>Usage above threshold</t>
  </si>
  <si>
    <r>
      <t>Base Energy Charge</t>
    </r>
    <r>
      <rPr>
        <vertAlign val="superscript"/>
        <sz val="12"/>
        <rFont val="Calibri"/>
        <family val="2"/>
        <scheme val="minor"/>
      </rPr>
      <t xml:space="preserve"> </t>
    </r>
  </si>
  <si>
    <r>
      <t>Fuel Cost Recovery</t>
    </r>
    <r>
      <rPr>
        <vertAlign val="superscript"/>
        <sz val="12"/>
        <rFont val="Calibri"/>
        <family val="2"/>
        <scheme val="minor"/>
      </rPr>
      <t xml:space="preserve"> </t>
    </r>
  </si>
  <si>
    <t xml:space="preserve">Capacity Cost Recovery </t>
  </si>
  <si>
    <t>Base Revenue Increase $ - Makewhole</t>
  </si>
  <si>
    <t>Base Revenue Excl Makewhole</t>
  </si>
  <si>
    <t>Base Revenue Increase %</t>
  </si>
  <si>
    <t>Cumul % Rate Increase</t>
  </si>
  <si>
    <t>Tampa Electric</t>
  </si>
  <si>
    <t>See "CAPEX" tab for data input</t>
  </si>
  <si>
    <t>light yellow background = manual input / check box</t>
  </si>
  <si>
    <t>light grey background = drop down menu</t>
  </si>
  <si>
    <t>Dollars</t>
  </si>
  <si>
    <t>Percentage</t>
  </si>
  <si>
    <t>Residential Bill - 1000 KWh</t>
  </si>
  <si>
    <t>Estimated Rates with Project</t>
  </si>
  <si>
    <t>Estimated Rates - Base Forecast</t>
  </si>
  <si>
    <t>Comparison to Regulatory Forecast - Increase (Decrease)</t>
  </si>
  <si>
    <t>Fuel Cost Recovery - Adjustment</t>
  </si>
  <si>
    <t>Capacity Cost Recovery - Adjustment</t>
  </si>
  <si>
    <t>Environmental Cost Recovery - Adjustment</t>
  </si>
  <si>
    <t>Energy Conservation - Adjustment</t>
  </si>
  <si>
    <t>Bonus Deprciation Rate</t>
  </si>
  <si>
    <t>Over 10 Years</t>
  </si>
  <si>
    <t>Cash Utilization of ITC</t>
  </si>
  <si>
    <t>Calculation of Rate Impact from Project Revenue Requirement (000's)</t>
  </si>
  <si>
    <t>Fuel Delta</t>
  </si>
  <si>
    <t>RNEL per Strat Plan</t>
  </si>
  <si>
    <t>Fuel Adjustment from Project</t>
  </si>
  <si>
    <t>Revenue (Incremental):</t>
  </si>
  <si>
    <t>A.</t>
  </si>
  <si>
    <t>General Information</t>
  </si>
  <si>
    <t>1st Year of Earnings</t>
  </si>
  <si>
    <t>Additional Years Modeled after Start Year</t>
  </si>
  <si>
    <t>Years Modeled</t>
  </si>
  <si>
    <t>B.</t>
  </si>
  <si>
    <t>C.</t>
  </si>
  <si>
    <t>D.</t>
  </si>
  <si>
    <t>E.</t>
  </si>
  <si>
    <t>F.</t>
  </si>
  <si>
    <t>G.</t>
  </si>
  <si>
    <t>H.</t>
  </si>
  <si>
    <t>Cost of Equity</t>
  </si>
  <si>
    <t>I.</t>
  </si>
  <si>
    <t>Interest Rate on Debt</t>
  </si>
  <si>
    <t>J.</t>
  </si>
  <si>
    <t>K.</t>
  </si>
  <si>
    <t>Capital Expenditures</t>
  </si>
  <si>
    <t>L.</t>
  </si>
  <si>
    <t>Bonus Depreciation</t>
  </si>
  <si>
    <t>M.</t>
  </si>
  <si>
    <t>Investment Tax Credit (ITC)</t>
  </si>
  <si>
    <t>N.</t>
  </si>
  <si>
    <t>O.</t>
  </si>
  <si>
    <t>P.</t>
  </si>
  <si>
    <t>Fuel Expenses (Incremental):</t>
  </si>
  <si>
    <t>N</t>
  </si>
  <si>
    <t>Use Average Debt Rate</t>
  </si>
  <si>
    <t>Subject to Property Tax</t>
  </si>
  <si>
    <t>Solar Property Tax Exemption</t>
  </si>
  <si>
    <r>
      <rPr>
        <b/>
        <sz val="11"/>
        <color indexed="8"/>
        <rFont val="Calibri"/>
        <family val="2"/>
      </rPr>
      <t>A. Fields to Complete</t>
    </r>
    <r>
      <rPr>
        <sz val="11"/>
        <rFont val="Calibri"/>
        <family val="2"/>
      </rPr>
      <t xml:space="preserve"> - All fields with a light yellow background are areas where data can be entered (which should read in a blue font color.) Please do not type anywhere that does not have a yellow background.</t>
    </r>
  </si>
  <si>
    <r>
      <rPr>
        <b/>
        <sz val="11"/>
        <color indexed="8"/>
        <rFont val="Calibri"/>
        <family val="2"/>
      </rPr>
      <t>C. Drop-down Menus</t>
    </r>
    <r>
      <rPr>
        <sz val="11"/>
        <rFont val="Calibri"/>
        <family val="2"/>
      </rPr>
      <t xml:space="preserve"> - Many of the inputs are formatted as a drop down menu (with light grey background). Please make a selection from the menu and </t>
    </r>
    <r>
      <rPr>
        <b/>
        <sz val="11"/>
        <color indexed="8"/>
        <rFont val="Calibri"/>
        <family val="2"/>
      </rPr>
      <t>do not attempt to re-format these cells</t>
    </r>
    <r>
      <rPr>
        <sz val="11"/>
        <rFont val="Calibri"/>
        <family val="2"/>
      </rPr>
      <t xml:space="preserve">. </t>
    </r>
  </si>
  <si>
    <r>
      <rPr>
        <b/>
        <sz val="11"/>
        <color indexed="8"/>
        <rFont val="Calibri"/>
        <family val="2"/>
      </rPr>
      <t>E. Total Years to Model</t>
    </r>
    <r>
      <rPr>
        <sz val="11"/>
        <rFont val="Calibri"/>
        <family val="2"/>
      </rPr>
      <t xml:space="preserve"> - select the number of years to model.  Entry can not be greater than 25. [</t>
    </r>
    <r>
      <rPr>
        <sz val="11"/>
        <color indexed="10"/>
        <rFont val="Calibri"/>
        <family val="2"/>
      </rPr>
      <t>user input</t>
    </r>
    <r>
      <rPr>
        <sz val="11"/>
        <rFont val="Calibri"/>
        <family val="2"/>
      </rPr>
      <t>]</t>
    </r>
  </si>
  <si>
    <r>
      <rPr>
        <b/>
        <sz val="11"/>
        <color indexed="8"/>
        <rFont val="Calibri"/>
        <family val="2"/>
      </rPr>
      <t>C. Project Start Year</t>
    </r>
    <r>
      <rPr>
        <sz val="11"/>
        <rFont val="Calibri"/>
        <family val="2"/>
      </rPr>
      <t xml:space="preserve"> - Select the start year for the project. [</t>
    </r>
    <r>
      <rPr>
        <sz val="11"/>
        <color indexed="10"/>
        <rFont val="Calibri"/>
        <family val="2"/>
      </rPr>
      <t>user input</t>
    </r>
    <r>
      <rPr>
        <sz val="11"/>
        <rFont val="Calibri"/>
        <family val="2"/>
      </rPr>
      <t>]</t>
    </r>
  </si>
  <si>
    <r>
      <rPr>
        <b/>
        <sz val="11"/>
        <color indexed="8"/>
        <rFont val="Calibri"/>
        <family val="2"/>
      </rPr>
      <t>D. 1st Year of Earnings</t>
    </r>
    <r>
      <rPr>
        <sz val="11"/>
        <rFont val="Calibri"/>
        <family val="2"/>
      </rPr>
      <t xml:space="preserve"> - Select the year for the 1st year that revenue and expenses (besides capital expenditures) will be incurred. [</t>
    </r>
    <r>
      <rPr>
        <sz val="11"/>
        <color indexed="10"/>
        <rFont val="Calibri"/>
        <family val="2"/>
      </rPr>
      <t>user input</t>
    </r>
    <r>
      <rPr>
        <sz val="11"/>
        <rFont val="Calibri"/>
        <family val="2"/>
      </rPr>
      <t>]</t>
    </r>
  </si>
  <si>
    <t>Levelized Rate</t>
  </si>
  <si>
    <t>Levelized Rev. Requirement</t>
  </si>
  <si>
    <t>Year 1 Mid-Year Earnings</t>
  </si>
  <si>
    <t>Q.</t>
  </si>
  <si>
    <t>Degradation (if applicable)</t>
  </si>
  <si>
    <t>MW-AC (if applicable)</t>
  </si>
  <si>
    <t>MWh Assumptions for Solar:</t>
  </si>
  <si>
    <t>Capacity Factor</t>
  </si>
  <si>
    <t>Number of Years from Project Start Year</t>
  </si>
  <si>
    <t>&lt;---  Last Year to Average</t>
  </si>
  <si>
    <t>A. Input Data -
    (1) Instructions and definitions are in Input Data Instructions.</t>
  </si>
  <si>
    <t xml:space="preserve">B. Results -  Summary Overview of Financial Results </t>
  </si>
  <si>
    <t>C. Financials - Statement of Cash Flows, Income Statement and Balance Sheet</t>
  </si>
  <si>
    <t>D. Capex - Capital Expenditures per asset
     Check Input Data Instructions for more details</t>
  </si>
  <si>
    <t>E. Depreciation
   (1) Book -  depreciation usually has a different life than tax and has its own schedule sheet
   (2) Tax - separate from book depreciation</t>
  </si>
  <si>
    <t>Y</t>
  </si>
  <si>
    <t>Base Rate Recovery (i.e., Rate Case recovery)</t>
  </si>
  <si>
    <t xml:space="preserve">I. Residential Bill Impact - Shows revenue requirement/rate effect based off 1000 KWh bill. </t>
  </si>
  <si>
    <t>H. LFCR -  Levelized Fixed Charge Rate
     (1) Shows how much the levelized charge rate is.</t>
  </si>
  <si>
    <t>G. Revenue Requirement - Calculates the amount of revenue we must recover from customers
     (1) Rate Case - Choose Rate Case Year(s) that can be turned on in Input Data tab.</t>
  </si>
  <si>
    <t>L. Bonus Depreciation - Management controlled entry (do not attempt to change cell).</t>
  </si>
  <si>
    <t>I.  Sheet Definitions</t>
  </si>
  <si>
    <t>II.  GENERAL INSTRUCTIONS</t>
  </si>
  <si>
    <t>III.  INPUT DATA INSTRUCTIONS</t>
  </si>
  <si>
    <t>IV.  Capital Expenditures</t>
  </si>
  <si>
    <r>
      <t xml:space="preserve">   </t>
    </r>
    <r>
      <rPr>
        <b/>
        <sz val="11"/>
        <rFont val="Calibri"/>
        <family val="2"/>
      </rPr>
      <t>(1)</t>
    </r>
    <r>
      <rPr>
        <sz val="11"/>
        <rFont val="Calibri"/>
        <family val="2"/>
      </rPr>
      <t xml:space="preserve"> Enter a description for the asset. [</t>
    </r>
    <r>
      <rPr>
        <sz val="11"/>
        <color indexed="10"/>
        <rFont val="Calibri"/>
        <family val="2"/>
      </rPr>
      <t>user input</t>
    </r>
    <r>
      <rPr>
        <sz val="11"/>
        <rFont val="Calibri"/>
        <family val="2"/>
      </rPr>
      <t xml:space="preserve">]
   </t>
    </r>
    <r>
      <rPr>
        <b/>
        <sz val="11"/>
        <rFont val="Calibri"/>
        <family val="2"/>
      </rPr>
      <t>(2)</t>
    </r>
    <r>
      <rPr>
        <sz val="11"/>
        <rFont val="Calibri"/>
        <family val="2"/>
      </rPr>
      <t xml:space="preserve"> Select a year the capital dollar is being spent and enter the capital expenditure amount by year for each asset type. </t>
    </r>
    <r>
      <rPr>
        <i/>
        <sz val="11"/>
        <rFont val="Calibri"/>
        <family val="2"/>
      </rPr>
      <t>Note: make sure that year(s) are at least equal or greater than the year selected in Item C above (Project Start Year).</t>
    </r>
    <r>
      <rPr>
        <sz val="11"/>
        <rFont val="Calibri"/>
        <family val="2"/>
      </rPr>
      <t xml:space="preserve"> [</t>
    </r>
    <r>
      <rPr>
        <sz val="11"/>
        <color indexed="10"/>
        <rFont val="Calibri"/>
        <family val="2"/>
      </rPr>
      <t>user input</t>
    </r>
    <r>
      <rPr>
        <sz val="11"/>
        <rFont val="Calibri"/>
        <family val="2"/>
      </rPr>
      <t xml:space="preserve">]
   </t>
    </r>
    <r>
      <rPr>
        <b/>
        <sz val="11"/>
        <rFont val="Calibri"/>
        <family val="2"/>
      </rPr>
      <t>(3)</t>
    </r>
    <r>
      <rPr>
        <sz val="11"/>
        <rFont val="Calibri"/>
        <family val="2"/>
      </rPr>
      <t xml:space="preserve"> Select the In-service year from the drop-down menu.  </t>
    </r>
    <r>
      <rPr>
        <i/>
        <sz val="11"/>
        <rFont val="Calibri"/>
        <family val="2"/>
      </rPr>
      <t>Note that the In-service year must be equal to or greater than the year selected in Input Item D above(1st Year of Earnings)</t>
    </r>
    <r>
      <rPr>
        <sz val="11"/>
        <rFont val="Calibri"/>
        <family val="2"/>
      </rPr>
      <t>. [</t>
    </r>
    <r>
      <rPr>
        <sz val="11"/>
        <color indexed="10"/>
        <rFont val="Calibri"/>
        <family val="2"/>
      </rPr>
      <t>user input</t>
    </r>
    <r>
      <rPr>
        <sz val="11"/>
        <rFont val="Calibri"/>
        <family val="2"/>
      </rPr>
      <t xml:space="preserve">]
   </t>
    </r>
    <r>
      <rPr>
        <b/>
        <sz val="11"/>
        <rFont val="Calibri"/>
        <family val="2"/>
      </rPr>
      <t>(4)</t>
    </r>
    <r>
      <rPr>
        <sz val="11"/>
        <rFont val="Calibri"/>
        <family val="2"/>
      </rPr>
      <t xml:space="preserve"> Enter the amount of months asset is in service during first year </t>
    </r>
    <r>
      <rPr>
        <b/>
        <sz val="11"/>
        <rFont val="Calibri"/>
        <family val="2"/>
      </rPr>
      <t>(if applicable</t>
    </r>
    <r>
      <rPr>
        <sz val="11"/>
        <rFont val="Calibri"/>
        <family val="2"/>
      </rPr>
      <t>) [</t>
    </r>
    <r>
      <rPr>
        <sz val="11"/>
        <color rgb="FFFF0000"/>
        <rFont val="Calibri"/>
        <family val="2"/>
      </rPr>
      <t>user input</t>
    </r>
    <r>
      <rPr>
        <sz val="11"/>
        <rFont val="Calibri"/>
        <family val="2"/>
      </rPr>
      <t xml:space="preserve">]
   </t>
    </r>
    <r>
      <rPr>
        <b/>
        <sz val="11"/>
        <rFont val="Calibri"/>
        <family val="2"/>
      </rPr>
      <t>(5)</t>
    </r>
    <r>
      <rPr>
        <sz val="11"/>
        <rFont val="Calibri"/>
        <family val="2"/>
      </rPr>
      <t xml:space="preserve"> Enter book life of the asset. [</t>
    </r>
    <r>
      <rPr>
        <sz val="11"/>
        <color rgb="FFFF0000"/>
        <rFont val="Calibri"/>
        <family val="2"/>
      </rPr>
      <t>user input</t>
    </r>
    <r>
      <rPr>
        <sz val="11"/>
        <rFont val="Calibri"/>
        <family val="2"/>
      </rPr>
      <t xml:space="preserve">]
   </t>
    </r>
    <r>
      <rPr>
        <b/>
        <sz val="11"/>
        <rFont val="Calibri"/>
        <family val="2"/>
      </rPr>
      <t>(6)</t>
    </r>
    <r>
      <rPr>
        <sz val="11"/>
        <rFont val="Calibri"/>
        <family val="2"/>
      </rPr>
      <t xml:space="preserve"> Enter tax life of the asset. [</t>
    </r>
    <r>
      <rPr>
        <sz val="11"/>
        <color rgb="FFFF0000"/>
        <rFont val="Calibri"/>
        <family val="2"/>
      </rPr>
      <t>user input</t>
    </r>
    <r>
      <rPr>
        <sz val="11"/>
        <rFont val="Calibri"/>
        <family val="2"/>
      </rPr>
      <t xml:space="preserve">]
  </t>
    </r>
    <r>
      <rPr>
        <b/>
        <sz val="11"/>
        <rFont val="Calibri"/>
        <family val="2"/>
      </rPr>
      <t xml:space="preserve"> (7)</t>
    </r>
    <r>
      <rPr>
        <sz val="11"/>
        <rFont val="Calibri"/>
        <family val="2"/>
      </rPr>
      <t xml:space="preserve"> Project Qualifies for ITC [</t>
    </r>
    <r>
      <rPr>
        <b/>
        <u/>
        <sz val="11"/>
        <color indexed="60"/>
        <rFont val="Calibri"/>
        <family val="2"/>
      </rPr>
      <t>NOTE: Please contact the Core Team before enabling ITC</t>
    </r>
    <r>
      <rPr>
        <sz val="11"/>
        <rFont val="Calibri"/>
        <family val="2"/>
      </rPr>
      <t>] - select either "Y" if project qualifies for ITC or "N" if it doesn't from the drop down menu. [</t>
    </r>
    <r>
      <rPr>
        <sz val="11"/>
        <color indexed="10"/>
        <rFont val="Calibri"/>
        <family val="2"/>
      </rPr>
      <t>user input</t>
    </r>
    <r>
      <rPr>
        <sz val="11"/>
        <rFont val="Calibri"/>
        <family val="2"/>
      </rPr>
      <t xml:space="preserve">]
   </t>
    </r>
    <r>
      <rPr>
        <b/>
        <sz val="11"/>
        <rFont val="Calibri"/>
        <family val="2"/>
      </rPr>
      <t>(8)</t>
    </r>
    <r>
      <rPr>
        <sz val="11"/>
        <rFont val="Calibri"/>
        <family val="2"/>
      </rPr>
      <t xml:space="preserve"> AFUDC By Year - Enter AFUDC amount by year [</t>
    </r>
    <r>
      <rPr>
        <sz val="11"/>
        <color rgb="FFFF0000"/>
        <rFont val="Calibri"/>
        <family val="2"/>
      </rPr>
      <t>user input</t>
    </r>
    <r>
      <rPr>
        <sz val="11"/>
        <rFont val="Calibri"/>
        <family val="2"/>
      </rPr>
      <t>]</t>
    </r>
  </si>
  <si>
    <t>IV.  O&amp;M</t>
  </si>
  <si>
    <r>
      <t xml:space="preserve"> (1)  Enter a description for the asset incurring O&amp;M. [</t>
    </r>
    <r>
      <rPr>
        <sz val="11"/>
        <color rgb="FFFF0000"/>
        <rFont val="Calibri"/>
        <family val="2"/>
        <scheme val="minor"/>
      </rPr>
      <t>user input</t>
    </r>
    <r>
      <rPr>
        <sz val="11"/>
        <rFont val="Calibri"/>
        <family val="2"/>
        <scheme val="minor"/>
      </rPr>
      <t>]</t>
    </r>
  </si>
  <si>
    <r>
      <t xml:space="preserve"> (2)  Enter growth rate of O&amp;M. [</t>
    </r>
    <r>
      <rPr>
        <sz val="11"/>
        <color rgb="FFFF0000"/>
        <rFont val="Calibri"/>
        <family val="2"/>
        <scheme val="minor"/>
      </rPr>
      <t>user input</t>
    </r>
    <r>
      <rPr>
        <sz val="11"/>
        <rFont val="Calibri"/>
        <family val="2"/>
        <scheme val="minor"/>
      </rPr>
      <t>]</t>
    </r>
  </si>
  <si>
    <r>
      <t xml:space="preserve"> (3)  Select what the year O&amp;M starts. [</t>
    </r>
    <r>
      <rPr>
        <sz val="11"/>
        <color rgb="FFFF0000"/>
        <rFont val="Calibri"/>
        <family val="2"/>
        <scheme val="minor"/>
      </rPr>
      <t>user input</t>
    </r>
    <r>
      <rPr>
        <sz val="11"/>
        <rFont val="Calibri"/>
        <family val="2"/>
        <scheme val="minor"/>
      </rPr>
      <t>]</t>
    </r>
  </si>
  <si>
    <t>F. Other Expenses
    (1) O&amp;M - Operations &amp; Maintenaince of an asset once it is service
    (2) Property Tax - Schedule for Property Tax set in Input Data Instructions</t>
  </si>
  <si>
    <r>
      <rPr>
        <b/>
        <sz val="11"/>
        <color indexed="8"/>
        <rFont val="Calibri"/>
        <family val="2"/>
      </rPr>
      <t>I. Interest Rate on Debt</t>
    </r>
    <r>
      <rPr>
        <sz val="11"/>
        <rFont val="Calibri"/>
        <family val="2"/>
      </rPr>
      <t xml:space="preserve"> - Management controlled entry (</t>
    </r>
    <r>
      <rPr>
        <b/>
        <sz val="11"/>
        <rFont val="Calibri"/>
        <family val="2"/>
      </rPr>
      <t>do not attempt to change cell</t>
    </r>
    <r>
      <rPr>
        <sz val="11"/>
        <rFont val="Calibri"/>
        <family val="2"/>
      </rPr>
      <t xml:space="preserve">).  Based on entity selected in Input Item B.
   </t>
    </r>
    <r>
      <rPr>
        <b/>
        <sz val="11"/>
        <rFont val="Calibri"/>
        <family val="2"/>
      </rPr>
      <t>(1)</t>
    </r>
    <r>
      <rPr>
        <sz val="11"/>
        <rFont val="Calibri"/>
        <family val="2"/>
      </rPr>
      <t xml:space="preserve"> Use Average Debt Rate - Averages debt rate based on entity selected in Input Item B. [</t>
    </r>
    <r>
      <rPr>
        <sz val="11"/>
        <color rgb="FFFF0000"/>
        <rFont val="Calibri"/>
        <family val="2"/>
      </rPr>
      <t>user input</t>
    </r>
    <r>
      <rPr>
        <sz val="11"/>
        <rFont val="Calibri"/>
        <family val="2"/>
      </rPr>
      <t xml:space="preserve">]
  </t>
    </r>
    <r>
      <rPr>
        <b/>
        <sz val="11"/>
        <rFont val="Calibri"/>
        <family val="2"/>
      </rPr>
      <t xml:space="preserve"> (2)</t>
    </r>
    <r>
      <rPr>
        <sz val="11"/>
        <rFont val="Calibri"/>
        <family val="2"/>
      </rPr>
      <t xml:space="preserve"> Number of Years from Project Start Year - Choose what year interest starts accruing. [</t>
    </r>
    <r>
      <rPr>
        <sz val="11"/>
        <color rgb="FFFF0000"/>
        <rFont val="Calibri"/>
        <family val="2"/>
      </rPr>
      <t>user input</t>
    </r>
    <r>
      <rPr>
        <sz val="11"/>
        <rFont val="Calibri"/>
        <family val="2"/>
      </rPr>
      <t>]</t>
    </r>
  </si>
  <si>
    <t>Assumed Rate Case Years</t>
  </si>
  <si>
    <t>Current Customer Charge</t>
  </si>
  <si>
    <t>Current Residential Energy Charge 1,000 kWh</t>
  </si>
  <si>
    <t>Fuel Charge 1,000 kWh</t>
  </si>
  <si>
    <t>Capacity Charge</t>
  </si>
  <si>
    <t>Environmental Charge</t>
  </si>
  <si>
    <t>Energy Conservation Charge</t>
  </si>
  <si>
    <t>Total Bill</t>
  </si>
  <si>
    <t>RESIDENTIAL RATES - STRAT PLAN IMPACT</t>
  </si>
  <si>
    <t>Per 2018 Strat Plan - Base with Change Impacts [source: P. Rusk, Regulatory]</t>
  </si>
  <si>
    <t>Avalable Capacity</t>
  </si>
  <si>
    <t>Per 2019 Strat Plan - Base [source: P. Rusk, Regulatory]</t>
  </si>
  <si>
    <t>Per 2019 Strat Plan - with Strat Plan Impact [source: P. Rusk, Regulatory]</t>
  </si>
  <si>
    <t>Per 2019 Strat Plan - Base Only [source: P. Rusk, Regulatory]</t>
  </si>
  <si>
    <t>RNEL per Strat Plan (Fuel Cost Row 135)</t>
  </si>
  <si>
    <t>DO NOT USE IF PROJECT ALREADY IN STRAT PLAN FORECAST - WOULD REQUIRE INCREMENTAL IMPACT ONLY TO CALC THIS SET OF RATE IMPACTS</t>
  </si>
  <si>
    <t>RESIDENTIAL RATES - REGULATORY FORECAST ONLY (EXCLUDES MAKEWHOLE ON STRAT PLAN GROWTH PROJECTS)</t>
  </si>
  <si>
    <t>Assumptions:</t>
  </si>
  <si>
    <t>Years between Future Rate Cases</t>
  </si>
  <si>
    <t>Rate Cases</t>
  </si>
  <si>
    <t>Tax Rate on AFUDC</t>
  </si>
  <si>
    <t>Net Income - excluding AFUDC ($ M)</t>
  </si>
  <si>
    <t>Base Revenue Excl Makewhole (per Strat Plan BOT Row10-12)</t>
  </si>
  <si>
    <t>Pre-2019</t>
  </si>
  <si>
    <t>2019-2021</t>
  </si>
  <si>
    <t>2022-Forward</t>
  </si>
  <si>
    <t>Effective Tax Rate with Changes in Federal and Stat Rates</t>
  </si>
  <si>
    <t>Current Results (Unlevered)</t>
  </si>
  <si>
    <t>Current Results (Levered)</t>
  </si>
  <si>
    <t>&lt;---  For Unreg. Projects, levered IRR needs to be 12% or greater</t>
  </si>
  <si>
    <t>&lt;---  For Unreg. Projects, cap structure per Emera Commercial Investment</t>
  </si>
  <si>
    <t>Note:  2020 Strat Plan estimated "Rate Case(s)" in 2022-2025</t>
  </si>
  <si>
    <t>Eligibility</t>
  </si>
  <si>
    <t>AFUDC Rate</t>
  </si>
  <si>
    <t>R.</t>
  </si>
  <si>
    <r>
      <rPr>
        <b/>
        <sz val="11"/>
        <color indexed="8"/>
        <rFont val="Calibri"/>
        <family val="2"/>
      </rPr>
      <t>O. Tax Rate</t>
    </r>
    <r>
      <rPr>
        <sz val="11"/>
        <rFont val="Calibri"/>
        <family val="2"/>
      </rPr>
      <t xml:space="preserve"> - Management controlled entry (</t>
    </r>
    <r>
      <rPr>
        <b/>
        <sz val="11"/>
        <rFont val="Calibri"/>
        <family val="2"/>
      </rPr>
      <t>do not attempt to change cell</t>
    </r>
    <r>
      <rPr>
        <sz val="11"/>
        <rFont val="Calibri"/>
        <family val="2"/>
      </rPr>
      <t>).</t>
    </r>
  </si>
  <si>
    <r>
      <rPr>
        <b/>
        <sz val="11"/>
        <color indexed="8"/>
        <rFont val="Calibri"/>
        <family val="2"/>
      </rPr>
      <t>P. Financial Drivers</t>
    </r>
    <r>
      <rPr>
        <sz val="11"/>
        <rFont val="Calibri"/>
        <family val="2"/>
      </rPr>
      <t xml:space="preserve"> - Revenue
   </t>
    </r>
    <r>
      <rPr>
        <b/>
        <sz val="11"/>
        <rFont val="Calibri"/>
        <family val="2"/>
      </rPr>
      <t>(1)</t>
    </r>
    <r>
      <rPr>
        <sz val="11"/>
        <rFont val="Calibri"/>
        <family val="2"/>
      </rPr>
      <t xml:space="preserve">  Check the 1st box (LFCR) if revenue stream should be based on a levelized fixed charge rate.  By checking this box, you will override any revenue amounts manually entered in the section below (item (4)). [</t>
    </r>
    <r>
      <rPr>
        <sz val="11"/>
        <color indexed="10"/>
        <rFont val="Calibri"/>
        <family val="2"/>
      </rPr>
      <t>check the box entry</t>
    </r>
    <r>
      <rPr>
        <sz val="11"/>
        <rFont val="Calibri"/>
        <family val="2"/>
      </rPr>
      <t xml:space="preserve">]
   </t>
    </r>
    <r>
      <rPr>
        <b/>
        <sz val="11"/>
        <rFont val="Calibri"/>
        <family val="2"/>
      </rPr>
      <t>(2)</t>
    </r>
    <r>
      <rPr>
        <sz val="11"/>
        <rFont val="Calibri"/>
        <family val="2"/>
      </rPr>
      <t xml:space="preserve">  Check the 2nd box (ROE) if revenue stream should be based on earning at the allowed ROE each year.  By checking this box, you will override any revenue amounts derived by checking the LFCR box or manually entered in the section below (item (4)) [</t>
    </r>
    <r>
      <rPr>
        <sz val="11"/>
        <color indexed="10"/>
        <rFont val="Calibri"/>
        <family val="2"/>
      </rPr>
      <t>check the box entry</t>
    </r>
    <r>
      <rPr>
        <sz val="11"/>
        <rFont val="Calibri"/>
        <family val="2"/>
      </rPr>
      <t xml:space="preserve">]
   </t>
    </r>
    <r>
      <rPr>
        <b/>
        <sz val="11"/>
        <rFont val="Calibri"/>
        <family val="2"/>
      </rPr>
      <t xml:space="preserve">(3)  </t>
    </r>
    <r>
      <rPr>
        <sz val="11"/>
        <rFont val="Calibri"/>
        <family val="2"/>
      </rPr>
      <t xml:space="preserve">Check the 3rd box (Rate Base Recovery) if there are rate cases in your project year. By checking this box, you will override any revenue amounts derived by checking the LFCR box or manually entered in the section below (item (4)) 
   </t>
    </r>
    <r>
      <rPr>
        <b/>
        <sz val="11"/>
        <rFont val="Calibri"/>
        <family val="2"/>
      </rPr>
      <t>(4)</t>
    </r>
    <r>
      <rPr>
        <sz val="11"/>
        <rFont val="Calibri"/>
        <family val="2"/>
      </rPr>
      <t xml:space="preserve"> Enter the revenue amounts expected in 1st year of earnings. [</t>
    </r>
    <r>
      <rPr>
        <sz val="11"/>
        <color indexed="10"/>
        <rFont val="Calibri"/>
        <family val="2"/>
      </rPr>
      <t>user input</t>
    </r>
    <r>
      <rPr>
        <sz val="11"/>
        <rFont val="Calibri"/>
        <family val="2"/>
      </rPr>
      <t xml:space="preserve">]
   </t>
    </r>
    <r>
      <rPr>
        <b/>
        <sz val="11"/>
        <rFont val="Calibri"/>
        <family val="2"/>
      </rPr>
      <t>(5)</t>
    </r>
    <r>
      <rPr>
        <sz val="11"/>
        <rFont val="Calibri"/>
        <family val="2"/>
      </rPr>
      <t xml:space="preserve"> Enter an annual escalator (if applicable) in the second column.  [</t>
    </r>
    <r>
      <rPr>
        <sz val="11"/>
        <color indexed="10"/>
        <rFont val="Calibri"/>
        <family val="2"/>
      </rPr>
      <t>user input</t>
    </r>
    <r>
      <rPr>
        <sz val="11"/>
        <rFont val="Calibri"/>
        <family val="2"/>
      </rPr>
      <t xml:space="preserve">]
   </t>
    </r>
    <r>
      <rPr>
        <b/>
        <sz val="11"/>
        <rFont val="Calibri"/>
        <family val="2"/>
      </rPr>
      <t>(6)</t>
    </r>
    <r>
      <rPr>
        <sz val="11"/>
        <rFont val="Calibri"/>
        <family val="2"/>
      </rPr>
      <t xml:space="preserve"> Enter in the third column the year the annual escalator entered in the second column would begin.  [</t>
    </r>
    <r>
      <rPr>
        <sz val="11"/>
        <color indexed="10"/>
        <rFont val="Calibri"/>
        <family val="2"/>
      </rPr>
      <t>user input</t>
    </r>
    <r>
      <rPr>
        <sz val="11"/>
        <rFont val="Calibri"/>
        <family val="2"/>
      </rPr>
      <t xml:space="preserve">]
   </t>
    </r>
    <r>
      <rPr>
        <b/>
        <sz val="11"/>
        <rFont val="Calibri"/>
        <family val="2"/>
      </rPr>
      <t>(7)</t>
    </r>
    <r>
      <rPr>
        <sz val="11"/>
        <rFont val="Calibri"/>
        <family val="2"/>
      </rPr>
      <t xml:space="preserve"> Use additional columns to add an incremental lump sum increase or decrease over the prior year amount (if applicable) by putting in a dollar amount for the increase / (decrease) in the calendar year the increase / (decrease) would start. [</t>
    </r>
    <r>
      <rPr>
        <sz val="11"/>
        <color indexed="10"/>
        <rFont val="Calibri"/>
        <family val="2"/>
      </rPr>
      <t xml:space="preserve">user input </t>
    </r>
    <r>
      <rPr>
        <sz val="11"/>
        <rFont val="Calibri"/>
        <family val="2"/>
      </rPr>
      <t>]</t>
    </r>
  </si>
  <si>
    <r>
      <rPr>
        <b/>
        <sz val="11"/>
        <color indexed="8"/>
        <rFont val="Calibri"/>
        <family val="2"/>
      </rPr>
      <t xml:space="preserve">Q. Fuel Expenses - </t>
    </r>
    <r>
      <rPr>
        <sz val="11"/>
        <color indexed="8"/>
        <rFont val="Calibri"/>
        <family val="2"/>
      </rPr>
      <t>Expense</t>
    </r>
    <r>
      <rPr>
        <sz val="11"/>
        <rFont val="Calibri"/>
        <family val="2"/>
      </rPr>
      <t xml:space="preserve">
   </t>
    </r>
    <r>
      <rPr>
        <b/>
        <sz val="11"/>
        <rFont val="Calibri"/>
        <family val="2"/>
      </rPr>
      <t xml:space="preserve">(1) </t>
    </r>
    <r>
      <rPr>
        <sz val="11"/>
        <rFont val="Calibri"/>
        <family val="2"/>
      </rPr>
      <t xml:space="preserve"> Enter the expense amounts expected in 1st year of earnings. [</t>
    </r>
    <r>
      <rPr>
        <sz val="11"/>
        <color indexed="10"/>
        <rFont val="Calibri"/>
        <family val="2"/>
      </rPr>
      <t>user input</t>
    </r>
    <r>
      <rPr>
        <sz val="11"/>
        <rFont val="Calibri"/>
        <family val="2"/>
      </rPr>
      <t xml:space="preserve">]
   </t>
    </r>
    <r>
      <rPr>
        <b/>
        <sz val="11"/>
        <rFont val="Calibri"/>
        <family val="2"/>
      </rPr>
      <t>(2)</t>
    </r>
    <r>
      <rPr>
        <sz val="11"/>
        <rFont val="Calibri"/>
        <family val="2"/>
      </rPr>
      <t xml:space="preserve"> Enter an annual escalator (if applicable) in the second column.  [</t>
    </r>
    <r>
      <rPr>
        <sz val="11"/>
        <color indexed="10"/>
        <rFont val="Calibri"/>
        <family val="2"/>
      </rPr>
      <t>user input</t>
    </r>
    <r>
      <rPr>
        <sz val="11"/>
        <rFont val="Calibri"/>
        <family val="2"/>
      </rPr>
      <t xml:space="preserve">]
   </t>
    </r>
    <r>
      <rPr>
        <b/>
        <sz val="11"/>
        <rFont val="Calibri"/>
        <family val="2"/>
      </rPr>
      <t>(3)</t>
    </r>
    <r>
      <rPr>
        <sz val="11"/>
        <rFont val="Calibri"/>
        <family val="2"/>
      </rPr>
      <t xml:space="preserve">  Enter in the third column the year the annual escalator entered in the second column would begin. [</t>
    </r>
    <r>
      <rPr>
        <sz val="11"/>
        <color indexed="10"/>
        <rFont val="Calibri"/>
        <family val="2"/>
      </rPr>
      <t>user input</t>
    </r>
    <r>
      <rPr>
        <sz val="11"/>
        <rFont val="Calibri"/>
        <family val="2"/>
      </rPr>
      <t xml:space="preserve">]
   </t>
    </r>
    <r>
      <rPr>
        <b/>
        <sz val="11"/>
        <rFont val="Calibri"/>
        <family val="2"/>
      </rPr>
      <t>(4)</t>
    </r>
    <r>
      <rPr>
        <sz val="11"/>
        <rFont val="Calibri"/>
        <family val="2"/>
      </rPr>
      <t xml:space="preserve"> Use additional columns to add an incremental lump sum increase or decrease over the prior year amount (if applicable) by putting in a dollar amount for the increase / (decrease) and a calendar year from the drop down menu for when this increase / (decrease) would start. [</t>
    </r>
    <r>
      <rPr>
        <sz val="11"/>
        <color indexed="10"/>
        <rFont val="Calibri"/>
        <family val="2"/>
      </rPr>
      <t>user input</t>
    </r>
    <r>
      <rPr>
        <sz val="11"/>
        <rFont val="Calibri"/>
        <family val="2"/>
      </rPr>
      <t>]</t>
    </r>
  </si>
  <si>
    <r>
      <rPr>
        <b/>
        <sz val="11"/>
        <color indexed="8"/>
        <rFont val="Calibri"/>
        <family val="2"/>
      </rPr>
      <t>R. MWh Assumptions for Solar</t>
    </r>
    <r>
      <rPr>
        <sz val="11"/>
        <rFont val="Calibri"/>
        <family val="2"/>
      </rPr>
      <t xml:space="preserve">
   </t>
    </r>
    <r>
      <rPr>
        <b/>
        <sz val="11"/>
        <rFont val="Calibri"/>
        <family val="2"/>
      </rPr>
      <t>(1)</t>
    </r>
    <r>
      <rPr>
        <sz val="11"/>
        <rFont val="Calibri"/>
        <family val="2"/>
      </rPr>
      <t xml:space="preserve"> Enter the MW-AC (if applicable). [</t>
    </r>
    <r>
      <rPr>
        <sz val="11"/>
        <color indexed="10"/>
        <rFont val="Calibri"/>
        <family val="2"/>
      </rPr>
      <t>user input</t>
    </r>
    <r>
      <rPr>
        <sz val="11"/>
        <rFont val="Calibri"/>
        <family val="2"/>
      </rPr>
      <t xml:space="preserve">]
   </t>
    </r>
    <r>
      <rPr>
        <b/>
        <sz val="11"/>
        <rFont val="Calibri"/>
        <family val="2"/>
      </rPr>
      <t>(2)</t>
    </r>
    <r>
      <rPr>
        <sz val="11"/>
        <rFont val="Calibri"/>
        <family val="2"/>
      </rPr>
      <t xml:space="preserve"> Enter the capacity factor.  [</t>
    </r>
    <r>
      <rPr>
        <sz val="11"/>
        <color indexed="10"/>
        <rFont val="Calibri"/>
        <family val="2"/>
      </rPr>
      <t>user input</t>
    </r>
    <r>
      <rPr>
        <sz val="11"/>
        <rFont val="Calibri"/>
        <family val="2"/>
      </rPr>
      <t xml:space="preserve">]
   </t>
    </r>
    <r>
      <rPr>
        <b/>
        <sz val="11"/>
        <rFont val="Calibri"/>
        <family val="2"/>
      </rPr>
      <t>(3)</t>
    </r>
    <r>
      <rPr>
        <sz val="11"/>
        <rFont val="Calibri"/>
        <family val="2"/>
      </rPr>
      <t xml:space="preserve"> Enter the degradation (if applicable) [</t>
    </r>
    <r>
      <rPr>
        <sz val="11"/>
        <color indexed="10"/>
        <rFont val="Calibri"/>
        <family val="2"/>
      </rPr>
      <t>user input</t>
    </r>
    <r>
      <rPr>
        <sz val="11"/>
        <rFont val="Calibri"/>
        <family val="2"/>
      </rPr>
      <t xml:space="preserve">]
  </t>
    </r>
  </si>
  <si>
    <r>
      <t xml:space="preserve">N. AFUDC
 (1) </t>
    </r>
    <r>
      <rPr>
        <sz val="11"/>
        <rFont val="Calibri"/>
        <family val="2"/>
      </rPr>
      <t>Input either 1 (</t>
    </r>
    <r>
      <rPr>
        <i/>
        <sz val="11"/>
        <rFont val="Calibri"/>
        <family val="2"/>
      </rPr>
      <t xml:space="preserve">turn on) </t>
    </r>
    <r>
      <rPr>
        <sz val="11"/>
        <rFont val="Calibri"/>
        <family val="2"/>
      </rPr>
      <t>or 0 (</t>
    </r>
    <r>
      <rPr>
        <i/>
        <sz val="11"/>
        <rFont val="Calibri"/>
        <family val="2"/>
      </rPr>
      <t xml:space="preserve">turn off) </t>
    </r>
    <r>
      <rPr>
        <sz val="11"/>
        <rFont val="Calibri"/>
        <family val="2"/>
      </rPr>
      <t>AFUDC calculations. [</t>
    </r>
    <r>
      <rPr>
        <sz val="11"/>
        <color rgb="FFFF0000"/>
        <rFont val="Calibri"/>
        <family val="2"/>
      </rPr>
      <t>user input</t>
    </r>
    <r>
      <rPr>
        <sz val="11"/>
        <rFont val="Calibri"/>
        <family val="2"/>
      </rPr>
      <t xml:space="preserve">]
 </t>
    </r>
    <r>
      <rPr>
        <b/>
        <sz val="11"/>
        <rFont val="Calibri"/>
        <family val="2"/>
      </rPr>
      <t>(2)</t>
    </r>
    <r>
      <rPr>
        <sz val="11"/>
        <rFont val="Calibri"/>
        <family val="2"/>
      </rPr>
      <t xml:space="preserve"> If pre-calculated AFUDC numbers are available, input in "</t>
    </r>
    <r>
      <rPr>
        <i/>
        <sz val="11"/>
        <rFont val="Calibri"/>
        <family val="2"/>
      </rPr>
      <t>CAPEX"</t>
    </r>
    <r>
      <rPr>
        <sz val="11"/>
        <rFont val="Calibri"/>
        <family val="2"/>
      </rPr>
      <t xml:space="preserve"> sheet (rows 60-69). [</t>
    </r>
    <r>
      <rPr>
        <sz val="11"/>
        <color rgb="FFFF0000"/>
        <rFont val="Calibri"/>
        <family val="2"/>
      </rPr>
      <t>user</t>
    </r>
    <r>
      <rPr>
        <sz val="11"/>
        <rFont val="Calibri"/>
        <family val="2"/>
      </rPr>
      <t xml:space="preserve"> </t>
    </r>
    <r>
      <rPr>
        <sz val="11"/>
        <color rgb="FFFF0000"/>
        <rFont val="Calibri"/>
        <family val="2"/>
      </rPr>
      <t>input</t>
    </r>
    <r>
      <rPr>
        <sz val="11"/>
        <rFont val="Calibri"/>
        <family val="2"/>
      </rPr>
      <t>]</t>
    </r>
  </si>
  <si>
    <r>
      <rPr>
        <b/>
        <sz val="11"/>
        <color indexed="8"/>
        <rFont val="Calibri"/>
        <family val="2"/>
      </rPr>
      <t>J. Property Tax</t>
    </r>
    <r>
      <rPr>
        <sz val="11"/>
        <rFont val="Calibri"/>
        <family val="2"/>
      </rPr>
      <t xml:space="preserve"> - 
   </t>
    </r>
    <r>
      <rPr>
        <b/>
        <sz val="11"/>
        <rFont val="Calibri"/>
        <family val="2"/>
      </rPr>
      <t xml:space="preserve"> (1) </t>
    </r>
    <r>
      <rPr>
        <sz val="11"/>
        <rFont val="Calibri"/>
        <family val="2"/>
      </rPr>
      <t>Ad Valorem Tax - Management controlled entry (</t>
    </r>
    <r>
      <rPr>
        <b/>
        <sz val="11"/>
        <rFont val="Calibri"/>
        <family val="2"/>
      </rPr>
      <t>do not attempt to change cell</t>
    </r>
    <r>
      <rPr>
        <sz val="11"/>
        <rFont val="Calibri"/>
        <family val="2"/>
      </rPr>
      <t>).  Based on entity selected in Input Item B and  Subject to Property Tax cell. [</t>
    </r>
    <r>
      <rPr>
        <sz val="11"/>
        <color rgb="FFFF0000"/>
        <rFont val="Calibri"/>
        <family val="2"/>
      </rPr>
      <t>user input</t>
    </r>
    <r>
      <rPr>
        <sz val="11"/>
        <rFont val="Calibri"/>
        <family val="2"/>
      </rPr>
      <t xml:space="preserve">]
    </t>
    </r>
    <r>
      <rPr>
        <b/>
        <sz val="11"/>
        <rFont val="Calibri"/>
        <family val="2"/>
      </rPr>
      <t>(2)</t>
    </r>
    <r>
      <rPr>
        <sz val="11"/>
        <rFont val="Calibri"/>
        <family val="2"/>
      </rPr>
      <t xml:space="preserve"> % of NBV subject to Property Tax Rate - Management controlled entry (</t>
    </r>
    <r>
      <rPr>
        <b/>
        <sz val="11"/>
        <rFont val="Calibri"/>
        <family val="2"/>
      </rPr>
      <t>do not attempt to change cell</t>
    </r>
    <r>
      <rPr>
        <sz val="11"/>
        <rFont val="Calibri"/>
        <family val="2"/>
      </rPr>
      <t>). Based on selection in Solar Property Tax Exemption. [</t>
    </r>
    <r>
      <rPr>
        <sz val="11"/>
        <color rgb="FFFF0000"/>
        <rFont val="Calibri"/>
        <family val="2"/>
      </rPr>
      <t>user input</t>
    </r>
    <r>
      <rPr>
        <sz val="11"/>
        <rFont val="Calibri"/>
        <family val="2"/>
      </rPr>
      <t xml:space="preserve">]
    </t>
    </r>
    <r>
      <rPr>
        <b/>
        <sz val="11"/>
        <rFont val="Calibri"/>
        <family val="2"/>
      </rPr>
      <t>(3)</t>
    </r>
    <r>
      <rPr>
        <sz val="11"/>
        <rFont val="Calibri"/>
        <family val="2"/>
      </rPr>
      <t xml:space="preserve"> Subject to Property Tax - Turn on if project being modeled is subject to property tax. [</t>
    </r>
    <r>
      <rPr>
        <sz val="11"/>
        <color rgb="FFFF0000"/>
        <rFont val="Calibri"/>
        <family val="2"/>
      </rPr>
      <t>user input</t>
    </r>
    <r>
      <rPr>
        <sz val="11"/>
        <rFont val="Calibri"/>
        <family val="2"/>
      </rPr>
      <t xml:space="preserve">]
    </t>
    </r>
    <r>
      <rPr>
        <b/>
        <sz val="11"/>
        <rFont val="Calibri"/>
        <family val="2"/>
      </rPr>
      <t>(4)</t>
    </r>
    <r>
      <rPr>
        <sz val="11"/>
        <rFont val="Calibri"/>
        <family val="2"/>
      </rPr>
      <t xml:space="preserve"> Solar Property Tax Exemption - Turn on only for solar projects. [</t>
    </r>
    <r>
      <rPr>
        <sz val="11"/>
        <color rgb="FFFF0000"/>
        <rFont val="Calibri"/>
        <family val="2"/>
      </rPr>
      <t>user input</t>
    </r>
    <r>
      <rPr>
        <sz val="11"/>
        <rFont val="Calibri"/>
        <family val="2"/>
      </rPr>
      <t>]</t>
    </r>
  </si>
  <si>
    <t>Note:  button can also be found in Financials tab (cell B1/B2)</t>
  </si>
  <si>
    <t>Click button once all data/inputs are entered</t>
  </si>
  <si>
    <t>PGS Work &amp; Asset Management - New</t>
  </si>
  <si>
    <t>All checks OK</t>
  </si>
  <si>
    <t>PGS Work &amp; Asset Management - New - Results</t>
  </si>
  <si>
    <t>PGS Work &amp; Asset Management - New - Input Data</t>
  </si>
  <si>
    <t>2020 - 2037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</si>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</sst>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00000"/>
    <numFmt numFmtId="168" formatCode="dd\-mmm\-yy_)"/>
    <numFmt numFmtId="169" formatCode="General_)"/>
    <numFmt numFmtId="170" formatCode="_(* #,##0.00%_);[Red]_(* \-#,##0.00%_);[Green]_(* 0.00%_);_(@_)_%"/>
    <numFmt numFmtId="171" formatCode="#,##0.0\ \ \ _);\(#,##0.0\)"/>
    <numFmt numFmtId="172" formatCode="#,##0.0_);\(#,##0.0\)"/>
    <numFmt numFmtId="173" formatCode="#,##0.000_);\(#,##0.000\)"/>
    <numFmt numFmtId="174" formatCode="#,##0___);\(#,##0\)__"/>
    <numFmt numFmtId="175" formatCode="0.0000000"/>
    <numFmt numFmtId="176" formatCode="0.0"/>
    <numFmt numFmtId="177" formatCode="\ \ @"/>
    <numFmt numFmtId="178" formatCode="&quot;$&quot;#,##0\ ;[Red]\(&quot;$&quot;#,##0\)"/>
    <numFmt numFmtId="179" formatCode="#,##0.0_);[Red]\(#,##0.0\)"/>
    <numFmt numFmtId="180" formatCode="#,##0.000_);[Red]\(#,##0.000\)"/>
    <numFmt numFmtId="181" formatCode="&quot;$&quot;#,##0.00;\-&quot;$&quot;#,##0.00"/>
    <numFmt numFmtId="182" formatCode="&quot;$&quot;#,##0.0_);[Red]\(&quot;$&quot;#,##0.0\)"/>
    <numFmt numFmtId="183" formatCode="&quot;$&quot;#,##0.000_);[Red]\(&quot;$&quot;#,##0.000\)"/>
    <numFmt numFmtId="184" formatCode="_-* #,##0_-;\-* #,##0_-;_-* &quot;-&quot;_-;_-@_-"/>
    <numFmt numFmtId="185" formatCode="_-* #,##0.00_-;\-* #,##0.00_-;_-* &quot;-&quot;??_-;_-@_-"/>
    <numFmt numFmtId="186" formatCode="&quot;$&quot;#,##0.0_);\(&quot;$&quot;#,##0.0\)"/>
    <numFmt numFmtId="187" formatCode="_-* #,##0.0_-;\-* #,##0.0_-;_-* &quot;-&quot;??_-;_-@_-"/>
    <numFmt numFmtId="188" formatCode="#,##0.00&quot; $&quot;;\-#,##0.00&quot; $&quot;"/>
    <numFmt numFmtId="189" formatCode="&quot;$&quot;#,##0"/>
    <numFmt numFmtId="190" formatCode="0.00_)"/>
    <numFmt numFmtId="191" formatCode="#,##0.00_ ;[Red]\-#,##0.00\ "/>
    <numFmt numFmtId="192" formatCode="0.0\ &quot;x&quot;"/>
    <numFmt numFmtId="193" formatCode="[Blue]General"/>
    <numFmt numFmtId="194" formatCode="m/d"/>
    <numFmt numFmtId="195" formatCode="#,##0.0\%_);\(#,##0.0\%\);#,##0.0\%_);@_)"/>
    <numFmt numFmtId="196" formatCode="_(* #,##0.00000_);_(* \(#,##0.00000\);_(* &quot;-&quot;??_);_(@_)"/>
    <numFmt numFmtId="197" formatCode="&quot;$&quot;#,##0.00"/>
    <numFmt numFmtId="198" formatCode="0.000"/>
    <numFmt numFmtId="199" formatCode="0.00000"/>
    <numFmt numFmtId="200" formatCode="&quot;$&quot;#,##0.0"/>
    <numFmt numFmtId="201" formatCode="0;0;\-;@"/>
  </numFmts>
  <fonts count="127">
    <font>
      <sz val="12"/>
      <name val="Arial"/>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Times New Roman"/>
      <family val="1"/>
    </font>
    <font>
      <strike/>
      <sz val="8"/>
      <name val="Arial"/>
      <family val="2"/>
    </font>
    <font>
      <sz val="8"/>
      <color indexed="8"/>
      <name val="Arial"/>
      <family val="2"/>
    </font>
    <font>
      <sz val="8"/>
      <color indexed="12"/>
      <name val="Helvetica"/>
      <family val="2"/>
    </font>
    <font>
      <b/>
      <sz val="8"/>
      <color indexed="8"/>
      <name val="Arial"/>
      <family val="2"/>
    </font>
    <font>
      <sz val="8"/>
      <name val="Times New Roman"/>
      <family val="1"/>
    </font>
    <font>
      <sz val="10"/>
      <name val="Arial"/>
      <family val="2"/>
    </font>
    <font>
      <b/>
      <sz val="8"/>
      <name val="Times New Roman"/>
      <family val="1"/>
    </font>
    <font>
      <sz val="8"/>
      <name val="Palatino"/>
      <family val="1"/>
    </font>
    <font>
      <sz val="10"/>
      <color indexed="8"/>
      <name val="Arial"/>
      <family val="2"/>
    </font>
    <font>
      <sz val="10"/>
      <name val="Times New Roman"/>
      <family val="1"/>
    </font>
    <font>
      <sz val="8"/>
      <name val="Helv"/>
    </font>
    <font>
      <sz val="8"/>
      <color indexed="18"/>
      <name val="Times New Roman"/>
      <family val="1"/>
    </font>
    <font>
      <sz val="11"/>
      <name val="??"/>
      <family val="3"/>
      <charset val="129"/>
    </font>
    <font>
      <sz val="8"/>
      <name val="Helvetica-Narrow"/>
      <family val="2"/>
    </font>
    <font>
      <sz val="8"/>
      <name val="Arial"/>
      <family val="2"/>
    </font>
    <font>
      <sz val="7"/>
      <name val="Palatino"/>
      <family val="1"/>
    </font>
    <font>
      <sz val="8"/>
      <name val="Arial"/>
      <family val="2"/>
    </font>
    <font>
      <sz val="6"/>
      <color indexed="16"/>
      <name val="Palatino"/>
      <family val="1"/>
    </font>
    <font>
      <sz val="18"/>
      <name val="Helvetica-Black"/>
    </font>
    <font>
      <i/>
      <sz val="14"/>
      <name val="Palatino"/>
      <family val="1"/>
    </font>
    <font>
      <b/>
      <u/>
      <sz val="14"/>
      <name val="Arial Narrow"/>
      <family val="2"/>
    </font>
    <font>
      <sz val="10"/>
      <color indexed="12"/>
      <name val="Arial"/>
      <family val="2"/>
    </font>
    <font>
      <sz val="10"/>
      <color indexed="12"/>
      <name val="Arial"/>
      <family val="2"/>
    </font>
    <font>
      <sz val="12"/>
      <color indexed="37"/>
      <name val="swiss"/>
    </font>
    <font>
      <b/>
      <sz val="10"/>
      <color indexed="37"/>
      <name val="Arial MT"/>
    </font>
    <font>
      <sz val="7"/>
      <name val="Small Fonts"/>
      <family val="2"/>
    </font>
    <font>
      <sz val="8"/>
      <name val="Helvetica"/>
      <family val="2"/>
    </font>
    <font>
      <sz val="8"/>
      <color indexed="12"/>
      <name val="Arial"/>
      <family val="2"/>
    </font>
    <font>
      <b/>
      <sz val="8"/>
      <name val="Arial"/>
      <family val="2"/>
    </font>
    <font>
      <b/>
      <sz val="10"/>
      <color indexed="8"/>
      <name val="Arial"/>
      <family val="2"/>
    </font>
    <font>
      <b/>
      <sz val="26"/>
      <name val="Times New Roman"/>
      <family val="1"/>
    </font>
    <font>
      <b/>
      <sz val="18"/>
      <name val="Times New Roman"/>
      <family val="1"/>
    </font>
    <font>
      <sz val="10"/>
      <color indexed="16"/>
      <name val="Helvetica-Black"/>
    </font>
    <font>
      <i/>
      <sz val="8"/>
      <name val="Times New Roman"/>
      <family val="1"/>
    </font>
    <font>
      <sz val="10"/>
      <name val="C Helvetica Condensed"/>
    </font>
    <font>
      <sz val="10"/>
      <color indexed="55"/>
      <name val="Arial"/>
      <family val="2"/>
    </font>
    <font>
      <sz val="8"/>
      <color indexed="12"/>
      <name val="Times New Roman"/>
      <family val="1"/>
    </font>
    <font>
      <sz val="8"/>
      <color indexed="14"/>
      <name val="Helvetica"/>
      <family val="2"/>
    </font>
    <font>
      <sz val="10"/>
      <name val="Times New Roman"/>
      <family val="1"/>
    </font>
    <font>
      <sz val="8"/>
      <name val="Arial Narrow"/>
      <family val="2"/>
    </font>
    <font>
      <b/>
      <u/>
      <sz val="12"/>
      <name val="Arial Narrow"/>
      <family val="2"/>
    </font>
    <font>
      <b/>
      <u/>
      <sz val="10"/>
      <name val="Arial Narrow"/>
      <family val="2"/>
    </font>
    <font>
      <b/>
      <sz val="9"/>
      <name val="Arial"/>
      <family val="2"/>
    </font>
    <font>
      <b/>
      <sz val="9"/>
      <name val="Palatino"/>
      <family val="1"/>
    </font>
    <font>
      <sz val="9"/>
      <color indexed="21"/>
      <name val="Helvetica-Black"/>
    </font>
    <font>
      <sz val="9"/>
      <name val="Helvetica-Black"/>
    </font>
    <font>
      <sz val="8"/>
      <color indexed="8"/>
      <name val="Arial"/>
      <family val="2"/>
    </font>
    <font>
      <b/>
      <sz val="7"/>
      <color indexed="12"/>
      <name val="Arial"/>
      <family val="2"/>
    </font>
    <font>
      <i/>
      <sz val="12"/>
      <color indexed="8"/>
      <name val="Arial MT"/>
    </font>
    <font>
      <sz val="10"/>
      <color indexed="8"/>
      <name val="Arial"/>
      <family val="2"/>
    </font>
    <font>
      <sz val="8"/>
      <color indexed="9"/>
      <name val="Arial"/>
      <family val="2"/>
    </font>
    <font>
      <sz val="10"/>
      <color indexed="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name val="Arial"/>
      <family val="2"/>
    </font>
    <font>
      <sz val="12"/>
      <name val="Arial MT"/>
    </font>
    <font>
      <sz val="11"/>
      <color indexed="8"/>
      <name val="Calibri"/>
      <family val="2"/>
    </font>
    <font>
      <b/>
      <sz val="11"/>
      <name val="Calibri"/>
      <family val="2"/>
    </font>
    <font>
      <sz val="11"/>
      <name val="Calibri"/>
      <family val="2"/>
    </font>
    <font>
      <b/>
      <sz val="11"/>
      <color indexed="8"/>
      <name val="Calibri"/>
      <family val="2"/>
    </font>
    <font>
      <sz val="11"/>
      <color indexed="10"/>
      <name val="Calibri"/>
      <family val="2"/>
    </font>
    <font>
      <i/>
      <sz val="11"/>
      <name val="Calibri"/>
      <family val="2"/>
    </font>
    <font>
      <b/>
      <u/>
      <sz val="11"/>
      <color indexed="60"/>
      <name val="Calibri"/>
      <family val="2"/>
    </font>
    <font>
      <sz val="11"/>
      <color theme="1"/>
      <name val="Calibri"/>
      <family val="2"/>
      <scheme val="minor"/>
    </font>
    <font>
      <b/>
      <sz val="11"/>
      <name val="Calibri"/>
      <family val="2"/>
      <scheme val="minor"/>
    </font>
    <font>
      <sz val="11"/>
      <name val="Calibri"/>
      <family val="2"/>
      <scheme val="minor"/>
    </font>
    <font>
      <sz val="11"/>
      <color rgb="FFFFFF00"/>
      <name val="Calibri"/>
      <family val="2"/>
      <scheme val="minor"/>
    </font>
    <font>
      <b/>
      <sz val="11"/>
      <color theme="1"/>
      <name val="Calibri"/>
      <family val="2"/>
      <scheme val="minor"/>
    </font>
    <font>
      <b/>
      <u/>
      <sz val="11"/>
      <name val="Calibri"/>
      <family val="2"/>
      <scheme val="minor"/>
    </font>
    <font>
      <sz val="11"/>
      <color indexed="12"/>
      <name val="Calibri"/>
      <family val="2"/>
      <scheme val="minor"/>
    </font>
    <font>
      <sz val="11"/>
      <color rgb="FF0000CC"/>
      <name val="Calibri"/>
      <family val="2"/>
      <scheme val="minor"/>
    </font>
    <font>
      <i/>
      <sz val="11"/>
      <name val="Calibri"/>
      <family val="2"/>
      <scheme val="minor"/>
    </font>
    <font>
      <b/>
      <i/>
      <sz val="11"/>
      <name val="Calibri"/>
      <family val="2"/>
      <scheme val="minor"/>
    </font>
    <font>
      <i/>
      <sz val="10"/>
      <color rgb="FFFF0000"/>
      <name val="Calibri"/>
      <family val="2"/>
      <scheme val="minor"/>
    </font>
    <font>
      <u/>
      <sz val="11"/>
      <name val="Calibri"/>
      <family val="2"/>
      <scheme val="minor"/>
    </font>
    <font>
      <b/>
      <sz val="11"/>
      <color theme="3" tint="-0.249977111117893"/>
      <name val="Calibri"/>
      <family val="2"/>
      <scheme val="minor"/>
    </font>
    <font>
      <b/>
      <sz val="11"/>
      <color theme="0"/>
      <name val="Calibri"/>
      <family val="2"/>
      <scheme val="minor"/>
    </font>
    <font>
      <sz val="11"/>
      <color theme="0"/>
      <name val="Calibri"/>
      <family val="2"/>
      <scheme val="minor"/>
    </font>
    <font>
      <b/>
      <sz val="12"/>
      <name val="Calibri"/>
      <family val="2"/>
      <scheme val="minor"/>
    </font>
    <font>
      <b/>
      <sz val="12"/>
      <color theme="1"/>
      <name val="Calibri"/>
      <family val="2"/>
      <scheme val="minor"/>
    </font>
    <font>
      <sz val="12"/>
      <name val="Calibri"/>
      <family val="2"/>
      <scheme val="minor"/>
    </font>
    <font>
      <b/>
      <sz val="12"/>
      <color theme="3" tint="-0.249977111117893"/>
      <name val="Calibri"/>
      <family val="2"/>
      <scheme val="minor"/>
    </font>
    <font>
      <sz val="8"/>
      <name val="Calibri"/>
      <family val="2"/>
      <scheme val="minor"/>
    </font>
    <font>
      <sz val="8"/>
      <color rgb="FF0000CC"/>
      <name val="Calibri"/>
      <family val="2"/>
      <scheme val="minor"/>
    </font>
    <font>
      <i/>
      <sz val="10"/>
      <name val="Calibri"/>
      <family val="2"/>
      <scheme val="minor"/>
    </font>
    <font>
      <b/>
      <i/>
      <sz val="9"/>
      <name val="Calibri"/>
      <family val="2"/>
      <scheme val="minor"/>
    </font>
    <font>
      <b/>
      <i/>
      <sz val="9"/>
      <color rgb="FF0000CC"/>
      <name val="Calibri"/>
      <family val="2"/>
      <scheme val="minor"/>
    </font>
    <font>
      <i/>
      <sz val="9"/>
      <color rgb="FF0000CC"/>
      <name val="Calibri"/>
      <family val="2"/>
      <scheme val="minor"/>
    </font>
    <font>
      <b/>
      <sz val="11"/>
      <color rgb="FFFF0000"/>
      <name val="Calibri"/>
      <family val="2"/>
      <scheme val="minor"/>
    </font>
    <font>
      <sz val="12"/>
      <name val="Arial"/>
      <family val="2"/>
    </font>
    <font>
      <sz val="11"/>
      <color rgb="FF0000FF"/>
      <name val="Calibri"/>
      <family val="2"/>
      <scheme val="minor"/>
    </font>
    <font>
      <sz val="11"/>
      <color rgb="FFFF0000"/>
      <name val="Calibri"/>
      <family val="2"/>
      <scheme val="minor"/>
    </font>
    <font>
      <sz val="12"/>
      <color rgb="FF0000FF"/>
      <name val="Calibri"/>
      <family val="2"/>
      <scheme val="minor"/>
    </font>
    <font>
      <sz val="11"/>
      <color theme="1"/>
      <name val="Arial"/>
      <family val="2"/>
    </font>
    <font>
      <sz val="12"/>
      <color theme="1"/>
      <name val="Calibri"/>
      <family val="2"/>
      <scheme val="minor"/>
    </font>
    <font>
      <sz val="12"/>
      <color rgb="FF00B050"/>
      <name val="Calibri"/>
      <family val="2"/>
      <scheme val="minor"/>
    </font>
    <font>
      <i/>
      <sz val="12"/>
      <color theme="1"/>
      <name val="Calibri"/>
      <family val="2"/>
      <scheme val="minor"/>
    </font>
    <font>
      <vertAlign val="superscript"/>
      <sz val="12"/>
      <name val="Calibri"/>
      <family val="2"/>
      <scheme val="minor"/>
    </font>
    <font>
      <i/>
      <sz val="12"/>
      <name val="Calibri"/>
      <family val="2"/>
      <scheme val="minor"/>
    </font>
    <font>
      <b/>
      <sz val="11"/>
      <color rgb="FF0000FF"/>
      <name val="Calibri"/>
      <family val="2"/>
      <scheme val="minor"/>
    </font>
    <font>
      <sz val="11"/>
      <color rgb="FFFFFFCC"/>
      <name val="Calibri"/>
      <family val="2"/>
      <scheme val="minor"/>
    </font>
    <font>
      <b/>
      <sz val="11"/>
      <color rgb="FFFFFF00"/>
      <name val="Calibri"/>
      <family val="2"/>
      <scheme val="minor"/>
    </font>
    <font>
      <sz val="11"/>
      <color rgb="FFFF0000"/>
      <name val="Calibri"/>
      <family val="2"/>
    </font>
    <font>
      <b/>
      <sz val="12"/>
      <color theme="0"/>
      <name val="Calibri"/>
      <family val="2"/>
      <scheme val="minor"/>
    </font>
    <font>
      <sz val="8"/>
      <color rgb="FF000000"/>
      <name val="Segoe UI"/>
      <family val="2"/>
    </font>
    <font>
      <b/>
      <sz val="12"/>
      <color rgb="FFFF0000"/>
      <name val="Calibri"/>
      <family val="2"/>
      <scheme val="minor"/>
    </font>
    <font>
      <b/>
      <i/>
      <sz val="11"/>
      <color rgb="FFFF0000"/>
      <name val="Calibri"/>
      <family val="2"/>
      <scheme val="minor"/>
    </font>
    <font>
      <i/>
      <sz val="9"/>
      <color rgb="FF0000FF"/>
      <name val="Calibri"/>
      <family val="2"/>
      <scheme val="minor"/>
    </font>
    <font>
      <b/>
      <i/>
      <sz val="9"/>
      <color rgb="FF0000FF"/>
      <name val="Calibri"/>
      <family val="2"/>
      <scheme val="minor"/>
    </font>
    <font>
      <b/>
      <sz val="9"/>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bgColor indexed="8"/>
      </patternFill>
    </fill>
    <fill>
      <patternFill patternType="gray0625">
        <fgColor indexed="26"/>
        <bgColor indexed="43"/>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indexed="42"/>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indexed="64"/>
      </bottom>
      <diagonal/>
    </border>
  </borders>
  <cellStyleXfs count="434">
    <xf numFmtId="0" fontId="0" fillId="0" borderId="0"/>
    <xf numFmtId="167" fontId="6" fillId="0" borderId="0">
      <alignment horizontal="left" wrapText="1"/>
    </xf>
    <xf numFmtId="167" fontId="71" fillId="0" borderId="0">
      <alignment horizontal="left" wrapText="1"/>
    </xf>
    <xf numFmtId="167" fontId="6" fillId="0" borderId="0">
      <alignment horizontal="left" wrapText="1"/>
    </xf>
    <xf numFmtId="175" fontId="6" fillId="0" borderId="0">
      <alignment horizontal="left" wrapText="1"/>
    </xf>
    <xf numFmtId="175" fontId="71" fillId="0" borderId="0">
      <alignment horizontal="left" wrapText="1"/>
    </xf>
    <xf numFmtId="175"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5" fontId="6" fillId="0" borderId="0">
      <alignment horizontal="left" wrapText="1"/>
    </xf>
    <xf numFmtId="175" fontId="71" fillId="0" borderId="0">
      <alignment horizontal="left" wrapText="1"/>
    </xf>
    <xf numFmtId="175"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7" fontId="6" fillId="0" borderId="0">
      <alignment horizontal="left" wrapText="1"/>
    </xf>
    <xf numFmtId="177" fontId="71" fillId="0" borderId="0">
      <alignment horizontal="left" wrapText="1"/>
    </xf>
    <xf numFmtId="177" fontId="6" fillId="0" borderId="0">
      <alignment horizontal="left" wrapText="1"/>
    </xf>
    <xf numFmtId="177" fontId="6" fillId="0" borderId="0">
      <alignment horizontal="left" wrapText="1"/>
    </xf>
    <xf numFmtId="177" fontId="71" fillId="0" borderId="0">
      <alignment horizontal="left" wrapText="1"/>
    </xf>
    <xf numFmtId="177" fontId="6" fillId="0" borderId="0">
      <alignment horizontal="left" wrapText="1"/>
    </xf>
    <xf numFmtId="177" fontId="6" fillId="0" borderId="0">
      <alignment horizontal="left" wrapText="1"/>
    </xf>
    <xf numFmtId="177" fontId="71" fillId="0" borderId="0">
      <alignment horizontal="left" wrapText="1"/>
    </xf>
    <xf numFmtId="177" fontId="6" fillId="0" borderId="0">
      <alignment horizontal="left" wrapText="1"/>
    </xf>
    <xf numFmtId="177" fontId="6" fillId="0" borderId="0">
      <alignment horizontal="left" wrapText="1"/>
    </xf>
    <xf numFmtId="177" fontId="71" fillId="0" borderId="0">
      <alignment horizontal="left" wrapText="1"/>
    </xf>
    <xf numFmtId="17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76" fontId="6" fillId="0" borderId="0">
      <alignment horizontal="left" wrapText="1"/>
    </xf>
    <xf numFmtId="176" fontId="71" fillId="0" borderId="0">
      <alignment horizontal="left" wrapText="1"/>
    </xf>
    <xf numFmtId="176"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174" fontId="6" fillId="0" borderId="0">
      <alignment horizontal="left" wrapText="1"/>
    </xf>
    <xf numFmtId="174" fontId="71" fillId="0" borderId="0">
      <alignment horizontal="left" wrapText="1"/>
    </xf>
    <xf numFmtId="174" fontId="6" fillId="0" borderId="0">
      <alignment horizontal="left" wrapText="1"/>
    </xf>
    <xf numFmtId="167" fontId="6" fillId="0" borderId="0">
      <alignment horizontal="left" wrapText="1"/>
    </xf>
    <xf numFmtId="167" fontId="71" fillId="0" borderId="0">
      <alignment horizontal="left" wrapText="1"/>
    </xf>
    <xf numFmtId="167" fontId="6" fillId="0" borderId="0">
      <alignment horizontal="left" wrapText="1"/>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178" fontId="6" fillId="20" borderId="1">
      <alignment horizontal="center" vertical="center"/>
    </xf>
    <xf numFmtId="171" fontId="7" fillId="0" borderId="0"/>
    <xf numFmtId="0" fontId="61" fillId="3" borderId="0" applyNumberFormat="0" applyBorder="0" applyAlignment="0" applyProtection="0"/>
    <xf numFmtId="0" fontId="8" fillId="0" borderId="0" applyNumberFormat="0" applyFill="0" applyBorder="0" applyAlignment="0" applyProtection="0"/>
    <xf numFmtId="0" fontId="9" fillId="21" borderId="0" applyNumberFormat="0" applyFill="0" applyBorder="0" applyAlignment="0" applyProtection="0">
      <protection locked="0"/>
    </xf>
    <xf numFmtId="14" fontId="10" fillId="0" borderId="0" applyNumberFormat="0" applyFill="0" applyBorder="0" applyAlignment="0" applyProtection="0">
      <alignment horizontal="center"/>
    </xf>
    <xf numFmtId="0" fontId="11" fillId="21" borderId="2" applyNumberFormat="0" applyFill="0" applyBorder="0" applyAlignment="0" applyProtection="0">
      <protection locked="0"/>
    </xf>
    <xf numFmtId="0" fontId="12" fillId="0" borderId="3" applyNumberFormat="0" applyFont="0" applyFill="0" applyAlignment="0" applyProtection="0"/>
    <xf numFmtId="0" fontId="7" fillId="0" borderId="3" applyNumberFormat="0" applyFont="0" applyFill="0" applyAlignment="0" applyProtection="0"/>
    <xf numFmtId="169" fontId="13" fillId="0" borderId="4" applyNumberFormat="0" applyFill="0" applyAlignment="0" applyProtection="0"/>
    <xf numFmtId="169" fontId="6" fillId="0" borderId="4" applyNumberFormat="0" applyFill="0" applyAlignment="0" applyProtection="0"/>
    <xf numFmtId="0" fontId="62" fillId="22" borderId="5" applyNumberFormat="0" applyAlignment="0" applyProtection="0"/>
    <xf numFmtId="0" fontId="63" fillId="23" borderId="6" applyNumberFormat="0" applyAlignment="0" applyProtection="0"/>
    <xf numFmtId="43" fontId="6" fillId="0" borderId="0" applyFont="0" applyFill="0" applyBorder="0" applyAlignment="0" applyProtection="0"/>
    <xf numFmtId="179" fontId="7" fillId="0" borderId="0" applyFont="0" applyFill="0" applyBorder="0" applyAlignment="0" applyProtection="0"/>
    <xf numFmtId="40" fontId="13" fillId="0" borderId="0" applyBorder="0" applyProtection="0"/>
    <xf numFmtId="40" fontId="6" fillId="0" borderId="0" applyBorder="0" applyProtection="0"/>
    <xf numFmtId="180" fontId="14" fillId="0" borderId="0" applyFont="0" applyFill="0" applyBorder="0" applyAlignment="0" applyProtection="0">
      <alignment horizontal="center"/>
    </xf>
    <xf numFmtId="0" fontId="15" fillId="0" borderId="0" applyFont="0" applyFill="0" applyBorder="0" applyAlignment="0" applyProtection="0">
      <alignment horizontal="right"/>
    </xf>
    <xf numFmtId="37" fontId="16" fillId="0" borderId="0"/>
    <xf numFmtId="0" fontId="15" fillId="0" borderId="0" applyFont="0" applyFill="0" applyBorder="0" applyAlignment="0" applyProtection="0">
      <alignment horizontal="right"/>
    </xf>
    <xf numFmtId="43" fontId="71"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1" fontId="6" fillId="0" borderId="0">
      <protection locked="0"/>
    </xf>
    <xf numFmtId="182" fontId="17" fillId="0" borderId="0" applyFont="0" applyFill="0" applyBorder="0" applyAlignment="0" applyProtection="0"/>
    <xf numFmtId="8" fontId="7" fillId="0" borderId="0" applyFont="0" applyFill="0" applyBorder="0" applyAlignment="0" applyProtection="0"/>
    <xf numFmtId="183" fontId="7" fillId="0" borderId="0" applyFont="0" applyFill="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44" fontId="80" fillId="0" borderId="0" applyFont="0" applyFill="0" applyBorder="0" applyAlignment="0" applyProtection="0"/>
    <xf numFmtId="44" fontId="80" fillId="0" borderId="0" applyFont="0" applyFill="0" applyBorder="0" applyAlignment="0" applyProtection="0"/>
    <xf numFmtId="181" fontId="6" fillId="0" borderId="0">
      <protection locked="0"/>
    </xf>
    <xf numFmtId="7" fontId="18" fillId="0" borderId="0" applyFill="0" applyBorder="0">
      <alignment horizontal="right"/>
    </xf>
    <xf numFmtId="8" fontId="19" fillId="0" borderId="0" applyNumberFormat="0" applyFill="0" applyBorder="0" applyAlignment="0"/>
    <xf numFmtId="6" fontId="20" fillId="0" borderId="0">
      <protection locked="0"/>
    </xf>
    <xf numFmtId="0" fontId="15" fillId="0" borderId="0" applyFont="0" applyFill="0" applyBorder="0" applyAlignment="0" applyProtection="0"/>
    <xf numFmtId="6" fontId="20" fillId="0" borderId="0">
      <protection locked="0"/>
    </xf>
    <xf numFmtId="40" fontId="21" fillId="0" borderId="0"/>
    <xf numFmtId="184" fontId="6" fillId="0" borderId="0" applyFont="0" applyFill="0" applyBorder="0" applyAlignment="0" applyProtection="0"/>
    <xf numFmtId="185" fontId="6" fillId="0" borderId="0" applyFont="0" applyFill="0" applyBorder="0" applyAlignment="0" applyProtection="0"/>
    <xf numFmtId="186" fontId="7" fillId="0" borderId="0"/>
    <xf numFmtId="0" fontId="15" fillId="0" borderId="7" applyNumberFormat="0" applyFont="0" applyFill="0" applyAlignment="0" applyProtection="0"/>
    <xf numFmtId="0" fontId="64" fillId="0" borderId="0" applyNumberFormat="0" applyFill="0" applyBorder="0" applyAlignment="0" applyProtection="0"/>
    <xf numFmtId="0" fontId="7" fillId="0" borderId="0" applyProtection="0"/>
    <xf numFmtId="0" fontId="5" fillId="0" borderId="0" applyProtection="0"/>
    <xf numFmtId="0" fontId="6" fillId="0" borderId="0" applyProtection="0"/>
    <xf numFmtId="0" fontId="22" fillId="0" borderId="0" applyProtection="0"/>
    <xf numFmtId="187" fontId="6" fillId="0" borderId="0">
      <protection locked="0"/>
    </xf>
    <xf numFmtId="173" fontId="18" fillId="0" borderId="0" applyFill="0" applyBorder="0">
      <alignment horizontal="right"/>
    </xf>
    <xf numFmtId="0" fontId="23" fillId="0" borderId="0" applyFill="0" applyBorder="0" applyProtection="0">
      <alignment horizontal="left"/>
    </xf>
    <xf numFmtId="179" fontId="22" fillId="21" borderId="8" applyFont="0" applyBorder="0" applyAlignment="0" applyProtection="0">
      <alignment vertical="top"/>
    </xf>
    <xf numFmtId="0" fontId="65" fillId="4" borderId="0" applyNumberFormat="0" applyBorder="0" applyAlignment="0" applyProtection="0"/>
    <xf numFmtId="38" fontId="24" fillId="24" borderId="0" applyNumberFormat="0" applyBorder="0" applyAlignment="0" applyProtection="0"/>
    <xf numFmtId="38" fontId="22" fillId="24" borderId="0" applyNumberFormat="0" applyBorder="0" applyAlignment="0" applyProtection="0"/>
    <xf numFmtId="0" fontId="15" fillId="0" borderId="0" applyFont="0" applyFill="0" applyBorder="0" applyAlignment="0" applyProtection="0">
      <alignment horizontal="right"/>
    </xf>
    <xf numFmtId="0" fontId="25" fillId="0" borderId="0" applyProtection="0">
      <alignment horizontal="right"/>
    </xf>
    <xf numFmtId="181" fontId="6" fillId="0" borderId="0">
      <protection locked="0"/>
    </xf>
    <xf numFmtId="0" fontId="26" fillId="0" borderId="0" applyProtection="0">
      <alignment horizontal="left"/>
    </xf>
    <xf numFmtId="0" fontId="27" fillId="0" borderId="0" applyProtection="0">
      <alignment horizontal="left"/>
    </xf>
    <xf numFmtId="0" fontId="66" fillId="0" borderId="0" applyNumberFormat="0" applyFill="0" applyBorder="0" applyAlignment="0" applyProtection="0"/>
    <xf numFmtId="188" fontId="6" fillId="0" borderId="0">
      <protection locked="0"/>
    </xf>
    <xf numFmtId="188" fontId="6" fillId="0" borderId="0">
      <protection locked="0"/>
    </xf>
    <xf numFmtId="0" fontId="28" fillId="0" borderId="0"/>
    <xf numFmtId="0" fontId="29" fillId="0" borderId="9" applyNumberFormat="0" applyFill="0" applyAlignment="0" applyProtection="0"/>
    <xf numFmtId="172" fontId="30" fillId="0" borderId="0" applyNumberFormat="0" applyFill="0" applyBorder="0" applyAlignment="0" applyProtection="0"/>
    <xf numFmtId="10" fontId="24" fillId="25" borderId="8" applyNumberFormat="0" applyBorder="0" applyAlignment="0" applyProtection="0"/>
    <xf numFmtId="10" fontId="22" fillId="25" borderId="8" applyNumberFormat="0" applyBorder="0" applyAlignment="0" applyProtection="0"/>
    <xf numFmtId="172" fontId="29" fillId="0" borderId="0" applyNumberFormat="0" applyFill="0" applyBorder="0" applyAlignment="0" applyProtection="0"/>
    <xf numFmtId="189" fontId="22" fillId="25" borderId="0" applyNumberFormat="0" applyFont="0" applyBorder="0" applyAlignment="0" applyProtection="0">
      <alignment horizontal="center"/>
      <protection locked="0"/>
    </xf>
    <xf numFmtId="165" fontId="22" fillId="25" borderId="10" applyNumberFormat="0" applyFont="0" applyAlignment="0" applyProtection="0">
      <alignment horizontal="center"/>
      <protection locked="0"/>
    </xf>
    <xf numFmtId="168" fontId="31" fillId="26" borderId="11" applyNumberFormat="0" applyBorder="0" applyAlignment="0" applyProtection="0"/>
    <xf numFmtId="0" fontId="32" fillId="27" borderId="0" applyNumberFormat="0"/>
    <xf numFmtId="190" fontId="7" fillId="0" borderId="0">
      <alignment horizontal="left"/>
    </xf>
    <xf numFmtId="0" fontId="67" fillId="0" borderId="12" applyNumberFormat="0" applyFill="0" applyAlignment="0" applyProtection="0"/>
    <xf numFmtId="0" fontId="15" fillId="0" borderId="0" applyFont="0" applyFill="0" applyBorder="0" applyAlignment="0" applyProtection="0">
      <alignment horizontal="right"/>
    </xf>
    <xf numFmtId="191" fontId="6" fillId="0" borderId="0" applyFill="0" applyBorder="0" applyProtection="0">
      <alignment horizontal="right"/>
    </xf>
    <xf numFmtId="192" fontId="7" fillId="0" borderId="0" applyFill="0" applyBorder="0" applyProtection="0">
      <alignment horizontal="right"/>
    </xf>
    <xf numFmtId="0" fontId="68" fillId="28" borderId="0" applyNumberFormat="0" applyBorder="0" applyAlignment="0" applyProtection="0"/>
    <xf numFmtId="37" fontId="33" fillId="0" borderId="0"/>
    <xf numFmtId="193" fontId="6" fillId="0" borderId="0"/>
    <xf numFmtId="0" fontId="71" fillId="0" borderId="0"/>
    <xf numFmtId="0" fontId="80" fillId="0" borderId="0"/>
    <xf numFmtId="0" fontId="80" fillId="0" borderId="0"/>
    <xf numFmtId="0" fontId="6" fillId="0" borderId="0"/>
    <xf numFmtId="0" fontId="80" fillId="0" borderId="0"/>
    <xf numFmtId="0" fontId="72" fillId="0" borderId="0"/>
    <xf numFmtId="0" fontId="6" fillId="0" borderId="0"/>
    <xf numFmtId="0" fontId="34" fillId="0" borderId="0" applyFill="0" applyBorder="0" applyAlignment="0" applyProtection="0"/>
    <xf numFmtId="0" fontId="13" fillId="29" borderId="13" applyNumberFormat="0" applyFont="0" applyAlignment="0" applyProtection="0"/>
    <xf numFmtId="0" fontId="6" fillId="29" borderId="13" applyNumberFormat="0" applyFont="0" applyAlignment="0" applyProtection="0"/>
    <xf numFmtId="172" fontId="24" fillId="0" borderId="0"/>
    <xf numFmtId="172" fontId="22" fillId="0" borderId="0"/>
    <xf numFmtId="172" fontId="35" fillId="0" borderId="0">
      <protection locked="0"/>
    </xf>
    <xf numFmtId="1" fontId="36" fillId="0" borderId="0" applyFont="0" applyFill="0" applyBorder="0" applyAlignment="0" applyProtection="0">
      <protection locked="0"/>
    </xf>
    <xf numFmtId="0" fontId="69" fillId="22" borderId="14" applyNumberFormat="0" applyAlignment="0" applyProtection="0"/>
    <xf numFmtId="40" fontId="16" fillId="21" borderId="0">
      <alignment horizontal="right"/>
    </xf>
    <xf numFmtId="0" fontId="37" fillId="21" borderId="0">
      <alignment horizontal="left"/>
    </xf>
    <xf numFmtId="0" fontId="38" fillId="0" borderId="0" applyFill="0" applyBorder="0" applyProtection="0">
      <alignment horizontal="left"/>
    </xf>
    <xf numFmtId="0" fontId="39" fillId="0" borderId="0" applyFill="0" applyBorder="0" applyProtection="0">
      <alignment horizontal="left"/>
    </xf>
    <xf numFmtId="1" fontId="40" fillId="0" borderId="0" applyProtection="0">
      <alignment horizontal="right" vertical="center"/>
    </xf>
    <xf numFmtId="194" fontId="6" fillId="0" borderId="0" applyFont="0" applyFill="0" applyBorder="0" applyAlignment="0" applyProtection="0"/>
    <xf numFmtId="9" fontId="6" fillId="0" borderId="0" applyFont="0" applyFill="0" applyBorder="0" applyAlignment="0" applyProtection="0"/>
    <xf numFmtId="10" fontId="22" fillId="0" borderId="0"/>
    <xf numFmtId="165" fontId="41" fillId="0" borderId="0" applyFont="0" applyFill="0" applyBorder="0" applyAlignment="0" applyProtection="0"/>
    <xf numFmtId="170" fontId="42" fillId="0" borderId="0" applyFont="0" applyFill="0" applyBorder="0" applyAlignment="0" applyProtection="0"/>
    <xf numFmtId="165" fontId="43" fillId="0" borderId="0"/>
    <xf numFmtId="9" fontId="71" fillId="0" borderId="0" applyFont="0" applyFill="0" applyBorder="0" applyAlignment="0" applyProtection="0"/>
    <xf numFmtId="9" fontId="80" fillId="0" borderId="0" applyFont="0" applyFill="0" applyBorder="0" applyAlignment="0" applyProtection="0"/>
    <xf numFmtId="9" fontId="6" fillId="0" borderId="0" applyFont="0" applyFill="0" applyBorder="0" applyAlignment="0" applyProtection="0"/>
    <xf numFmtId="195" fontId="7" fillId="0" borderId="0" applyFont="0" applyFill="0" applyBorder="0" applyProtection="0">
      <alignment horizontal="right"/>
    </xf>
    <xf numFmtId="165" fontId="7" fillId="0" borderId="0"/>
    <xf numFmtId="165" fontId="44" fillId="0" borderId="0"/>
    <xf numFmtId="164" fontId="18" fillId="0" borderId="0" applyFill="0" applyBorder="0">
      <alignment horizontal="right"/>
    </xf>
    <xf numFmtId="0" fontId="36" fillId="24" borderId="8" applyNumberFormat="0" applyFont="0" applyAlignment="0" applyProtection="0"/>
    <xf numFmtId="189" fontId="22" fillId="24" borderId="0" applyNumberFormat="0" applyFont="0" applyBorder="0" applyAlignment="0" applyProtection="0">
      <alignment horizontal="center"/>
      <protection locked="0"/>
    </xf>
    <xf numFmtId="37" fontId="45" fillId="0" borderId="0" applyNumberFormat="0" applyFill="0" applyBorder="0" applyAlignment="0" applyProtection="0"/>
    <xf numFmtId="0" fontId="46" fillId="30" borderId="0" applyNumberFormat="0" applyFont="0" applyBorder="0" applyAlignment="0" applyProtection="0"/>
    <xf numFmtId="0" fontId="17" fillId="30" borderId="0" applyNumberFormat="0" applyFont="0" applyBorder="0" applyAlignment="0" applyProtection="0"/>
    <xf numFmtId="0" fontId="47" fillId="31" borderId="0" applyNumberFormat="0" applyFont="0" applyBorder="0" applyAlignment="0" applyProtection="0">
      <alignment horizontal="center"/>
    </xf>
    <xf numFmtId="0" fontId="48" fillId="0" borderId="0"/>
    <xf numFmtId="0" fontId="6" fillId="32" borderId="0"/>
    <xf numFmtId="167" fontId="6" fillId="0" borderId="0">
      <alignment horizontal="left" wrapText="1"/>
    </xf>
    <xf numFmtId="0" fontId="49" fillId="0" borderId="0"/>
    <xf numFmtId="0" fontId="36" fillId="24" borderId="0" applyNumberFormat="0" applyFont="0" applyBorder="0" applyAlignment="0" applyProtection="0"/>
    <xf numFmtId="0" fontId="50" fillId="0" borderId="0" applyFill="0" applyBorder="0" applyProtection="0">
      <alignment horizontal="center" vertical="center"/>
    </xf>
    <xf numFmtId="0" fontId="51" fillId="0" borderId="0" applyBorder="0" applyProtection="0">
      <alignment vertical="center"/>
    </xf>
    <xf numFmtId="0" fontId="51" fillId="0" borderId="10" applyBorder="0" applyProtection="0">
      <alignment horizontal="right" vertical="center"/>
    </xf>
    <xf numFmtId="0" fontId="52" fillId="33" borderId="0" applyBorder="0" applyProtection="0">
      <alignment horizontal="centerContinuous" vertical="center"/>
    </xf>
    <xf numFmtId="0" fontId="52" fillId="34" borderId="10" applyBorder="0" applyProtection="0">
      <alignment horizontal="centerContinuous" vertical="center"/>
    </xf>
    <xf numFmtId="0" fontId="50" fillId="0" borderId="0" applyFill="0" applyBorder="0" applyProtection="0"/>
    <xf numFmtId="0" fontId="53" fillId="0" borderId="0" applyFill="0" applyBorder="0" applyProtection="0">
      <alignment horizontal="left"/>
    </xf>
    <xf numFmtId="0" fontId="23" fillId="0" borderId="15" applyFill="0" applyBorder="0" applyProtection="0">
      <alignment horizontal="left" vertical="top"/>
    </xf>
    <xf numFmtId="0" fontId="9" fillId="21" borderId="16" applyNumberFormat="0" applyFont="0" applyFill="0" applyAlignment="0" applyProtection="0">
      <protection locked="0"/>
    </xf>
    <xf numFmtId="0" fontId="9" fillId="21" borderId="17" applyNumberFormat="0" applyFont="0" applyFill="0" applyAlignment="0" applyProtection="0">
      <protection locked="0"/>
    </xf>
    <xf numFmtId="0" fontId="36" fillId="0" borderId="0" applyNumberFormat="0" applyFill="0" applyBorder="0" applyAlignment="0" applyProtection="0"/>
    <xf numFmtId="18" fontId="54" fillId="21" borderId="0" applyFont="0" applyFill="0" applyBorder="0" applyAlignment="0" applyProtection="0">
      <protection locked="0"/>
    </xf>
    <xf numFmtId="18" fontId="9" fillId="21" borderId="0" applyFont="0" applyFill="0" applyBorder="0" applyAlignment="0" applyProtection="0">
      <protection locked="0"/>
    </xf>
    <xf numFmtId="0" fontId="46" fillId="0" borderId="0">
      <alignment horizontal="center"/>
    </xf>
    <xf numFmtId="0" fontId="17" fillId="0" borderId="0">
      <alignment horizontal="center"/>
    </xf>
    <xf numFmtId="0" fontId="70" fillId="0" borderId="0" applyNumberFormat="0" applyFill="0" applyBorder="0" applyAlignment="0" applyProtection="0"/>
    <xf numFmtId="190" fontId="14" fillId="0" borderId="0">
      <alignment horizontal="centerContinuous"/>
      <protection locked="0"/>
    </xf>
    <xf numFmtId="188" fontId="6" fillId="0" borderId="18">
      <protection locked="0"/>
    </xf>
    <xf numFmtId="169" fontId="55" fillId="0" borderId="0">
      <alignment horizontal="left"/>
      <protection locked="0"/>
    </xf>
    <xf numFmtId="0" fontId="56" fillId="0" borderId="0" applyNumberFormat="0" applyFont="0" applyFill="0"/>
    <xf numFmtId="38" fontId="57" fillId="0" borderId="19" applyFill="0" applyBorder="0" applyAlignment="0" applyProtection="0">
      <protection locked="0"/>
    </xf>
    <xf numFmtId="38" fontId="16" fillId="0" borderId="19" applyFill="0" applyBorder="0" applyAlignment="0" applyProtection="0">
      <protection locked="0"/>
    </xf>
    <xf numFmtId="37" fontId="24" fillId="35" borderId="0" applyNumberFormat="0" applyBorder="0" applyAlignment="0" applyProtection="0"/>
    <xf numFmtId="37" fontId="22" fillId="35" borderId="0" applyNumberFormat="0" applyBorder="0" applyAlignment="0" applyProtection="0"/>
    <xf numFmtId="37" fontId="22" fillId="0" borderId="0"/>
    <xf numFmtId="37" fontId="22" fillId="35" borderId="0" applyNumberFormat="0" applyBorder="0" applyAlignment="0" applyProtection="0"/>
    <xf numFmtId="3" fontId="35" fillId="0" borderId="9" applyProtection="0"/>
    <xf numFmtId="14" fontId="47" fillId="0" borderId="0" applyNumberFormat="0" applyFont="0" applyBorder="0" applyAlignment="0" applyProtection="0">
      <alignment horizontal="center"/>
    </xf>
    <xf numFmtId="0" fontId="6" fillId="0" borderId="0" applyFont="0" applyFill="0" applyBorder="0" applyAlignment="0" applyProtection="0"/>
    <xf numFmtId="0" fontId="6" fillId="0" borderId="0" applyFont="0" applyFill="0" applyBorder="0" applyAlignment="0" applyProtection="0"/>
    <xf numFmtId="0" fontId="59" fillId="0" borderId="0" applyNumberFormat="0" applyFill="0" applyBorder="0" applyAlignment="0" applyProtection="0"/>
    <xf numFmtId="0" fontId="36" fillId="21" borderId="0" applyNumberFormat="0" applyFont="0" applyAlignment="0" applyProtection="0"/>
    <xf numFmtId="0" fontId="36" fillId="21" borderId="16" applyNumberFormat="0" applyFont="0" applyAlignment="0" applyProtection="0">
      <protection locked="0"/>
    </xf>
    <xf numFmtId="0" fontId="58" fillId="0" borderId="0" applyNumberFormat="0" applyFill="0" applyBorder="0" applyAlignment="0" applyProtection="0"/>
    <xf numFmtId="169" fontId="12" fillId="0" borderId="0" applyFont="0" applyFill="0" applyBorder="0" applyProtection="0">
      <alignment horizontal="right"/>
    </xf>
    <xf numFmtId="169" fontId="7" fillId="0" borderId="0" applyFont="0" applyFill="0" applyBorder="0" applyProtection="0">
      <alignment horizontal="right"/>
    </xf>
    <xf numFmtId="0" fontId="4" fillId="0" borderId="0"/>
    <xf numFmtId="0" fontId="106"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10" fillId="0" borderId="0"/>
    <xf numFmtId="43" fontId="110" fillId="0" borderId="0" applyFont="0" applyFill="0" applyBorder="0" applyAlignment="0" applyProtection="0"/>
    <xf numFmtId="9" fontId="2" fillId="0" borderId="0" applyFont="0" applyFill="0" applyBorder="0" applyAlignment="0" applyProtection="0"/>
  </cellStyleXfs>
  <cellXfs count="224">
    <xf numFmtId="0" fontId="0" fillId="0" borderId="0" xfId="0"/>
    <xf numFmtId="0" fontId="81" fillId="0" borderId="0" xfId="0" applyFont="1"/>
    <xf numFmtId="0" fontId="82" fillId="0" borderId="0" xfId="0" applyFont="1"/>
    <xf numFmtId="0" fontId="81" fillId="0" borderId="10" xfId="0" applyFont="1" applyBorder="1" applyAlignment="1">
      <alignment horizontal="center"/>
    </xf>
    <xf numFmtId="10" fontId="82" fillId="0" borderId="0" xfId="366" applyNumberFormat="1" applyFont="1"/>
    <xf numFmtId="0" fontId="82" fillId="0" borderId="0" xfId="0" applyFont="1" applyAlignment="1">
      <alignment horizontal="left" indent="1"/>
    </xf>
    <xf numFmtId="0" fontId="81" fillId="0" borderId="0" xfId="351" applyFont="1" applyAlignment="1">
      <alignment horizontal="left"/>
    </xf>
    <xf numFmtId="0" fontId="82" fillId="0" borderId="0" xfId="351" applyFont="1" applyAlignment="1">
      <alignment horizontal="left" indent="1"/>
    </xf>
    <xf numFmtId="0" fontId="83" fillId="36" borderId="0" xfId="0" applyFont="1" applyFill="1"/>
    <xf numFmtId="0" fontId="82" fillId="37" borderId="0" xfId="0" applyFont="1" applyFill="1"/>
    <xf numFmtId="0" fontId="82" fillId="0" borderId="0" xfId="0" applyFont="1" applyAlignment="1">
      <alignment horizontal="center"/>
    </xf>
    <xf numFmtId="0" fontId="85" fillId="0" borderId="0" xfId="0" applyFont="1"/>
    <xf numFmtId="0" fontId="81" fillId="0" borderId="0" xfId="0" applyFont="1" applyAlignment="1">
      <alignment horizontal="left" indent="1"/>
    </xf>
    <xf numFmtId="165" fontId="87" fillId="0" borderId="0" xfId="366" applyNumberFormat="1" applyFont="1" applyAlignment="1">
      <alignment horizontal="center"/>
    </xf>
    <xf numFmtId="0" fontId="82" fillId="0" borderId="0" xfId="0" applyFont="1" applyAlignment="1">
      <alignment horizontal="left"/>
    </xf>
    <xf numFmtId="0" fontId="82" fillId="0" borderId="0" xfId="0" applyFont="1" applyAlignment="1">
      <alignment horizontal="right"/>
    </xf>
    <xf numFmtId="0" fontId="88" fillId="0" borderId="0" xfId="0" applyFont="1"/>
    <xf numFmtId="165" fontId="82" fillId="0" borderId="0" xfId="0" applyNumberFormat="1" applyFont="1" applyAlignment="1">
      <alignment horizontal="center"/>
    </xf>
    <xf numFmtId="10" fontId="82" fillId="0" borderId="0" xfId="366" applyNumberFormat="1" applyFont="1" applyAlignment="1">
      <alignment horizontal="center"/>
    </xf>
    <xf numFmtId="10" fontId="82" fillId="0" borderId="0" xfId="0" applyNumberFormat="1" applyFont="1" applyAlignment="1">
      <alignment horizontal="center"/>
    </xf>
    <xf numFmtId="0" fontId="81" fillId="0" borderId="3" xfId="0" applyFont="1" applyBorder="1" applyAlignment="1">
      <alignment horizontal="centerContinuous"/>
    </xf>
    <xf numFmtId="10" fontId="81" fillId="0" borderId="18" xfId="0" applyNumberFormat="1" applyFont="1" applyBorder="1" applyAlignment="1">
      <alignment horizontal="center"/>
    </xf>
    <xf numFmtId="0" fontId="97" fillId="0" borderId="0" xfId="0" applyFont="1"/>
    <xf numFmtId="10" fontId="81" fillId="0" borderId="0" xfId="0" applyNumberFormat="1" applyFont="1" applyAlignment="1">
      <alignment horizontal="left"/>
    </xf>
    <xf numFmtId="176" fontId="82" fillId="0" borderId="0" xfId="275" applyNumberFormat="1" applyFont="1" applyAlignment="1">
      <alignment horizontal="center"/>
    </xf>
    <xf numFmtId="0" fontId="82" fillId="0" borderId="26" xfId="0" applyFont="1" applyBorder="1"/>
    <xf numFmtId="0" fontId="98" fillId="0" borderId="0" xfId="0" applyFont="1"/>
    <xf numFmtId="0" fontId="98" fillId="0" borderId="26" xfId="0" applyFont="1" applyBorder="1"/>
    <xf numFmtId="0" fontId="92" fillId="0" borderId="0" xfId="0" applyFont="1"/>
    <xf numFmtId="0" fontId="92" fillId="0" borderId="26" xfId="0" applyFont="1" applyBorder="1"/>
    <xf numFmtId="0" fontId="82" fillId="0" borderId="0" xfId="0" applyFont="1" applyAlignment="1">
      <alignment wrapText="1"/>
    </xf>
    <xf numFmtId="0" fontId="99" fillId="0" borderId="0" xfId="0" applyFont="1"/>
    <xf numFmtId="0" fontId="82" fillId="38" borderId="23" xfId="0" applyFont="1" applyFill="1" applyBorder="1" applyAlignment="1">
      <alignment horizontal="centerContinuous"/>
    </xf>
    <xf numFmtId="0" fontId="99" fillId="0" borderId="0" xfId="0" applyFont="1" applyAlignment="1">
      <alignment horizontal="right"/>
    </xf>
    <xf numFmtId="0" fontId="100" fillId="0" borderId="0" xfId="0" applyFont="1" applyAlignment="1">
      <alignment horizontal="centerContinuous"/>
    </xf>
    <xf numFmtId="0" fontId="81" fillId="0" borderId="0" xfId="0" applyFont="1" applyAlignment="1">
      <alignment vertical="center"/>
    </xf>
    <xf numFmtId="0" fontId="87" fillId="0" borderId="0" xfId="0" applyFont="1"/>
    <xf numFmtId="0" fontId="87" fillId="0" borderId="21" xfId="0" applyFont="1" applyBorder="1" applyAlignment="1">
      <alignment horizontal="center"/>
    </xf>
    <xf numFmtId="0" fontId="86" fillId="0" borderId="0" xfId="275" applyNumberFormat="1" applyFont="1" applyAlignment="1">
      <alignment horizontal="center"/>
    </xf>
    <xf numFmtId="0" fontId="82" fillId="0" borderId="0" xfId="351" applyFont="1"/>
    <xf numFmtId="9" fontId="82" fillId="0" borderId="8" xfId="366" applyFont="1" applyBorder="1" applyAlignment="1">
      <alignment horizontal="center"/>
    </xf>
    <xf numFmtId="9" fontId="82" fillId="0" borderId="0" xfId="366" applyFont="1" applyAlignment="1">
      <alignment horizontal="center"/>
    </xf>
    <xf numFmtId="10" fontId="82" fillId="0" borderId="8" xfId="366" applyNumberFormat="1" applyFont="1" applyBorder="1" applyAlignment="1">
      <alignment horizontal="center"/>
    </xf>
    <xf numFmtId="10" fontId="86" fillId="0" borderId="0" xfId="366" applyNumberFormat="1" applyFont="1" applyAlignment="1">
      <alignment horizontal="center"/>
    </xf>
    <xf numFmtId="10" fontId="86" fillId="0" borderId="25" xfId="366" applyNumberFormat="1" applyFont="1" applyBorder="1" applyAlignment="1">
      <alignment horizontal="center"/>
    </xf>
    <xf numFmtId="10" fontId="86" fillId="0" borderId="0" xfId="366" applyNumberFormat="1" applyFont="1" applyAlignment="1">
      <alignment horizontal="right"/>
    </xf>
    <xf numFmtId="0" fontId="81" fillId="0" borderId="0" xfId="0" applyFont="1" applyAlignment="1">
      <alignment horizontal="left"/>
    </xf>
    <xf numFmtId="0" fontId="82" fillId="0" borderId="0" xfId="0" applyFont="1" applyAlignment="1">
      <alignment horizontal="left" indent="2"/>
    </xf>
    <xf numFmtId="9" fontId="86" fillId="0" borderId="8" xfId="366" applyFont="1" applyBorder="1" applyAlignment="1">
      <alignment horizontal="center"/>
    </xf>
    <xf numFmtId="43" fontId="82" fillId="0" borderId="0" xfId="275" applyFont="1"/>
    <xf numFmtId="9" fontId="86" fillId="0" borderId="0" xfId="366" applyFont="1" applyAlignment="1">
      <alignment horizontal="center"/>
    </xf>
    <xf numFmtId="10" fontId="87" fillId="0" borderId="8" xfId="366" applyNumberFormat="1" applyFont="1" applyBorder="1" applyAlignment="1">
      <alignment horizontal="center"/>
    </xf>
    <xf numFmtId="10" fontId="87" fillId="0" borderId="0" xfId="366" applyNumberFormat="1" applyFont="1" applyAlignment="1">
      <alignment horizontal="center"/>
    </xf>
    <xf numFmtId="164" fontId="86" fillId="0" borderId="8" xfId="366" applyNumberFormat="1" applyFont="1" applyBorder="1" applyAlignment="1">
      <alignment horizontal="center"/>
    </xf>
    <xf numFmtId="164" fontId="86" fillId="0" borderId="0" xfId="366" applyNumberFormat="1" applyFont="1" applyAlignment="1">
      <alignment horizontal="center"/>
    </xf>
    <xf numFmtId="0" fontId="93" fillId="41" borderId="27" xfId="0" applyFont="1" applyFill="1" applyBorder="1" applyAlignment="1">
      <alignment horizontal="centerContinuous"/>
    </xf>
    <xf numFmtId="164" fontId="93" fillId="41" borderId="28" xfId="366" applyNumberFormat="1" applyFont="1" applyFill="1" applyBorder="1" applyAlignment="1">
      <alignment horizontal="center" wrapText="1"/>
    </xf>
    <xf numFmtId="164" fontId="93" fillId="41" borderId="29" xfId="366" applyNumberFormat="1" applyFont="1" applyFill="1" applyBorder="1" applyAlignment="1">
      <alignment horizontal="center" wrapText="1"/>
    </xf>
    <xf numFmtId="0" fontId="83" fillId="0" borderId="0" xfId="0" applyFont="1"/>
    <xf numFmtId="0" fontId="81" fillId="0" borderId="0" xfId="0" applyFont="1" applyAlignment="1">
      <alignment horizontal="center"/>
    </xf>
    <xf numFmtId="0" fontId="87" fillId="0" borderId="8" xfId="0" applyFont="1" applyBorder="1" applyAlignment="1">
      <alignment horizontal="center"/>
    </xf>
    <xf numFmtId="165" fontId="87" fillId="0" borderId="8" xfId="366" applyNumberFormat="1" applyFont="1" applyBorder="1" applyAlignment="1">
      <alignment horizontal="center"/>
    </xf>
    <xf numFmtId="165" fontId="82" fillId="0" borderId="0" xfId="366" applyNumberFormat="1" applyFont="1" applyAlignment="1">
      <alignment horizontal="center"/>
    </xf>
    <xf numFmtId="0" fontId="101" fillId="0" borderId="0" xfId="0" applyFont="1"/>
    <xf numFmtId="0" fontId="87" fillId="0" borderId="8" xfId="0" applyFont="1" applyBorder="1"/>
    <xf numFmtId="0" fontId="103" fillId="38" borderId="8" xfId="0" applyFont="1" applyFill="1" applyBorder="1" applyAlignment="1">
      <alignment horizontal="centerContinuous" vertical="center"/>
    </xf>
    <xf numFmtId="7" fontId="82" fillId="0" borderId="0" xfId="0" applyNumberFormat="1" applyFont="1" applyAlignment="1">
      <alignment horizontal="center"/>
    </xf>
    <xf numFmtId="7" fontId="82" fillId="0" borderId="10" xfId="0" applyNumberFormat="1" applyFont="1" applyBorder="1" applyAlignment="1">
      <alignment horizontal="center"/>
    </xf>
    <xf numFmtId="7" fontId="82" fillId="0" borderId="18" xfId="0" applyNumberFormat="1" applyFont="1" applyBorder="1" applyAlignment="1">
      <alignment horizontal="center"/>
    </xf>
    <xf numFmtId="0" fontId="81" fillId="0" borderId="0" xfId="0" applyFont="1" applyAlignment="1">
      <alignment horizontal="center" wrapText="1"/>
    </xf>
    <xf numFmtId="0" fontId="88" fillId="39" borderId="0" xfId="0" applyFont="1" applyFill="1"/>
    <xf numFmtId="0" fontId="88" fillId="39" borderId="0" xfId="0" applyFont="1" applyFill="1" applyAlignment="1">
      <alignment horizontal="right"/>
    </xf>
    <xf numFmtId="10" fontId="88" fillId="39" borderId="0" xfId="0" applyNumberFormat="1" applyFont="1" applyFill="1" applyAlignment="1">
      <alignment horizontal="center"/>
    </xf>
    <xf numFmtId="0" fontId="82" fillId="39" borderId="0" xfId="0" applyFont="1" applyFill="1"/>
    <xf numFmtId="0" fontId="90" fillId="0" borderId="0" xfId="0" applyFont="1"/>
    <xf numFmtId="0" fontId="75" fillId="0" borderId="21" xfId="0" applyFont="1" applyBorder="1" applyAlignment="1">
      <alignment wrapText="1"/>
    </xf>
    <xf numFmtId="0" fontId="75" fillId="38" borderId="21" xfId="0" applyFont="1" applyFill="1" applyBorder="1" applyAlignment="1">
      <alignment wrapText="1"/>
    </xf>
    <xf numFmtId="0" fontId="84" fillId="0" borderId="21" xfId="0" applyFont="1" applyBorder="1" applyAlignment="1">
      <alignment wrapText="1"/>
    </xf>
    <xf numFmtId="0" fontId="88" fillId="0" borderId="8" xfId="0" applyFont="1" applyBorder="1" applyAlignment="1">
      <alignment horizontal="center"/>
    </xf>
    <xf numFmtId="0" fontId="103" fillId="0" borderId="8" xfId="0" applyFont="1" applyBorder="1" applyAlignment="1">
      <alignment horizontal="centerContinuous" vertical="center"/>
    </xf>
    <xf numFmtId="0" fontId="82" fillId="0" borderId="23" xfId="0" applyFont="1" applyBorder="1" applyAlignment="1">
      <alignment horizontal="centerContinuous"/>
    </xf>
    <xf numFmtId="0" fontId="102" fillId="0" borderId="8" xfId="0" applyFont="1" applyBorder="1" applyAlignment="1">
      <alignment horizontal="centerContinuous" vertical="center"/>
    </xf>
    <xf numFmtId="0" fontId="89" fillId="0" borderId="0" xfId="0" applyFont="1"/>
    <xf numFmtId="0" fontId="87" fillId="0" borderId="0" xfId="0" applyFont="1" applyAlignment="1">
      <alignment horizontal="center"/>
    </xf>
    <xf numFmtId="0" fontId="82" fillId="0" borderId="0" xfId="0" applyFont="1" applyAlignment="1">
      <alignment horizontal="centerContinuous"/>
    </xf>
    <xf numFmtId="0" fontId="105" fillId="0" borderId="0" xfId="0" applyFont="1" applyAlignment="1">
      <alignment horizontal="centerContinuous"/>
    </xf>
    <xf numFmtId="0" fontId="81" fillId="0" borderId="0" xfId="0" applyFont="1" applyAlignment="1">
      <alignment horizontal="right" indent="1"/>
    </xf>
    <xf numFmtId="0" fontId="81" fillId="37" borderId="0" xfId="0" applyFont="1" applyFill="1" applyAlignment="1">
      <alignment horizontal="center"/>
    </xf>
    <xf numFmtId="0" fontId="81" fillId="37" borderId="10" xfId="0" applyFont="1" applyFill="1" applyBorder="1" applyAlignment="1">
      <alignment horizontal="center" wrapText="1"/>
    </xf>
    <xf numFmtId="0" fontId="93" fillId="41" borderId="0" xfId="0" applyFont="1" applyFill="1"/>
    <xf numFmtId="0" fontId="82" fillId="41" borderId="10" xfId="0" applyFont="1" applyFill="1" applyBorder="1" applyAlignment="1">
      <alignment horizontal="center"/>
    </xf>
    <xf numFmtId="10" fontId="81" fillId="41" borderId="10" xfId="0" applyNumberFormat="1" applyFont="1" applyFill="1" applyBorder="1" applyAlignment="1">
      <alignment horizontal="left"/>
    </xf>
    <xf numFmtId="0" fontId="82" fillId="41" borderId="10" xfId="0" applyFont="1" applyFill="1" applyBorder="1"/>
    <xf numFmtId="0" fontId="93" fillId="41" borderId="29" xfId="275" applyNumberFormat="1" applyFont="1" applyFill="1" applyBorder="1" applyAlignment="1">
      <alignment horizontal="center" wrapText="1"/>
    </xf>
    <xf numFmtId="0" fontId="93" fillId="41" borderId="29" xfId="366" applyNumberFormat="1" applyFont="1" applyFill="1" applyBorder="1" applyAlignment="1">
      <alignment horizontal="center" wrapText="1"/>
    </xf>
    <xf numFmtId="10" fontId="81" fillId="0" borderId="0" xfId="0" applyNumberFormat="1" applyFont="1" applyAlignment="1">
      <alignment horizontal="right"/>
    </xf>
    <xf numFmtId="10" fontId="81" fillId="0" borderId="0" xfId="0" applyNumberFormat="1" applyFont="1" applyAlignment="1">
      <alignment horizontal="left" indent="4"/>
    </xf>
    <xf numFmtId="0" fontId="82" fillId="0" borderId="0" xfId="0" applyFont="1" applyAlignment="1">
      <alignment horizontal="left" indent="3"/>
    </xf>
    <xf numFmtId="0" fontId="93" fillId="41" borderId="28" xfId="366" applyNumberFormat="1" applyFont="1" applyFill="1" applyBorder="1" applyAlignment="1">
      <alignment horizontal="center" wrapText="1"/>
    </xf>
    <xf numFmtId="37" fontId="94" fillId="0" borderId="0" xfId="275" applyNumberFormat="1" applyFont="1" applyAlignment="1" applyProtection="1">
      <alignment horizontal="center"/>
      <protection locked="0"/>
    </xf>
    <xf numFmtId="0" fontId="82" fillId="0" borderId="8" xfId="275" applyNumberFormat="1" applyFont="1" applyBorder="1" applyAlignment="1" applyProtection="1">
      <alignment horizontal="center"/>
      <protection locked="0"/>
    </xf>
    <xf numFmtId="10" fontId="81" fillId="0" borderId="0" xfId="366" applyNumberFormat="1" applyFont="1"/>
    <xf numFmtId="164" fontId="82" fillId="0" borderId="0" xfId="366" applyNumberFormat="1" applyFont="1" applyAlignment="1">
      <alignment horizontal="center"/>
    </xf>
    <xf numFmtId="166" fontId="108" fillId="0" borderId="0" xfId="275" applyNumberFormat="1" applyFont="1"/>
    <xf numFmtId="166" fontId="108" fillId="0" borderId="0" xfId="0" applyNumberFormat="1" applyFont="1"/>
    <xf numFmtId="166" fontId="97" fillId="0" borderId="0" xfId="275" applyNumberFormat="1" applyFont="1"/>
    <xf numFmtId="166" fontId="97" fillId="0" borderId="0" xfId="0" applyNumberFormat="1" applyFont="1"/>
    <xf numFmtId="0" fontId="111" fillId="0" borderId="0" xfId="431" applyFont="1"/>
    <xf numFmtId="43" fontId="111" fillId="0" borderId="0" xfId="432" applyFont="1"/>
    <xf numFmtId="0" fontId="95" fillId="0" borderId="0" xfId="431" applyFont="1" applyAlignment="1">
      <alignment horizontal="left"/>
    </xf>
    <xf numFmtId="0" fontId="111" fillId="0" borderId="0" xfId="431" applyFont="1" applyAlignment="1">
      <alignment horizontal="left" indent="1"/>
    </xf>
    <xf numFmtId="196" fontId="97" fillId="0" borderId="0" xfId="431" applyNumberFormat="1" applyFont="1"/>
    <xf numFmtId="166" fontId="97" fillId="0" borderId="0" xfId="431" applyNumberFormat="1" applyFont="1"/>
    <xf numFmtId="0" fontId="113" fillId="0" borderId="0" xfId="431" applyFont="1" applyAlignment="1">
      <alignment horizontal="right"/>
    </xf>
    <xf numFmtId="0" fontId="97" fillId="21" borderId="0" xfId="431" applyFont="1" applyFill="1" applyAlignment="1">
      <alignment horizontal="left" indent="1"/>
    </xf>
    <xf numFmtId="197" fontId="111" fillId="0" borderId="0" xfId="432" applyNumberFormat="1" applyFont="1"/>
    <xf numFmtId="2" fontId="111" fillId="0" borderId="0" xfId="432" applyNumberFormat="1" applyFont="1"/>
    <xf numFmtId="0" fontId="97" fillId="0" borderId="0" xfId="431" applyFont="1" applyAlignment="1">
      <alignment horizontal="left" indent="1"/>
    </xf>
    <xf numFmtId="0" fontId="111" fillId="21" borderId="0" xfId="431" applyFont="1" applyFill="1" applyAlignment="1">
      <alignment horizontal="left" indent="1"/>
    </xf>
    <xf numFmtId="2" fontId="111" fillId="0" borderId="10" xfId="432" applyNumberFormat="1" applyFont="1" applyBorder="1"/>
    <xf numFmtId="0" fontId="95" fillId="21" borderId="0" xfId="431" applyFont="1" applyFill="1" applyAlignment="1">
      <alignment horizontal="left" vertical="top" indent="2"/>
    </xf>
    <xf numFmtId="197" fontId="96" fillId="0" borderId="18" xfId="432" applyNumberFormat="1" applyFont="1" applyBorder="1"/>
    <xf numFmtId="43" fontId="111" fillId="0" borderId="0" xfId="431" applyNumberFormat="1" applyFont="1"/>
    <xf numFmtId="165" fontId="111" fillId="0" borderId="16" xfId="431" applyNumberFormat="1" applyFont="1" applyBorder="1"/>
    <xf numFmtId="0" fontId="96" fillId="0" borderId="0" xfId="431" applyFont="1"/>
    <xf numFmtId="0" fontId="113" fillId="0" borderId="0" xfId="431" applyFont="1"/>
    <xf numFmtId="0" fontId="107" fillId="37" borderId="0" xfId="351" applyFont="1" applyFill="1" applyAlignment="1">
      <alignment horizontal="left"/>
    </xf>
    <xf numFmtId="0" fontId="116" fillId="37" borderId="0" xfId="351" applyFont="1" applyFill="1" applyAlignment="1">
      <alignment horizontal="left"/>
    </xf>
    <xf numFmtId="0" fontId="82" fillId="0" borderId="8" xfId="0" applyFont="1" applyBorder="1" applyAlignment="1">
      <alignment horizontal="left"/>
    </xf>
    <xf numFmtId="0" fontId="103" fillId="42" borderId="8" xfId="0" applyFont="1" applyFill="1" applyBorder="1" applyAlignment="1">
      <alignment horizontal="centerContinuous" vertical="center"/>
    </xf>
    <xf numFmtId="0" fontId="82" fillId="42" borderId="23" xfId="0" applyFont="1" applyFill="1" applyBorder="1" applyAlignment="1">
      <alignment horizontal="centerContinuous"/>
    </xf>
    <xf numFmtId="0" fontId="87" fillId="42" borderId="8" xfId="275" applyNumberFormat="1" applyFont="1" applyFill="1" applyBorder="1" applyAlignment="1" applyProtection="1">
      <alignment horizontal="center"/>
      <protection locked="0"/>
    </xf>
    <xf numFmtId="0" fontId="86" fillId="42" borderId="8" xfId="275" applyNumberFormat="1" applyFont="1" applyFill="1" applyBorder="1" applyAlignment="1" applyProtection="1">
      <alignment horizontal="center"/>
      <protection locked="0"/>
    </xf>
    <xf numFmtId="0" fontId="117" fillId="42" borderId="8" xfId="0" applyFont="1" applyFill="1" applyBorder="1" applyProtection="1">
      <protection locked="0"/>
    </xf>
    <xf numFmtId="10" fontId="86" fillId="42" borderId="24" xfId="366" applyNumberFormat="1" applyFont="1" applyFill="1" applyBorder="1" applyAlignment="1" applyProtection="1">
      <alignment horizontal="center"/>
      <protection locked="0"/>
    </xf>
    <xf numFmtId="0" fontId="87" fillId="42" borderId="22" xfId="0" applyFont="1" applyFill="1" applyBorder="1" applyProtection="1">
      <protection locked="0"/>
    </xf>
    <xf numFmtId="0" fontId="87" fillId="42" borderId="21" xfId="0" applyFont="1" applyFill="1" applyBorder="1" applyProtection="1">
      <protection locked="0"/>
    </xf>
    <xf numFmtId="0" fontId="87" fillId="42" borderId="23" xfId="0" applyFont="1" applyFill="1" applyBorder="1" applyProtection="1">
      <protection locked="0"/>
    </xf>
    <xf numFmtId="0" fontId="87" fillId="38" borderId="8" xfId="0" applyFont="1" applyFill="1" applyBorder="1" applyAlignment="1" applyProtection="1">
      <alignment horizontal="center"/>
      <protection locked="0"/>
    </xf>
    <xf numFmtId="0" fontId="95" fillId="21" borderId="0" xfId="431" applyFont="1" applyFill="1" applyAlignment="1">
      <alignment horizontal="left" indent="1"/>
    </xf>
    <xf numFmtId="2" fontId="96" fillId="0" borderId="0" xfId="432" applyNumberFormat="1" applyFont="1"/>
    <xf numFmtId="166" fontId="112" fillId="0" borderId="0" xfId="275" applyNumberFormat="1" applyFont="1"/>
    <xf numFmtId="165" fontId="111" fillId="0" borderId="0" xfId="366" applyNumberFormat="1" applyFont="1"/>
    <xf numFmtId="196" fontId="109" fillId="42" borderId="30" xfId="431" applyNumberFormat="1" applyFont="1" applyFill="1" applyBorder="1"/>
    <xf numFmtId="3" fontId="109" fillId="42" borderId="30" xfId="431" applyNumberFormat="1" applyFont="1" applyFill="1" applyBorder="1" applyAlignment="1">
      <alignment horizontal="center"/>
    </xf>
    <xf numFmtId="166" fontId="109" fillId="42" borderId="30" xfId="432" applyNumberFormat="1" applyFont="1" applyFill="1" applyBorder="1"/>
    <xf numFmtId="165" fontId="111" fillId="0" borderId="0" xfId="431" applyNumberFormat="1" applyFont="1"/>
    <xf numFmtId="0" fontId="95" fillId="0" borderId="3" xfId="431" applyFont="1" applyBorder="1" applyAlignment="1">
      <alignment horizontal="center"/>
    </xf>
    <xf numFmtId="0" fontId="95" fillId="0" borderId="0" xfId="431" applyFont="1" applyAlignment="1">
      <alignment horizontal="center"/>
    </xf>
    <xf numFmtId="197" fontId="111" fillId="0" borderId="0" xfId="431" applyNumberFormat="1" applyFont="1"/>
    <xf numFmtId="0" fontId="115" fillId="0" borderId="0" xfId="431" applyFont="1" applyAlignment="1">
      <alignment horizontal="left" indent="2"/>
    </xf>
    <xf numFmtId="0" fontId="115" fillId="21" borderId="0" xfId="431" applyFont="1" applyFill="1" applyAlignment="1">
      <alignment horizontal="left" indent="2"/>
    </xf>
    <xf numFmtId="0" fontId="96" fillId="0" borderId="0" xfId="431" applyFont="1" applyAlignment="1">
      <alignment horizontal="left" indent="2"/>
    </xf>
    <xf numFmtId="43" fontId="111" fillId="0" borderId="20" xfId="275" applyFont="1" applyBorder="1"/>
    <xf numFmtId="0" fontId="113" fillId="0" borderId="0" xfId="431" applyFont="1" applyAlignment="1">
      <alignment horizontal="left"/>
    </xf>
    <xf numFmtId="166" fontId="107" fillId="42" borderId="24" xfId="275" applyNumberFormat="1" applyFont="1" applyFill="1" applyBorder="1" applyAlignment="1" applyProtection="1">
      <alignment horizontal="center"/>
      <protection locked="0"/>
    </xf>
    <xf numFmtId="0" fontId="107" fillId="42" borderId="24" xfId="275" applyNumberFormat="1" applyFont="1" applyFill="1" applyBorder="1" applyAlignment="1" applyProtection="1">
      <alignment horizontal="center"/>
      <protection locked="0"/>
    </xf>
    <xf numFmtId="0" fontId="82" fillId="0" borderId="0" xfId="351" applyFont="1" applyAlignment="1">
      <alignment horizontal="left" indent="2"/>
    </xf>
    <xf numFmtId="0" fontId="81" fillId="0" borderId="0" xfId="0" applyFont="1" applyAlignment="1">
      <alignment horizontal="left" vertical="center" indent="1"/>
    </xf>
    <xf numFmtId="0" fontId="81" fillId="0" borderId="0" xfId="351" applyFont="1" applyAlignment="1">
      <alignment horizontal="left" indent="1"/>
    </xf>
    <xf numFmtId="0" fontId="82" fillId="0" borderId="8" xfId="0" applyFont="1" applyBorder="1" applyAlignment="1">
      <alignment horizontal="center"/>
    </xf>
    <xf numFmtId="0" fontId="81" fillId="0" borderId="0" xfId="351" applyFont="1"/>
    <xf numFmtId="0" fontId="81" fillId="0" borderId="0" xfId="0" applyFont="1" applyAlignment="1">
      <alignment horizontal="centerContinuous"/>
    </xf>
    <xf numFmtId="198" fontId="86" fillId="42" borderId="8" xfId="366" applyNumberFormat="1" applyFont="1" applyFill="1" applyBorder="1" applyAlignment="1" applyProtection="1">
      <alignment horizontal="center"/>
      <protection locked="0"/>
    </xf>
    <xf numFmtId="0" fontId="118" fillId="36" borderId="0" xfId="0" applyFont="1" applyFill="1" applyAlignment="1">
      <alignment horizontal="centerContinuous"/>
    </xf>
    <xf numFmtId="10" fontId="107" fillId="42" borderId="8" xfId="366" applyNumberFormat="1" applyFont="1" applyFill="1" applyBorder="1" applyAlignment="1">
      <alignment horizontal="center"/>
    </xf>
    <xf numFmtId="0" fontId="76" fillId="43" borderId="21" xfId="0" applyFont="1" applyFill="1" applyBorder="1" applyAlignment="1">
      <alignment wrapText="1"/>
    </xf>
    <xf numFmtId="0" fontId="82" fillId="38" borderId="0" xfId="0" applyFont="1" applyFill="1"/>
    <xf numFmtId="0" fontId="82" fillId="38" borderId="10" xfId="0" applyFont="1" applyFill="1" applyBorder="1"/>
    <xf numFmtId="166" fontId="82" fillId="0" borderId="0" xfId="0" applyNumberFormat="1" applyFont="1" applyAlignment="1">
      <alignment horizontal="left" indent="1"/>
    </xf>
    <xf numFmtId="0" fontId="107" fillId="42" borderId="8" xfId="275" applyNumberFormat="1" applyFont="1" applyFill="1" applyBorder="1" applyAlignment="1" applyProtection="1">
      <alignment horizontal="center"/>
      <protection locked="0"/>
    </xf>
    <xf numFmtId="0" fontId="120" fillId="40" borderId="0" xfId="431" applyFont="1" applyFill="1" applyAlignment="1">
      <alignment horizontal="centerContinuous"/>
    </xf>
    <xf numFmtId="43" fontId="97" fillId="0" borderId="30" xfId="431" applyNumberFormat="1" applyFont="1" applyBorder="1"/>
    <xf numFmtId="196" fontId="97" fillId="0" borderId="30" xfId="431" applyNumberFormat="1" applyFont="1" applyBorder="1"/>
    <xf numFmtId="166" fontId="97" fillId="0" borderId="31" xfId="431" applyNumberFormat="1" applyFont="1" applyBorder="1"/>
    <xf numFmtId="0" fontId="96" fillId="0" borderId="10" xfId="431" applyFont="1" applyBorder="1" applyAlignment="1">
      <alignment horizontal="center"/>
    </xf>
    <xf numFmtId="0" fontId="111" fillId="0" borderId="0" xfId="0" applyFont="1"/>
    <xf numFmtId="0" fontId="109" fillId="0" borderId="0" xfId="431" applyFont="1"/>
    <xf numFmtId="43" fontId="109" fillId="0" borderId="0" xfId="431" applyNumberFormat="1" applyFont="1"/>
    <xf numFmtId="199" fontId="109" fillId="0" borderId="0" xfId="431" applyNumberFormat="1" applyFont="1"/>
    <xf numFmtId="166" fontId="109" fillId="0" borderId="0" xfId="275" applyNumberFormat="1" applyFont="1"/>
    <xf numFmtId="166" fontId="112" fillId="42" borderId="30" xfId="275" applyNumberFormat="1" applyFont="1" applyFill="1" applyBorder="1"/>
    <xf numFmtId="166" fontId="111" fillId="0" borderId="0" xfId="275" applyNumberFormat="1" applyFont="1"/>
    <xf numFmtId="166" fontId="97" fillId="0" borderId="30" xfId="275" applyNumberFormat="1" applyFont="1" applyBorder="1"/>
    <xf numFmtId="166" fontId="97" fillId="0" borderId="31" xfId="275" applyNumberFormat="1" applyFont="1" applyBorder="1"/>
    <xf numFmtId="0" fontId="97" fillId="0" borderId="0" xfId="431" applyFont="1"/>
    <xf numFmtId="199" fontId="97" fillId="0" borderId="0" xfId="431" applyNumberFormat="1" applyFont="1"/>
    <xf numFmtId="166" fontId="111" fillId="0" borderId="0" xfId="431" applyNumberFormat="1" applyFont="1"/>
    <xf numFmtId="43" fontId="97" fillId="0" borderId="0" xfId="431" applyNumberFormat="1" applyFont="1"/>
    <xf numFmtId="166" fontId="108" fillId="42" borderId="24" xfId="275" applyNumberFormat="1" applyFont="1" applyFill="1" applyBorder="1" applyAlignment="1" applyProtection="1">
      <alignment horizontal="center"/>
      <protection locked="0"/>
    </xf>
    <xf numFmtId="43" fontId="122" fillId="44" borderId="0" xfId="432" applyFont="1" applyFill="1"/>
    <xf numFmtId="43" fontId="111" fillId="44" borderId="0" xfId="432" applyFont="1" applyFill="1"/>
    <xf numFmtId="3" fontId="82" fillId="0" borderId="0" xfId="0" applyNumberFormat="1" applyFont="1" applyAlignment="1">
      <alignment horizontal="right"/>
    </xf>
    <xf numFmtId="3" fontId="82" fillId="0" borderId="0" xfId="0" applyNumberFormat="1" applyFont="1" applyAlignment="1">
      <alignment horizontal="center"/>
    </xf>
    <xf numFmtId="9" fontId="82" fillId="0" borderId="0" xfId="0" applyNumberFormat="1" applyFont="1" applyAlignment="1">
      <alignment horizontal="center"/>
    </xf>
    <xf numFmtId="201" fontId="82" fillId="0" borderId="0" xfId="0" applyNumberFormat="1" applyFont="1" applyAlignment="1">
      <alignment horizontal="center"/>
    </xf>
    <xf numFmtId="200" fontId="82" fillId="0" borderId="0" xfId="0" applyNumberFormat="1" applyFont="1" applyAlignment="1">
      <alignment horizontal="center"/>
    </xf>
    <xf numFmtId="0" fontId="81" fillId="0" borderId="0" xfId="351" applyFont="1" applyAlignment="1">
      <alignment horizontal="center"/>
    </xf>
    <xf numFmtId="164" fontId="82" fillId="0" borderId="8" xfId="366" applyNumberFormat="1" applyFont="1" applyBorder="1" applyAlignment="1">
      <alignment horizontal="center"/>
    </xf>
    <xf numFmtId="0" fontId="85" fillId="0" borderId="0" xfId="351" applyFont="1" applyAlignment="1">
      <alignment horizontal="centerContinuous"/>
    </xf>
    <xf numFmtId="0" fontId="91" fillId="0" borderId="0" xfId="0" applyFont="1" applyAlignment="1">
      <alignment horizontal="centerContinuous"/>
    </xf>
    <xf numFmtId="164" fontId="82" fillId="0" borderId="23" xfId="366" applyNumberFormat="1" applyFont="1" applyBorder="1" applyAlignment="1">
      <alignment horizontal="centerContinuous"/>
    </xf>
    <xf numFmtId="0" fontId="82" fillId="0" borderId="8" xfId="0" applyFont="1" applyBorder="1" applyAlignment="1">
      <alignment horizontal="centerContinuous"/>
    </xf>
    <xf numFmtId="10" fontId="107" fillId="0" borderId="8" xfId="366" applyNumberFormat="1" applyFont="1" applyFill="1" applyBorder="1" applyAlignment="1">
      <alignment horizontal="center"/>
    </xf>
    <xf numFmtId="10" fontId="118" fillId="36" borderId="0" xfId="0" applyNumberFormat="1" applyFont="1" applyFill="1" applyAlignment="1">
      <alignment horizontal="left" indent="1"/>
    </xf>
    <xf numFmtId="0" fontId="118" fillId="36" borderId="0" xfId="0" applyFont="1" applyFill="1" applyAlignment="1">
      <alignment horizontal="left" indent="1"/>
    </xf>
    <xf numFmtId="0" fontId="123" fillId="39" borderId="0" xfId="0" applyFont="1" applyFill="1"/>
    <xf numFmtId="10" fontId="86" fillId="0" borderId="8" xfId="366" applyNumberFormat="1" applyFont="1" applyBorder="1" applyAlignment="1">
      <alignment horizontal="center"/>
    </xf>
    <xf numFmtId="0" fontId="74" fillId="38" borderId="21" xfId="0" applyFont="1" applyFill="1" applyBorder="1" applyAlignment="1">
      <alignment wrapText="1"/>
    </xf>
    <xf numFmtId="10" fontId="107" fillId="0" borderId="0" xfId="366" applyNumberFormat="1" applyFont="1" applyFill="1" applyBorder="1" applyAlignment="1">
      <alignment horizontal="center"/>
    </xf>
    <xf numFmtId="0" fontId="102" fillId="37" borderId="0" xfId="0" applyFont="1" applyFill="1" applyAlignment="1">
      <alignment horizontal="right" vertical="center" indent="4"/>
    </xf>
    <xf numFmtId="0" fontId="98" fillId="37" borderId="0" xfId="0" applyFont="1" applyFill="1"/>
    <xf numFmtId="0" fontId="103" fillId="37" borderId="0" xfId="0" applyFont="1" applyFill="1" applyAlignment="1">
      <alignment horizontal="centerContinuous" vertical="center"/>
    </xf>
    <xf numFmtId="0" fontId="104" fillId="37" borderId="0" xfId="0" applyFont="1" applyFill="1" applyAlignment="1">
      <alignment horizontal="centerContinuous" vertical="center"/>
    </xf>
    <xf numFmtId="0" fontId="102" fillId="37" borderId="0" xfId="0" applyFont="1" applyFill="1" applyAlignment="1">
      <alignment horizontal="centerContinuous" vertical="center"/>
    </xf>
    <xf numFmtId="0" fontId="82" fillId="37" borderId="0" xfId="0" applyFont="1" applyFill="1" applyAlignment="1">
      <alignment horizontal="centerContinuous" vertical="center"/>
    </xf>
    <xf numFmtId="0" fontId="82" fillId="37" borderId="26" xfId="0" applyFont="1" applyFill="1" applyBorder="1"/>
    <xf numFmtId="0" fontId="98" fillId="37" borderId="26" xfId="0" applyFont="1" applyFill="1" applyBorder="1"/>
    <xf numFmtId="0" fontId="125" fillId="37" borderId="0" xfId="0" applyFont="1" applyFill="1" applyAlignment="1">
      <alignment horizontal="centerContinuous"/>
    </xf>
    <xf numFmtId="0" fontId="124" fillId="37" borderId="0" xfId="0" applyFont="1" applyFill="1" applyAlignment="1">
      <alignment horizontal="centerContinuous" vertical="center"/>
    </xf>
    <xf numFmtId="0" fontId="124" fillId="37" borderId="0" xfId="0" applyFont="1" applyFill="1" applyAlignment="1">
      <alignment horizontal="left" indent="1"/>
    </xf>
    <xf numFmtId="0" fontId="124" fillId="37" borderId="0" xfId="0" applyFont="1" applyFill="1" applyAlignment="1">
      <alignment horizontal="left" vertical="top" indent="1"/>
    </xf>
    <xf numFmtId="0" fontId="99" fillId="37" borderId="0" xfId="0" applyFont="1" applyFill="1"/>
    <xf numFmtId="0" fontId="126" fillId="36" borderId="0" xfId="0" applyFont="1" applyFill="1" applyAlignment="1">
      <alignment horizontal="center" wrapText="1"/>
    </xf>
  </cellXfs>
  <cellStyles count="434">
    <cellStyle name="_AllocInt" xfId="1"/>
    <cellStyle name="_AllocInt_$105M - Main" xfId="2"/>
    <cellStyle name="_AllocInt_$105M - Main 2" xfId="3"/>
    <cellStyle name="_Archer TD 1000MW 05-15-00" xfId="4"/>
    <cellStyle name="_Archer TD 1000MW 05-15-00_$105M - Main" xfId="5"/>
    <cellStyle name="_Archer TD 1000MW 05-15-00_$105M - Main 2" xfId="6"/>
    <cellStyle name="_Bayonne Breakage" xfId="7"/>
    <cellStyle name="_Bayonne Breakage_$105M - Main" xfId="8"/>
    <cellStyle name="_Bayonne Breakage_$105M - Main 2" xfId="9"/>
    <cellStyle name="_Bayonne Restructure 2-9-01" xfId="10"/>
    <cellStyle name="_Bayonne Restructure 2-9-01_$105M - Main" xfId="11"/>
    <cellStyle name="_Bayonne Restructure 2-9-01_$105M - Main 2" xfId="12"/>
    <cellStyle name="_Bayonne Restructuring 10-17" xfId="13"/>
    <cellStyle name="_Bayonne Restructuring 10-17_$105M - Main" xfId="14"/>
    <cellStyle name="_Bayonne Restructuring 10-17_$105M - Main 2" xfId="15"/>
    <cellStyle name="_Bayonne Restructuring 11-15" xfId="16"/>
    <cellStyle name="_Bayonne Restructuring 11-15_$105M - Main" xfId="17"/>
    <cellStyle name="_Bayonne Restructuring 11-15_$105M - Main 2" xfId="18"/>
    <cellStyle name="_Bayonne Restructuring 1-19" xfId="19"/>
    <cellStyle name="_Bayonne Restructuring 1-19_$105M - Main" xfId="20"/>
    <cellStyle name="_Bayonne Restructuring 1-19_$105M - Main 2" xfId="21"/>
    <cellStyle name="_Book9" xfId="22"/>
    <cellStyle name="_Book9_$105M - Main" xfId="23"/>
    <cellStyle name="_Book9_$105M - Main 2" xfId="24"/>
    <cellStyle name="_Camden Debt Breakage" xfId="25"/>
    <cellStyle name="_Camden Debt Breakage_$105M - Main" xfId="26"/>
    <cellStyle name="_Camden Debt Breakage_$105M - Main 2" xfId="27"/>
    <cellStyle name="_Camden_Bayonne Restructure 6-06-01" xfId="28"/>
    <cellStyle name="_Camden_Bayonne Restructure 6-06-01_$105M - Main" xfId="29"/>
    <cellStyle name="_Camden_Bayonne Restructure 6-06-01_$105M - Main 2" xfId="30"/>
    <cellStyle name="_Camden_Bayonne Restructure 7-06-01" xfId="31"/>
    <cellStyle name="_Camden_Bayonne Restructure 7-06-01_$105M - Main" xfId="32"/>
    <cellStyle name="_Camden_Bayonne Restructure 7-06-01_$105M - Main 2" xfId="33"/>
    <cellStyle name="_Camden_Bayonne Restructure 7-2-01" xfId="34"/>
    <cellStyle name="_Camden_Bayonne Restructure 7-2-01_$105M - Main" xfId="35"/>
    <cellStyle name="_Camden_Bayonne Restructure 7-2-01_$105M - Main 2" xfId="36"/>
    <cellStyle name="_CBIV v11" xfId="37"/>
    <cellStyle name="_CBIV v11_$105M - Main" xfId="38"/>
    <cellStyle name="_CBIV v11_$105M - Main 2" xfId="39"/>
    <cellStyle name="_CBIV v6" xfId="40"/>
    <cellStyle name="_CBIV v6_$105M - Main" xfId="41"/>
    <cellStyle name="_CBIV v6_$105M - Main 2" xfId="42"/>
    <cellStyle name="_Close Schedules 05-2002" xfId="43"/>
    <cellStyle name="_Close Schedules 05-2002_$105M - Main" xfId="44"/>
    <cellStyle name="_Close Schedules 05-2002_$105M - Main 2" xfId="45"/>
    <cellStyle name="_Consolidated Summary - Portfolio_v12" xfId="46"/>
    <cellStyle name="_Consolidated Summary - Portfolio_v12_$105M - Main" xfId="47"/>
    <cellStyle name="_Consolidated Summary - Portfolio_v12_$105M - Main 2" xfId="48"/>
    <cellStyle name="_Dell with sensitivity" xfId="49"/>
    <cellStyle name="_Dell with sensitivity_$105M - Main" xfId="50"/>
    <cellStyle name="_Dell with sensitivity_$105M - Main 2" xfId="51"/>
    <cellStyle name="_Dell_6c_Stdv10_sensitivity sheet" xfId="52"/>
    <cellStyle name="_Dell_6c_Stdv10_sensitivity sheet_$105M - Main" xfId="53"/>
    <cellStyle name="_Dell_6c_Stdv10_sensitivity sheet_$105M - Main 2" xfId="54"/>
    <cellStyle name="_Dell_6c_Stdv8_EntergyRFPv2_Final" xfId="55"/>
    <cellStyle name="_Dell_6c_Stdv8_EntergyRFPv2_Final_$105M - Main" xfId="56"/>
    <cellStyle name="_Dell_6c_Stdv8_EntergyRFPv2_Final_$105M - Main 2" xfId="57"/>
    <cellStyle name="_Dell_Level_5a" xfId="58"/>
    <cellStyle name="_Dell_Level_5a_$105M - Main" xfId="59"/>
    <cellStyle name="_Dell_Level_5a_$105M - Main 2" xfId="60"/>
    <cellStyle name="_Dell_Level_5d" xfId="61"/>
    <cellStyle name="_Dell_Level_5d_$105M - Main" xfId="62"/>
    <cellStyle name="_Dell_Level_5d_$105M - Main 2" xfId="63"/>
    <cellStyle name="_Dell_Level_6c" xfId="64"/>
    <cellStyle name="_Dell_Level_6c_$105M - Main" xfId="65"/>
    <cellStyle name="_Dell_Level_6c_$105M - Main 2" xfId="66"/>
    <cellStyle name="_ECP Model v30 B" xfId="67"/>
    <cellStyle name="_ECP Model v30 B_$105M - Main" xfId="68"/>
    <cellStyle name="_ECP Model v30 B_$105M - Main 2" xfId="69"/>
    <cellStyle name="_ECP Model v65" xfId="70"/>
    <cellStyle name="_ECP Model v65_$105M - Main" xfId="71"/>
    <cellStyle name="_ECP Model v65_$105M - Main 2" xfId="72"/>
    <cellStyle name="_ecp new - Enron buyout 01-05-01" xfId="73"/>
    <cellStyle name="_ecp new - Enron buyout 01-05-01_$105M - Main" xfId="74"/>
    <cellStyle name="_ecp new - Enron buyout 01-05-01_$105M - Main 2" xfId="75"/>
    <cellStyle name="_ecp new - Enron buyout 04-09-01" xfId="76"/>
    <cellStyle name="_ecp new - Enron buyout 04-09-01_$105M - Main" xfId="77"/>
    <cellStyle name="_ecp new - Enron buyout 04-09-01_$105M - Main 2" xfId="78"/>
    <cellStyle name="_ecp new 10" xfId="79"/>
    <cellStyle name="_ecp new 10_$105M - Main" xfId="80"/>
    <cellStyle name="_ecp new 10_$105M - Main 2" xfId="81"/>
    <cellStyle name="_El Dora1" xfId="82"/>
    <cellStyle name="_El Dora1_$105M - Main" xfId="83"/>
    <cellStyle name="_El Dora1_$105M - Main 2" xfId="84"/>
    <cellStyle name="_El Dorado - 0100 v2" xfId="85"/>
    <cellStyle name="_El Dorado - 0100 v2_$105M - Main" xfId="86"/>
    <cellStyle name="_El Dorado - 0100 v2_$105M - Main 2" xfId="87"/>
    <cellStyle name="_El Dorado - 0100 v6" xfId="88"/>
    <cellStyle name="_El Dorado - 0100 v6_$105M - Main" xfId="89"/>
    <cellStyle name="_El Dorado - 0100 v6_$105M - Main 2" xfId="90"/>
    <cellStyle name="_El Dorado - Bank Version 1-15" xfId="91"/>
    <cellStyle name="_El Dorado - Bank Version 1-15_$105M - Main" xfId="92"/>
    <cellStyle name="_El Dorado - Bank Version 1-15_$105M - Main 2" xfId="93"/>
    <cellStyle name="_El Dorado - Bank Version 1-31v3b_upside" xfId="94"/>
    <cellStyle name="_El Dorado - Bank Version 1-31v3b_upside_$105M - Main" xfId="95"/>
    <cellStyle name="_El Dorado - Bank Version 1-31v3b_upside_$105M - Main 2" xfId="96"/>
    <cellStyle name="_El Dorado 0101 v1 early ops test" xfId="97"/>
    <cellStyle name="_El Dorado 0101 v1 early ops test_$105M - Main" xfId="98"/>
    <cellStyle name="_El Dorado 0101 v1 early ops test_$105M - Main 2" xfId="99"/>
    <cellStyle name="_El Dorado 1000 v5 10-27-00" xfId="100"/>
    <cellStyle name="_El Dorado 1000 v5 10-27-00_$105M - Main" xfId="101"/>
    <cellStyle name="_El Dorado 1000 v5 10-27-00_$105M - Main 2" xfId="102"/>
    <cellStyle name="_El Dorado 1000 v8" xfId="103"/>
    <cellStyle name="_El Dorado 1000 v8_$105M - Main" xfId="104"/>
    <cellStyle name="_El Dorado 1000 v8_$105M - Main 2" xfId="105"/>
    <cellStyle name="_El Dorado 1100 v1" xfId="106"/>
    <cellStyle name="_El Dorado 1100 v1_$105M - Main" xfId="107"/>
    <cellStyle name="_El Dorado 1100 v1_$105M - Main 2" xfId="108"/>
    <cellStyle name="_El Dorado 1200 v2 Equity" xfId="109"/>
    <cellStyle name="_El Dorado 1200 v2 Equity_$105M - Main" xfId="110"/>
    <cellStyle name="_El Dorado 1200 v2 Equity_$105M - Main 2" xfId="111"/>
    <cellStyle name="_El Dorado 1200 v2 Equity_Dell_6c_Stdv8_EntergyRFPv2_Final" xfId="112"/>
    <cellStyle name="_El Dorado 1200 v2 Equity_Dell_6c_Stdv8_EntergyRFPv2_Final_$105M - Main" xfId="113"/>
    <cellStyle name="_El Dorado 1200 v2 Equity_Dell_6c_Stdv8_EntergyRFPv2_Final_$105M - Main 2" xfId="114"/>
    <cellStyle name="_El Dorado 1200 v2 Equity_El Dorado 8-20-01Contract" xfId="115"/>
    <cellStyle name="_El Dorado 1200 v2 Equity_El Dorado 8-20-01Contract_$105M - Main" xfId="116"/>
    <cellStyle name="_El Dorado 1200 v2 Equity_El Dorado 8-20-01Contract_$105M - Main 2" xfId="117"/>
    <cellStyle name="_El Dorado 1200 v2 Equity_Guadalupe Project_TPS" xfId="118"/>
    <cellStyle name="_El Dorado 1200 v2 Equity_Guadalupe Project_TPS_$105M - Main" xfId="119"/>
    <cellStyle name="_El Dorado 1200 v2 Equity_Guadalupe Project_TPS_$105M - Main 2" xfId="120"/>
    <cellStyle name="_El Dorado 1200 v2 Equity_Odessa Project_TPS" xfId="121"/>
    <cellStyle name="_El Dorado 1200 v2 Equity_Odessa Project_TPS_$105M - Main" xfId="122"/>
    <cellStyle name="_El Dorado 1200 v2 Equity_Odessa Project_TPS_$105M - Main 2" xfId="123"/>
    <cellStyle name="_El Dorado 1200 v2 Equity_Panda2_Master" xfId="124"/>
    <cellStyle name="_El Dorado 1200 v2 Equity_Panda2_Master_$105M - Main" xfId="125"/>
    <cellStyle name="_El Dorado 1200 v2 Equity_Panda2_Master_$105M - Main 2" xfId="126"/>
    <cellStyle name="_El Dorado 1200 v2 Equity_Sean Example" xfId="127"/>
    <cellStyle name="_El Dorado 1200 v2 Equity_Sean Example_$105M - Main" xfId="128"/>
    <cellStyle name="_El Dorado 1200 v2 Equity_Sean Example_$105M - Main 2" xfId="129"/>
    <cellStyle name="_El Dorado 2-13" xfId="130"/>
    <cellStyle name="_El Dorado 2-13_$105M - Main" xfId="131"/>
    <cellStyle name="_El Dorado 2-13_$105M - Main 2" xfId="132"/>
    <cellStyle name="_El Dorado 3-15" xfId="133"/>
    <cellStyle name="_El Dorado 3-15_$105M - Main" xfId="134"/>
    <cellStyle name="_El Dorado 3-15_$105M - Main 2" xfId="135"/>
    <cellStyle name="_El Dorado 3-19" xfId="136"/>
    <cellStyle name="_El Dorado 3-19_$105M - Main" xfId="137"/>
    <cellStyle name="_El Dorado 3-19_$105M - Main 2" xfId="138"/>
    <cellStyle name="_El Dorado 3-29" xfId="139"/>
    <cellStyle name="_El Dorado 3-29_$105M - Main" xfId="140"/>
    <cellStyle name="_El Dorado 3-29_$105M - Main 2" xfId="141"/>
    <cellStyle name="_El Dorado 8-20-01Contract" xfId="142"/>
    <cellStyle name="_El Dorado 8-20-01Contract_$105M - Main" xfId="143"/>
    <cellStyle name="_El Dorado 8-20-01Contract_$105M - Main 2" xfId="144"/>
    <cellStyle name="_El Dorado Const Bud 06-08-01 Revised 2" xfId="145"/>
    <cellStyle name="_El Dorado Const Bud 06-08-01 Revised 2_$105M - Main" xfId="146"/>
    <cellStyle name="_El Dorado Const Bud 06-08-01 Revised 2_$105M - Main 2" xfId="147"/>
    <cellStyle name="_El Dorado Project Model 0900 v2" xfId="148"/>
    <cellStyle name="_El Dorado Project Model 0900 v2_$105M - Main" xfId="149"/>
    <cellStyle name="_El Dorado Project Model 0900 v2_$105M - Main 2" xfId="150"/>
    <cellStyle name="_El_Do_Gila_2x2000MW_CC_101100_partcov4_17%_100%const" xfId="151"/>
    <cellStyle name="_El_Do_Gila_2x2000MW_CC_101100_partcov4_17%_100%const_$105M - Main" xfId="152"/>
    <cellStyle name="_El_Do_Gila_2x2000MW_CC_101100_partcov4_17%_100%const_$105M - Main 2" xfId="153"/>
    <cellStyle name="_Frontera_6c_Stdv9" xfId="154"/>
    <cellStyle name="_Frontera_6c_Stdv9_$105M - Main" xfId="155"/>
    <cellStyle name="_Frontera_6c_Stdv9_$105M - Main 2" xfId="156"/>
    <cellStyle name="_Gila River - Bank Version 12-16" xfId="157"/>
    <cellStyle name="_Gila River - Bank Version 12-16_$105M - Main" xfId="158"/>
    <cellStyle name="_Gila River - Bank Version 12-16_$105M - Main 2" xfId="159"/>
    <cellStyle name="_Gila River 062600 v1" xfId="160"/>
    <cellStyle name="_Gila River 062600 v1_$105M - Main" xfId="161"/>
    <cellStyle name="_Gila River 062600 v1_$105M - Main 2" xfId="162"/>
    <cellStyle name="_Gila River 2-13.xls Chart 1149" xfId="163"/>
    <cellStyle name="_Gila River 2-13.xls Chart 1149_$105M - Main" xfId="164"/>
    <cellStyle name="_Gila River 2-13.xls Chart 1149_$105M - Main 2" xfId="165"/>
    <cellStyle name="_Gila River 3-29_25yr" xfId="166"/>
    <cellStyle name="_Gila River 3-29_25yr_$105M - Main" xfId="167"/>
    <cellStyle name="_Gila River 3-29_25yr_$105M - Main 2" xfId="168"/>
    <cellStyle name="_GILApropertytax" xfId="169"/>
    <cellStyle name="_GILApropertytax_$105M - Main" xfId="170"/>
    <cellStyle name="_GILApropertytax_$105M - Main 2" xfId="171"/>
    <cellStyle name="_Hamakua_refinance_042301" xfId="172"/>
    <cellStyle name="_Hamakua_refinance_042301_$105M - Main" xfId="173"/>
    <cellStyle name="_Hamakua_refinance_042301_$105M - Main 2" xfId="174"/>
    <cellStyle name="_Illinois 111100 v1" xfId="175"/>
    <cellStyle name="_Illinois 111100 v1_$105M - Main" xfId="176"/>
    <cellStyle name="_Illinois 111100 v1_$105M - Main 2" xfId="177"/>
    <cellStyle name="_Loan Draw Schedule" xfId="178"/>
    <cellStyle name="_Loan Draw Schedule_$105M - Main" xfId="179"/>
    <cellStyle name="_Loan Draw Schedule_$105M - Main 2" xfId="180"/>
    <cellStyle name="_McAdams_6c_Stdv8_EntergyRFP_Finalv2" xfId="181"/>
    <cellStyle name="_McAdams_6c_Stdv8_EntergyRFP_Finalv2_$105M - Main" xfId="182"/>
    <cellStyle name="_McAdams_6c_Stdv8_EntergyRFP_Finalv2_$105M - Main 2" xfId="183"/>
    <cellStyle name="_McAdams_Level_5d" xfId="184"/>
    <cellStyle name="_McAdams_Level_5d_$105M - Main" xfId="185"/>
    <cellStyle name="_McAdams_Level_5d_$105M - Main 2" xfId="186"/>
    <cellStyle name="_Missouri 0502 v6_TPS_PPA" xfId="187"/>
    <cellStyle name="_Missouri 0502 v6_TPS_PPA_$105M - Main" xfId="188"/>
    <cellStyle name="_Missouri 0502 v6_TPS_PPA_$105M - Main 2" xfId="189"/>
    <cellStyle name="_Oneta 052200 v1" xfId="190"/>
    <cellStyle name="_Oneta 052200 v1_$105M - Main" xfId="191"/>
    <cellStyle name="_Oneta 052200 v1_$105M - Main 2" xfId="192"/>
    <cellStyle name="_Oneta 061300" xfId="193"/>
    <cellStyle name="_Oneta 061300_$105M - Main" xfId="194"/>
    <cellStyle name="_Oneta 061300_$105M - Main 2" xfId="195"/>
    <cellStyle name="_Panda equity support fc Aug 2002 plus 2003 budget" xfId="196"/>
    <cellStyle name="_Panda equity support fc Aug 2002 plus 2003 budget_$105M - Main" xfId="197"/>
    <cellStyle name="_Panda equity support fc Aug 2002 plus 2003 budget_$105M - Main 2" xfId="198"/>
    <cellStyle name="_Panda2_Master" xfId="199"/>
    <cellStyle name="_Panda2_Master_$105M - Main" xfId="200"/>
    <cellStyle name="_Panda2_Master_$105M - Main 2" xfId="201"/>
    <cellStyle name="_Portfolio Analysis_April TES Revised" xfId="202"/>
    <cellStyle name="_Portfolio Analysis_April TES Revised_$105M - Main" xfId="203"/>
    <cellStyle name="_Portfolio Analysis_April TES Revised_$105M - Main 2" xfId="204"/>
    <cellStyle name="_Portfolio Analysis_version14_032602_May COD's" xfId="205"/>
    <cellStyle name="_Portfolio Analysis_version14_032602_May COD's_$105M - Main" xfId="206"/>
    <cellStyle name="_Portfolio Analysis_version14_032602_May COD's_$105M - Main 2" xfId="207"/>
    <cellStyle name="_Portfolio Analysis_version14_032602_May COD's_New Gila" xfId="208"/>
    <cellStyle name="_Portfolio Analysis_version14_032602_May COD's_New Gila_$105M - Main" xfId="209"/>
    <cellStyle name="_Portfolio Analysis_version14_032602_May COD's_New Gila_$105M - Main 2" xfId="210"/>
    <cellStyle name="_PPA Curve Analysis" xfId="211"/>
    <cellStyle name="_PPA Curve Analysis_$105M - Main" xfId="212"/>
    <cellStyle name="_PPA Curve Analysis_$105M - Main 2" xfId="213"/>
    <cellStyle name="_Project Model Form Links" xfId="214"/>
    <cellStyle name="_Project Model Form Links_$105M - Main" xfId="215"/>
    <cellStyle name="_Project Model Form Links_$105M - Main 2" xfId="216"/>
    <cellStyle name="_Rating Agency Analysis v2" xfId="217"/>
    <cellStyle name="_Rating Agency Analysis v2_$105M - Main" xfId="218"/>
    <cellStyle name="_Rating Agency Analysis v2_$105M - Main 2" xfId="219"/>
    <cellStyle name="_Sean Example" xfId="220"/>
    <cellStyle name="_Sean Example_$105M - Main" xfId="221"/>
    <cellStyle name="_Sean Example_$105M - Main 2" xfId="222"/>
    <cellStyle name="_TECO Combined Return Analysis NEW 01-23-01" xfId="223"/>
    <cellStyle name="_TECO Combined Return Analysis NEW 01-23-01_$105M - Main" xfId="224"/>
    <cellStyle name="_TECO Combined Return Analysis NEW 01-23-01_$105M - Main 2" xfId="225"/>
    <cellStyle name="_Teco Fuel Pro Forma 10-31-2001" xfId="226"/>
    <cellStyle name="_Teco Fuel Pro Forma 10-31-2001_$105M - Main" xfId="227"/>
    <cellStyle name="_Teco Fuel Pro Forma 10-31-2001_$105M - Main 2" xfId="228"/>
    <cellStyle name="_TIE Consolidated 09-18-00 c2 Teco" xfId="229"/>
    <cellStyle name="_TIE Consolidated 09-18-00 c2 Teco_$105M - Main" xfId="230"/>
    <cellStyle name="_TIE Consolidated 09-18-00 c2 Teco_$105M - Main 2" xfId="231"/>
    <cellStyle name="_TPS" xfId="232"/>
    <cellStyle name="_TPS_$105M - Main" xfId="233"/>
    <cellStyle name="_TPS_$105M - Main 2" xfId="234"/>
    <cellStyle name="_West Michigan 0800 v1 test" xfId="235"/>
    <cellStyle name="_West Michigan 0800 v1 test_$105M - Main" xfId="236"/>
    <cellStyle name="_West Michigan 0800 v1 test_$105M - Main 2" xfId="237"/>
    <cellStyle name="20% - Accent1" xfId="238" builtinId="30" customBuiltin="1"/>
    <cellStyle name="20% - Accent2" xfId="239" builtinId="34" customBuiltin="1"/>
    <cellStyle name="20% - Accent3" xfId="240" builtinId="38" customBuiltin="1"/>
    <cellStyle name="20% - Accent4" xfId="241" builtinId="42" customBuiltin="1"/>
    <cellStyle name="20% - Accent5" xfId="242" builtinId="46" customBuiltin="1"/>
    <cellStyle name="20% - Accent6" xfId="243" builtinId="50" customBuiltin="1"/>
    <cellStyle name="40% - Accent1" xfId="244" builtinId="31" customBuiltin="1"/>
    <cellStyle name="40% - Accent2" xfId="245" builtinId="35" customBuiltin="1"/>
    <cellStyle name="40% - Accent3" xfId="246" builtinId="39" customBuiltin="1"/>
    <cellStyle name="40% - Accent4" xfId="247" builtinId="43" customBuiltin="1"/>
    <cellStyle name="40% - Accent5" xfId="248" builtinId="47" customBuiltin="1"/>
    <cellStyle name="40% - Accent6" xfId="249" builtinId="51" customBuiltin="1"/>
    <cellStyle name="60% - Accent1" xfId="250" builtinId="32" customBuiltin="1"/>
    <cellStyle name="60% - Accent2" xfId="251" builtinId="36" customBuiltin="1"/>
    <cellStyle name="60% - Accent3" xfId="252" builtinId="40" customBuiltin="1"/>
    <cellStyle name="60% - Accent4" xfId="253" builtinId="44" customBuiltin="1"/>
    <cellStyle name="60% - Accent5" xfId="254" builtinId="48" customBuiltin="1"/>
    <cellStyle name="60% - Accent6" xfId="255" builtinId="52" customBuiltin="1"/>
    <cellStyle name="Accent1" xfId="256" builtinId="29" customBuiltin="1"/>
    <cellStyle name="Accent2" xfId="257" builtinId="33" customBuiltin="1"/>
    <cellStyle name="Accent3" xfId="258" builtinId="37" customBuiltin="1"/>
    <cellStyle name="Accent4" xfId="259" builtinId="41" customBuiltin="1"/>
    <cellStyle name="Accent5" xfId="260" builtinId="45" customBuiltin="1"/>
    <cellStyle name="Accent6" xfId="261" builtinId="49" customBuiltin="1"/>
    <cellStyle name="Actual Date" xfId="262"/>
    <cellStyle name="adjusted" xfId="263"/>
    <cellStyle name="Bad" xfId="264" builtinId="27" customBuiltin="1"/>
    <cellStyle name="BlackStrike" xfId="265"/>
    <cellStyle name="BlackText" xfId="266"/>
    <cellStyle name="blue" xfId="267"/>
    <cellStyle name="BoldText" xfId="268"/>
    <cellStyle name="Border Heavy" xfId="269"/>
    <cellStyle name="Border Heavy 2" xfId="270"/>
    <cellStyle name="Border Thin" xfId="271"/>
    <cellStyle name="Border Thin 2" xfId="272"/>
    <cellStyle name="Calculation" xfId="273" builtinId="22" customBuiltin="1"/>
    <cellStyle name="Check Cell" xfId="274" builtinId="23" customBuiltin="1"/>
    <cellStyle name="Comma" xfId="275" builtinId="3"/>
    <cellStyle name="Comma [1]" xfId="276"/>
    <cellStyle name="Comma [2]" xfId="277"/>
    <cellStyle name="Comma [2] 2" xfId="278"/>
    <cellStyle name="Comma [3]" xfId="279"/>
    <cellStyle name="Comma 0" xfId="280"/>
    <cellStyle name="Comma 0 [0]" xfId="281"/>
    <cellStyle name="Comma 2" xfId="282"/>
    <cellStyle name="Comma 3" xfId="283"/>
    <cellStyle name="Comma 3 2" xfId="284"/>
    <cellStyle name="Comma 4" xfId="285"/>
    <cellStyle name="Comma 5" xfId="286"/>
    <cellStyle name="Comma 6" xfId="287"/>
    <cellStyle name="Comma 7" xfId="430"/>
    <cellStyle name="Comma 8" xfId="432"/>
    <cellStyle name="Comma0" xfId="288"/>
    <cellStyle name="Currency [1]" xfId="289"/>
    <cellStyle name="Currency [2]" xfId="290"/>
    <cellStyle name="Currency [3]" xfId="291"/>
    <cellStyle name="Currency 0" xfId="292"/>
    <cellStyle name="Currency 2" xfId="293"/>
    <cellStyle name="Currency 3" xfId="294"/>
    <cellStyle name="Currency 4" xfId="295"/>
    <cellStyle name="Currency0" xfId="296"/>
    <cellStyle name="Currsmall" xfId="297"/>
    <cellStyle name="Data Link" xfId="298"/>
    <cellStyle name="Date" xfId="299"/>
    <cellStyle name="Date Aligned" xfId="300"/>
    <cellStyle name="Date_$105M - Main" xfId="301"/>
    <cellStyle name="decimal" xfId="302"/>
    <cellStyle name="Dezimal [0]_Compiling Utility Macros" xfId="303"/>
    <cellStyle name="Dezimal_Compiling Utility Macros" xfId="304"/>
    <cellStyle name="Dollar1" xfId="305"/>
    <cellStyle name="Dotted Line" xfId="306"/>
    <cellStyle name="Explanatory Text" xfId="307" builtinId="53" customBuiltin="1"/>
    <cellStyle name="F3" xfId="308"/>
    <cellStyle name="F5" xfId="309"/>
    <cellStyle name="F6" xfId="310"/>
    <cellStyle name="F7" xfId="311"/>
    <cellStyle name="Fixed" xfId="312"/>
    <cellStyle name="Fixlong" xfId="313"/>
    <cellStyle name="Footnote" xfId="314"/>
    <cellStyle name="Formula" xfId="315"/>
    <cellStyle name="Good" xfId="316" builtinId="26" customBuiltin="1"/>
    <cellStyle name="Grey" xfId="317"/>
    <cellStyle name="Grey 2" xfId="318"/>
    <cellStyle name="Hard Percent" xfId="319"/>
    <cellStyle name="Header" xfId="320"/>
    <cellStyle name="Heading 1" xfId="321" builtinId="16" customBuiltin="1"/>
    <cellStyle name="Heading 2" xfId="322" builtinId="17" customBuiltin="1"/>
    <cellStyle name="Heading 3" xfId="323" builtinId="18" customBuiltin="1"/>
    <cellStyle name="Heading 4" xfId="324" builtinId="19" customBuiltin="1"/>
    <cellStyle name="Heading1" xfId="325"/>
    <cellStyle name="Heading2" xfId="326"/>
    <cellStyle name="HEADINGS" xfId="327"/>
    <cellStyle name="HIGHLIGHT" xfId="328"/>
    <cellStyle name="Input" xfId="329" builtinId="20" customBuiltin="1"/>
    <cellStyle name="Input [yellow]" xfId="330"/>
    <cellStyle name="Input [yellow] 2" xfId="331"/>
    <cellStyle name="Input 2" xfId="332"/>
    <cellStyle name="Input1" xfId="333"/>
    <cellStyle name="Input2" xfId="334"/>
    <cellStyle name="INPUTS" xfId="335"/>
    <cellStyle name="Inputs2" xfId="336"/>
    <cellStyle name="Lable8Left" xfId="337"/>
    <cellStyle name="Linked Cell" xfId="338" builtinId="24" customBuiltin="1"/>
    <cellStyle name="Multiple" xfId="339"/>
    <cellStyle name="Multiple [1]" xfId="340"/>
    <cellStyle name="Multiple_bkh" xfId="341"/>
    <cellStyle name="Neutral" xfId="342" builtinId="28" customBuiltin="1"/>
    <cellStyle name="no dec" xfId="343"/>
    <cellStyle name="Normal" xfId="0" builtinId="0"/>
    <cellStyle name="Normal - Style1" xfId="344"/>
    <cellStyle name="Normal 10" xfId="429"/>
    <cellStyle name="Normal 11" xfId="431"/>
    <cellStyle name="Normal 2" xfId="345"/>
    <cellStyle name="Normal 3" xfId="346"/>
    <cellStyle name="Normal 4" xfId="347"/>
    <cellStyle name="Normal 4 2" xfId="348"/>
    <cellStyle name="Normal 5" xfId="349"/>
    <cellStyle name="Normal 6" xfId="350"/>
    <cellStyle name="Normal 7" xfId="425"/>
    <cellStyle name="Normal 8" xfId="426"/>
    <cellStyle name="Normal 9" xfId="428"/>
    <cellStyle name="Normal_SJ II Model- Base 01112008" xfId="351"/>
    <cellStyle name="NormalHelv" xfId="352"/>
    <cellStyle name="Note" xfId="353" builtinId="10" customBuiltin="1"/>
    <cellStyle name="Note 2" xfId="354"/>
    <cellStyle name="Num1" xfId="355"/>
    <cellStyle name="Num1 2" xfId="356"/>
    <cellStyle name="Num1Blue" xfId="357"/>
    <cellStyle name="number" xfId="358"/>
    <cellStyle name="Output" xfId="359" builtinId="21" customBuiltin="1"/>
    <cellStyle name="Output Amounts" xfId="360"/>
    <cellStyle name="Output Line Items" xfId="361"/>
    <cellStyle name="Page Heading Large" xfId="362"/>
    <cellStyle name="Page Heading Small" xfId="363"/>
    <cellStyle name="Page Number" xfId="364"/>
    <cellStyle name="pct_sub" xfId="365"/>
    <cellStyle name="Percent" xfId="366" builtinId="5"/>
    <cellStyle name="Percent [.00%]" xfId="367"/>
    <cellStyle name="Percent [1]" xfId="368"/>
    <cellStyle name="Percent [2]" xfId="369"/>
    <cellStyle name="Percent 1" xfId="370"/>
    <cellStyle name="Percent 2" xfId="371"/>
    <cellStyle name="Percent 3" xfId="372"/>
    <cellStyle name="Percent 3 2" xfId="427"/>
    <cellStyle name="Percent 4" xfId="373"/>
    <cellStyle name="Percent 5" xfId="433"/>
    <cellStyle name="Percent Hard" xfId="374"/>
    <cellStyle name="Percent1" xfId="375"/>
    <cellStyle name="Percent1Blue" xfId="376"/>
    <cellStyle name="Perlong" xfId="377"/>
    <cellStyle name="Private" xfId="378"/>
    <cellStyle name="Private1" xfId="379"/>
    <cellStyle name="Right" xfId="380"/>
    <cellStyle name="Shaded" xfId="381"/>
    <cellStyle name="Shaded 2" xfId="382"/>
    <cellStyle name="Shading" xfId="383"/>
    <cellStyle name="SMALL HEADINGS" xfId="384"/>
    <cellStyle name="Standard_Anpassen der Amortisation" xfId="385"/>
    <cellStyle name="Style 1" xfId="386"/>
    <cellStyle name="SUB HEADING" xfId="387"/>
    <cellStyle name="Summary" xfId="388"/>
    <cellStyle name="Table Col Head" xfId="389"/>
    <cellStyle name="Table Head" xfId="390"/>
    <cellStyle name="Table Head Aligned" xfId="391"/>
    <cellStyle name="Table Head Blue" xfId="392"/>
    <cellStyle name="Table Head Green" xfId="393"/>
    <cellStyle name="Table Sub Head" xfId="394"/>
    <cellStyle name="Table Title" xfId="395"/>
    <cellStyle name="Table Units" xfId="396"/>
    <cellStyle name="TableBase" xfId="397"/>
    <cellStyle name="TableHead" xfId="398"/>
    <cellStyle name="Text" xfId="399"/>
    <cellStyle name="Time" xfId="400"/>
    <cellStyle name="Time 2" xfId="401"/>
    <cellStyle name="Tina" xfId="402"/>
    <cellStyle name="Tina 2" xfId="403"/>
    <cellStyle name="Title" xfId="404" builtinId="15" customBuiltin="1"/>
    <cellStyle name="Title8" xfId="405"/>
    <cellStyle name="Total" xfId="406" builtinId="25" customBuiltin="1"/>
    <cellStyle name="ubordinated Debt" xfId="407"/>
    <cellStyle name="UNITS" xfId="408"/>
    <cellStyle name="UNLocked" xfId="409"/>
    <cellStyle name="UNLocked 2" xfId="410"/>
    <cellStyle name="Unprot" xfId="411"/>
    <cellStyle name="Unprot 2" xfId="412"/>
    <cellStyle name="Unprot$" xfId="413"/>
    <cellStyle name="Unprot_$105M - Main" xfId="414"/>
    <cellStyle name="Unprotect" xfId="415"/>
    <cellStyle name="UNSHADED" xfId="416"/>
    <cellStyle name="Währung [0]_Compiling Utility Macros" xfId="417"/>
    <cellStyle name="Währung_Compiling Utility Macros" xfId="418"/>
    <cellStyle name="Warning Text" xfId="419" builtinId="11" customBuiltin="1"/>
    <cellStyle name="WhitePattern" xfId="420"/>
    <cellStyle name="WhitePattern1" xfId="421"/>
    <cellStyle name="WhiteText" xfId="422"/>
    <cellStyle name="Year" xfId="423"/>
    <cellStyle name="Year 2" xfId="424"/>
  </cellStyles>
  <dxfs count="2">
    <dxf>
      <font>
        <color theme="1"/>
      </font>
      <fill>
        <patternFill patternType="solid">
          <bgColor rgb="FF92D050"/>
        </patternFill>
      </fill>
    </dxf>
    <dxf>
      <font>
        <color theme="1"/>
      </font>
      <fill>
        <patternFill patternType="solid">
          <bgColor rgb="FF92D050"/>
        </patternFill>
      </fill>
    </dxf>
  </dxfs>
  <tableStyles count="0" defaultTableStyle="TableStyleMedium9" defaultPivotStyle="PivotStyleLight16"/>
  <colors>
    <mruColors>
      <color rgb="FF0000FF"/>
      <color rgb="FFFFFFCC"/>
      <color rgb="FF006600"/>
      <color rgb="FF339933"/>
      <color rgb="FF008080"/>
      <color rgb="FF3399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56" lockText="1"/>
</file>

<file path=xl/ctrlProps/ctrlProp2.xml><?xml version="1.0" encoding="utf-8"?>
<formControlPr xmlns="http://schemas.microsoft.com/office/spreadsheetml/2009/9/main" objectType="CheckBox" fmlaLink="$C$55" lockText="1"/>
</file>

<file path=xl/ctrlProps/ctrlProp3.xml><?xml version="1.0" encoding="utf-8"?>
<formControlPr xmlns="http://schemas.microsoft.com/office/spreadsheetml/2009/9/main" objectType="Radio" checked="Checked" firstButton="1" fmlaLink="J55"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CheckBox" fmlaLink="$C$54" lockText="1"/>
</file>

<file path=xl/ctrlProps/ctrlProp6.xml><?xml version="1.0" encoding="utf-8"?>
<formControlPr xmlns="http://schemas.microsoft.com/office/spreadsheetml/2009/9/main" objectType="CheckBox" checked="Checked" fmlaLink="$C$57"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54</xdr:row>
          <xdr:rowOff>182880</xdr:rowOff>
        </xdr:from>
        <xdr:to>
          <xdr:col>2</xdr:col>
          <xdr:colOff>906780</xdr:colOff>
          <xdr:row>56</xdr:row>
          <xdr:rowOff>30480</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1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922020</xdr:colOff>
          <xdr:row>55</xdr:row>
          <xdr:rowOff>7620</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1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a:t>
              </a:r>
            </a:p>
          </xdr:txBody>
        </xdr:sp>
        <xdr:clientData/>
      </xdr:twoCellAnchor>
    </mc:Choice>
    <mc:Fallback/>
  </mc:AlternateContent>
  <xdr:twoCellAnchor editAs="oneCell">
    <xdr:from>
      <xdr:col>17</xdr:col>
      <xdr:colOff>304800</xdr:colOff>
      <xdr:row>0</xdr:row>
      <xdr:rowOff>76200</xdr:rowOff>
    </xdr:from>
    <xdr:to>
      <xdr:col>25</xdr:col>
      <xdr:colOff>189752</xdr:colOff>
      <xdr:row>14</xdr:row>
      <xdr:rowOff>119682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7849850" y="76200"/>
          <a:ext cx="5980952" cy="26666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45720</xdr:colOff>
          <xdr:row>53</xdr:row>
          <xdr:rowOff>182880</xdr:rowOff>
        </xdr:from>
        <xdr:to>
          <xdr:col>9</xdr:col>
          <xdr:colOff>922020</xdr:colOff>
          <xdr:row>55</xdr:row>
          <xdr:rowOff>22860</xdr:rowOff>
        </xdr:to>
        <xdr:sp macro="" textlink="">
          <xdr:nvSpPr>
            <xdr:cNvPr id="42104" name="Option Button 120" hidden="1">
              <a:extLst>
                <a:ext uri="{63B3BB69-23CF-44E3-9099-C40C66FF867C}">
                  <a14:compatExt spid="_x0000_s42104"/>
                </a:ext>
                <a:ext uri="{FF2B5EF4-FFF2-40B4-BE49-F238E27FC236}">
                  <a16:creationId xmlns:a16="http://schemas.microsoft.com/office/drawing/2014/main" id="{00000000-0008-0000-01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54</xdr:row>
          <xdr:rowOff>7620</xdr:rowOff>
        </xdr:from>
        <xdr:to>
          <xdr:col>11</xdr:col>
          <xdr:colOff>906780</xdr:colOff>
          <xdr:row>55</xdr:row>
          <xdr:rowOff>22860</xdr:rowOff>
        </xdr:to>
        <xdr:sp macro="" textlink="">
          <xdr:nvSpPr>
            <xdr:cNvPr id="42106" name="Option Button 122" hidden="1">
              <a:extLst>
                <a:ext uri="{63B3BB69-23CF-44E3-9099-C40C66FF867C}">
                  <a14:compatExt spid="_x0000_s42106"/>
                </a:ext>
                <a:ext uri="{FF2B5EF4-FFF2-40B4-BE49-F238E27FC236}">
                  <a16:creationId xmlns:a16="http://schemas.microsoft.com/office/drawing/2014/main" id="{00000000-0008-0000-01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2</xdr:col>
          <xdr:colOff>922020</xdr:colOff>
          <xdr:row>54</xdr:row>
          <xdr:rowOff>7620</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1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a:t>
              </a:r>
            </a:p>
          </xdr:txBody>
        </xdr:sp>
        <xdr:clientData/>
      </xdr:twoCellAnchor>
    </mc:Choice>
    <mc:Fallback/>
  </mc:AlternateContent>
  <xdr:twoCellAnchor>
    <xdr:from>
      <xdr:col>7</xdr:col>
      <xdr:colOff>161926</xdr:colOff>
      <xdr:row>8</xdr:row>
      <xdr:rowOff>19051</xdr:rowOff>
    </xdr:from>
    <xdr:to>
      <xdr:col>8</xdr:col>
      <xdr:colOff>657226</xdr:colOff>
      <xdr:row>8</xdr:row>
      <xdr:rowOff>180975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58276" y="1628776"/>
          <a:ext cx="1428750" cy="161924"/>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Project Description</a:t>
          </a:r>
          <a:endParaRPr lang="en-US" sz="1000" i="1">
            <a:solidFill>
              <a:srgbClr val="0000FF"/>
            </a:solidFill>
          </a:endParaRPr>
        </a:p>
      </xdr:txBody>
    </xdr:sp>
    <xdr:clientData/>
  </xdr:twoCellAnchor>
  <xdr:twoCellAnchor>
    <xdr:from>
      <xdr:col>3</xdr:col>
      <xdr:colOff>190501</xdr:colOff>
      <xdr:row>12</xdr:row>
      <xdr:rowOff>19049</xdr:rowOff>
    </xdr:from>
    <xdr:to>
      <xdr:col>4</xdr:col>
      <xdr:colOff>304801</xdr:colOff>
      <xdr:row>12</xdr:row>
      <xdr:rowOff>180974</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353051" y="2390774"/>
          <a:ext cx="1047750"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Drop-down</a:t>
          </a:r>
          <a:endParaRPr lang="en-US" sz="1000" i="1">
            <a:solidFill>
              <a:srgbClr val="0000FF"/>
            </a:solidFill>
          </a:endParaRPr>
        </a:p>
      </xdr:txBody>
    </xdr:sp>
    <xdr:clientData/>
  </xdr:twoCellAnchor>
  <xdr:twoCellAnchor>
    <xdr:from>
      <xdr:col>3</xdr:col>
      <xdr:colOff>209550</xdr:colOff>
      <xdr:row>14</xdr:row>
      <xdr:rowOff>0</xdr:rowOff>
    </xdr:from>
    <xdr:to>
      <xdr:col>7</xdr:col>
      <xdr:colOff>876300</xdr:colOff>
      <xdr:row>14</xdr:row>
      <xdr:rowOff>171450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5372100" y="2752725"/>
          <a:ext cx="440055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Enter first year of project</a:t>
          </a:r>
          <a:r>
            <a:rPr lang="en-US" sz="1000" i="1" baseline="0">
              <a:solidFill>
                <a:srgbClr val="0000FF"/>
              </a:solidFill>
              <a:sym typeface="Symbol" panose="05050102010706020507" pitchFamily="18" charset="2"/>
            </a:rPr>
            <a:t> capital spend or revenue/expense incurred</a:t>
          </a:r>
          <a:endParaRPr lang="en-US" sz="1000" i="1">
            <a:solidFill>
              <a:srgbClr val="0000FF"/>
            </a:solidFill>
            <a:sym typeface="Symbol" panose="05050102010706020507" pitchFamily="18" charset="2"/>
          </a:endParaRPr>
        </a:p>
      </xdr:txBody>
    </xdr:sp>
    <xdr:clientData/>
  </xdr:twoCellAnchor>
  <xdr:twoCellAnchor>
    <xdr:from>
      <xdr:col>3</xdr:col>
      <xdr:colOff>228600</xdr:colOff>
      <xdr:row>15</xdr:row>
      <xdr:rowOff>190499</xdr:rowOff>
    </xdr:from>
    <xdr:to>
      <xdr:col>5</xdr:col>
      <xdr:colOff>923925</xdr:colOff>
      <xdr:row>16</xdr:row>
      <xdr:rowOff>180974</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391150" y="3133724"/>
          <a:ext cx="2562225" cy="18097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Enter first year </a:t>
          </a:r>
          <a:r>
            <a:rPr lang="en-US" sz="1000" i="1" baseline="0">
              <a:solidFill>
                <a:srgbClr val="0000FF"/>
              </a:solidFill>
              <a:sym typeface="Symbol" panose="05050102010706020507" pitchFamily="18" charset="2"/>
            </a:rPr>
            <a:t>revenue/expense incurred</a:t>
          </a:r>
          <a:endParaRPr lang="en-US" sz="1000" i="1">
            <a:solidFill>
              <a:srgbClr val="0000FF"/>
            </a:solidFill>
            <a:sym typeface="Symbol" panose="05050102010706020507" pitchFamily="18" charset="2"/>
          </a:endParaRPr>
        </a:p>
      </xdr:txBody>
    </xdr:sp>
    <xdr:clientData/>
  </xdr:twoCellAnchor>
  <xdr:twoCellAnchor>
    <xdr:from>
      <xdr:col>7</xdr:col>
      <xdr:colOff>142875</xdr:colOff>
      <xdr:row>18</xdr:row>
      <xdr:rowOff>0</xdr:rowOff>
    </xdr:from>
    <xdr:to>
      <xdr:col>9</xdr:col>
      <xdr:colOff>838200</xdr:colOff>
      <xdr:row>18</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9039225" y="3514725"/>
          <a:ext cx="2562225"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Enter years to model (from 1-30)</a:t>
          </a:r>
        </a:p>
      </xdr:txBody>
    </xdr:sp>
    <xdr:clientData/>
  </xdr:twoCellAnchor>
  <xdr:twoCellAnchor>
    <xdr:from>
      <xdr:col>7</xdr:col>
      <xdr:colOff>171449</xdr:colOff>
      <xdr:row>9</xdr:row>
      <xdr:rowOff>28575</xdr:rowOff>
    </xdr:from>
    <xdr:to>
      <xdr:col>8</xdr:col>
      <xdr:colOff>904874</xdr:colOff>
      <xdr:row>9</xdr:row>
      <xdr:rowOff>180975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9067799" y="1828800"/>
          <a:ext cx="1666875" cy="15240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Strategic Intiative Team</a:t>
          </a:r>
          <a:endParaRPr lang="en-US" sz="1000" i="1">
            <a:solidFill>
              <a:srgbClr val="0000FF"/>
            </a:solidFill>
          </a:endParaRPr>
        </a:p>
      </xdr:txBody>
    </xdr:sp>
    <xdr:clientData/>
  </xdr:twoCellAnchor>
  <xdr:twoCellAnchor>
    <xdr:from>
      <xdr:col>7</xdr:col>
      <xdr:colOff>171450</xdr:colOff>
      <xdr:row>10</xdr:row>
      <xdr:rowOff>28574</xdr:rowOff>
    </xdr:from>
    <xdr:to>
      <xdr:col>8</xdr:col>
      <xdr:colOff>561975</xdr:colOff>
      <xdr:row>10</xdr:row>
      <xdr:rowOff>190499</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9067800" y="2019299"/>
          <a:ext cx="1323975"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Contact Person(s)</a:t>
          </a:r>
          <a:endParaRPr lang="en-US" sz="1000" i="1">
            <a:solidFill>
              <a:srgbClr val="0000FF"/>
            </a:solidFill>
          </a:endParaRPr>
        </a:p>
      </xdr:txBody>
    </xdr:sp>
    <xdr:clientData/>
  </xdr:twoCellAnchor>
  <xdr:twoCellAnchor>
    <xdr:from>
      <xdr:col>12</xdr:col>
      <xdr:colOff>190500</xdr:colOff>
      <xdr:row>27</xdr:row>
      <xdr:rowOff>190499</xdr:rowOff>
    </xdr:from>
    <xdr:to>
      <xdr:col>16</xdr:col>
      <xdr:colOff>66675</xdr:colOff>
      <xdr:row>28</xdr:row>
      <xdr:rowOff>171450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3754100" y="5419724"/>
          <a:ext cx="3609975" cy="171451"/>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Do not change G29 or L29 without discussing with H.</a:t>
          </a:r>
          <a:r>
            <a:rPr lang="en-US" sz="1000" i="1" baseline="0">
              <a:solidFill>
                <a:srgbClr val="0000FF"/>
              </a:solidFill>
              <a:sym typeface="Symbol" panose="05050102010706020507" pitchFamily="18" charset="2"/>
            </a:rPr>
            <a:t> Bruen</a:t>
          </a:r>
          <a:endParaRPr lang="en-US" sz="1000" i="1">
            <a:solidFill>
              <a:srgbClr val="0000FF"/>
            </a:solidFill>
            <a:sym typeface="Symbol" panose="05050102010706020507" pitchFamily="18" charset="2"/>
          </a:endParaRPr>
        </a:p>
      </xdr:txBody>
    </xdr:sp>
    <xdr:clientData/>
  </xdr:twoCellAnchor>
  <xdr:twoCellAnchor>
    <xdr:from>
      <xdr:col>7</xdr:col>
      <xdr:colOff>95250</xdr:colOff>
      <xdr:row>31</xdr:row>
      <xdr:rowOff>0</xdr:rowOff>
    </xdr:from>
    <xdr:to>
      <xdr:col>10</xdr:col>
      <xdr:colOff>495300</xdr:colOff>
      <xdr:row>31</xdr:row>
      <xdr:rowOff>171450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991600" y="5991225"/>
          <a:ext cx="320040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Do not</a:t>
          </a:r>
          <a:r>
            <a:rPr lang="en-US" sz="1000" i="1" baseline="0">
              <a:solidFill>
                <a:srgbClr val="0000FF"/>
              </a:solidFill>
              <a:sym typeface="Symbol" panose="05050102010706020507" pitchFamily="18" charset="2"/>
            </a:rPr>
            <a:t> change without discussing with H. Bruen</a:t>
          </a:r>
          <a:endParaRPr lang="en-US" sz="1000" i="1">
            <a:solidFill>
              <a:srgbClr val="0000FF"/>
            </a:solidFill>
            <a:sym typeface="Symbol" panose="05050102010706020507" pitchFamily="18" charset="2"/>
          </a:endParaRPr>
        </a:p>
      </xdr:txBody>
    </xdr:sp>
    <xdr:clientData/>
  </xdr:twoCellAnchor>
  <xdr:twoCellAnchor>
    <xdr:from>
      <xdr:col>7</xdr:col>
      <xdr:colOff>95250</xdr:colOff>
      <xdr:row>32</xdr:row>
      <xdr:rowOff>28575</xdr:rowOff>
    </xdr:from>
    <xdr:to>
      <xdr:col>9</xdr:col>
      <xdr:colOff>295275</xdr:colOff>
      <xdr:row>33</xdr:row>
      <xdr:rowOff>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991600" y="6210300"/>
          <a:ext cx="2066925"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Only</a:t>
          </a:r>
          <a:r>
            <a:rPr lang="en-US" sz="1000" i="1" baseline="0">
              <a:solidFill>
                <a:srgbClr val="0000FF"/>
              </a:solidFill>
              <a:sym typeface="Symbol" panose="05050102010706020507" pitchFamily="18" charset="2"/>
            </a:rPr>
            <a:t> enter "Y" if solar project</a:t>
          </a:r>
          <a:endParaRPr lang="en-US" sz="1000" i="1">
            <a:solidFill>
              <a:srgbClr val="0000FF"/>
            </a:solidFill>
            <a:sym typeface="Symbol" panose="05050102010706020507" pitchFamily="18" charset="2"/>
          </a:endParaRPr>
        </a:p>
      </xdr:txBody>
    </xdr:sp>
    <xdr:clientData/>
  </xdr:twoCellAnchor>
  <xdr:twoCellAnchor>
    <xdr:from>
      <xdr:col>3</xdr:col>
      <xdr:colOff>104774</xdr:colOff>
      <xdr:row>52</xdr:row>
      <xdr:rowOff>190499</xdr:rowOff>
    </xdr:from>
    <xdr:to>
      <xdr:col>10</xdr:col>
      <xdr:colOff>885825</xdr:colOff>
      <xdr:row>53</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267324" y="9229724"/>
          <a:ext cx="7315201" cy="161926"/>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 if 1st year earnings is for partial year (model will calculate mid-year</a:t>
          </a:r>
          <a:r>
            <a:rPr lang="en-US" sz="1000" i="1" baseline="0">
              <a:solidFill>
                <a:srgbClr val="0000FF"/>
              </a:solidFill>
              <a:sym typeface="Symbol" panose="05050102010706020507" pitchFamily="18" charset="2"/>
            </a:rPr>
            <a:t> on calculated revenue amount except for Rate Case years</a:t>
          </a:r>
          <a:endParaRPr lang="en-US" sz="1000" i="1">
            <a:solidFill>
              <a:srgbClr val="0000FF"/>
            </a:solidFill>
            <a:sym typeface="Symbol" panose="05050102010706020507" pitchFamily="18" charset="2"/>
          </a:endParaRPr>
        </a:p>
      </xdr:txBody>
    </xdr:sp>
    <xdr:clientData/>
  </xdr:twoCellAnchor>
  <xdr:twoCellAnchor>
    <xdr:from>
      <xdr:col>12</xdr:col>
      <xdr:colOff>190500</xdr:colOff>
      <xdr:row>54</xdr:row>
      <xdr:rowOff>0</xdr:rowOff>
    </xdr:from>
    <xdr:to>
      <xdr:col>22</xdr:col>
      <xdr:colOff>590550</xdr:colOff>
      <xdr:row>55</xdr:row>
      <xdr:rowOff>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13754100" y="9420225"/>
          <a:ext cx="8191500" cy="19050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 C50 if using a Levelized Fixed Charge Rate amount for revenue and then choose between J50 and L50 if using a revenue amount or rate amount</a:t>
          </a:r>
        </a:p>
      </xdr:txBody>
    </xdr:sp>
    <xdr:clientData/>
  </xdr:twoCellAnchor>
  <xdr:twoCellAnchor>
    <xdr:from>
      <xdr:col>7</xdr:col>
      <xdr:colOff>628650</xdr:colOff>
      <xdr:row>55</xdr:row>
      <xdr:rowOff>28575</xdr:rowOff>
    </xdr:from>
    <xdr:to>
      <xdr:col>12</xdr:col>
      <xdr:colOff>409575</xdr:colOff>
      <xdr:row>55</xdr:row>
      <xdr:rowOff>171450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9525000" y="9639300"/>
          <a:ext cx="4448175" cy="14287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 C51 if using a revenue based on midpoint</a:t>
          </a:r>
          <a:r>
            <a:rPr lang="en-US" sz="1000" i="1" baseline="0">
              <a:solidFill>
                <a:srgbClr val="0000FF"/>
              </a:solidFill>
              <a:sym typeface="Symbol" panose="05050102010706020507" pitchFamily="18" charset="2"/>
            </a:rPr>
            <a:t> of allowed return of equity</a:t>
          </a:r>
          <a:endParaRPr lang="en-US" sz="1000" i="1">
            <a:solidFill>
              <a:srgbClr val="0000FF"/>
            </a:solidFill>
            <a:sym typeface="Symbol" panose="05050102010706020507" pitchFamily="18" charset="2"/>
          </a:endParaRPr>
        </a:p>
      </xdr:txBody>
    </xdr:sp>
    <xdr:clientData/>
  </xdr:twoCellAnchor>
  <xdr:twoCellAnchor>
    <xdr:from>
      <xdr:col>3</xdr:col>
      <xdr:colOff>428624</xdr:colOff>
      <xdr:row>56</xdr:row>
      <xdr:rowOff>0</xdr:rowOff>
    </xdr:from>
    <xdr:to>
      <xdr:col>13</xdr:col>
      <xdr:colOff>361949</xdr:colOff>
      <xdr:row>56</xdr:row>
      <xdr:rowOff>180975</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591174" y="9801225"/>
          <a:ext cx="9267825" cy="18097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 C52 if project will be recovered through Base Rates (i.e., rate case years).  Do not enter a check mark</a:t>
          </a:r>
          <a:r>
            <a:rPr lang="en-US" sz="1000" i="1" baseline="0">
              <a:solidFill>
                <a:srgbClr val="0000FF"/>
              </a:solidFill>
              <a:sym typeface="Symbol" panose="05050102010706020507" pitchFamily="18" charset="2"/>
            </a:rPr>
            <a:t> in C49-C51 or enter amounts in row 58,  if using this assumption</a:t>
          </a:r>
          <a:endParaRPr lang="en-US" sz="1000" i="1">
            <a:solidFill>
              <a:srgbClr val="0000FF"/>
            </a:solidFill>
            <a:sym typeface="Symbol" panose="05050102010706020507" pitchFamily="18" charset="2"/>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56</xdr:row>
          <xdr:rowOff>7620</xdr:rowOff>
        </xdr:from>
        <xdr:to>
          <xdr:col>2</xdr:col>
          <xdr:colOff>922020</xdr:colOff>
          <xdr:row>57</xdr:row>
          <xdr:rowOff>7620</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100-00007CA40000}"/>
                </a:ext>
              </a:extLst>
            </xdr:cNvPr>
            <xdr:cNvSpPr/>
          </xdr:nvSpPr>
          <xdr:spPr bwMode="auto">
            <a:xfrm>
              <a:off x="0" y="0"/>
              <a:ext cx="0" cy="0"/>
            </a:xfrm>
            <a:prstGeom prst="rect">
              <a:avLst/>
            </a:prstGeom>
            <a:solidFill>
              <a:srgbClr val="FFFFCC"/>
            </a:solidFill>
            <a:ln w="9525">
              <a:solidFill>
                <a:srgbClr val="000000"/>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Enable</a:t>
              </a:r>
            </a:p>
          </xdr:txBody>
        </xdr:sp>
        <xdr:clientData/>
      </xdr:twoCellAnchor>
    </mc:Choice>
    <mc:Fallback/>
  </mc:AlternateContent>
  <xdr:twoCellAnchor>
    <xdr:from>
      <xdr:col>3</xdr:col>
      <xdr:colOff>142875</xdr:colOff>
      <xdr:row>59</xdr:row>
      <xdr:rowOff>9525</xdr:rowOff>
    </xdr:from>
    <xdr:to>
      <xdr:col>6</xdr:col>
      <xdr:colOff>552450</xdr:colOff>
      <xdr:row>59</xdr:row>
      <xdr:rowOff>180975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305425" y="10191750"/>
          <a:ext cx="3209925"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Do not change C54 without discussing with H. Bruen</a:t>
          </a:r>
        </a:p>
      </xdr:txBody>
    </xdr:sp>
    <xdr:clientData/>
  </xdr:twoCellAnchor>
  <xdr:twoCellAnchor>
    <xdr:from>
      <xdr:col>15</xdr:col>
      <xdr:colOff>104774</xdr:colOff>
      <xdr:row>63</xdr:row>
      <xdr:rowOff>0</xdr:rowOff>
    </xdr:from>
    <xdr:to>
      <xdr:col>27</xdr:col>
      <xdr:colOff>761999</xdr:colOff>
      <xdr:row>63</xdr:row>
      <xdr:rowOff>171450</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6468724" y="11134725"/>
          <a:ext cx="9458325"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Enter incremental</a:t>
          </a:r>
          <a:r>
            <a:rPr lang="en-US" sz="1000" i="1" baseline="0">
              <a:solidFill>
                <a:srgbClr val="0000FF"/>
              </a:solidFill>
              <a:sym typeface="Symbol" panose="05050102010706020507" pitchFamily="18" charset="2"/>
            </a:rPr>
            <a:t> revenue in E58-O58 and any escalation % in C58 with year escalation starts. Do not enter amounts here if you have entered a check in C50-C52 above.</a:t>
          </a:r>
          <a:endParaRPr lang="en-US" sz="1000" i="1">
            <a:solidFill>
              <a:srgbClr val="0000FF"/>
            </a:solidFill>
            <a:sym typeface="Symbol" panose="05050102010706020507" pitchFamily="18" charset="2"/>
          </a:endParaRPr>
        </a:p>
      </xdr:txBody>
    </xdr:sp>
    <xdr:clientData/>
  </xdr:twoCellAnchor>
  <xdr:twoCellAnchor>
    <xdr:from>
      <xdr:col>15</xdr:col>
      <xdr:colOff>104776</xdr:colOff>
      <xdr:row>67</xdr:row>
      <xdr:rowOff>380999</xdr:rowOff>
    </xdr:from>
    <xdr:to>
      <xdr:col>22</xdr:col>
      <xdr:colOff>619126</xdr:colOff>
      <xdr:row>68</xdr:row>
      <xdr:rowOff>180974</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6468726" y="12277724"/>
          <a:ext cx="5505450" cy="18097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Enter incremental</a:t>
          </a:r>
          <a:r>
            <a:rPr lang="en-US" sz="1000" i="1" baseline="0">
              <a:solidFill>
                <a:srgbClr val="0000FF"/>
              </a:solidFill>
              <a:sym typeface="Symbol" panose="05050102010706020507" pitchFamily="18" charset="2"/>
            </a:rPr>
            <a:t> fuel expense in E63-O63 and any  escalation % in C63 with year escalation starts. </a:t>
          </a:r>
          <a:endParaRPr lang="en-US" sz="1000" i="1">
            <a:solidFill>
              <a:srgbClr val="0000FF"/>
            </a:solidFill>
            <a:sym typeface="Symbol" panose="05050102010706020507" pitchFamily="18" charset="2"/>
          </a:endParaRPr>
        </a:p>
      </xdr:txBody>
    </xdr:sp>
    <xdr:clientData/>
  </xdr:twoCellAnchor>
  <xdr:twoCellAnchor>
    <xdr:from>
      <xdr:col>3</xdr:col>
      <xdr:colOff>76201</xdr:colOff>
      <xdr:row>71</xdr:row>
      <xdr:rowOff>0</xdr:rowOff>
    </xdr:from>
    <xdr:to>
      <xdr:col>9</xdr:col>
      <xdr:colOff>895351</xdr:colOff>
      <xdr:row>71</xdr:row>
      <xdr:rowOff>171450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238751" y="12849225"/>
          <a:ext cx="641985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Applies to solar projects only (used in LFCR - Levelized Rate calculation).  Conatct H. Bruen if unsure of how to use</a:t>
          </a:r>
        </a:p>
      </xdr:txBody>
    </xdr:sp>
    <xdr:clientData/>
  </xdr:twoCellAnchor>
  <xdr:twoCellAnchor>
    <xdr:from>
      <xdr:col>3</xdr:col>
      <xdr:colOff>76200</xdr:colOff>
      <xdr:row>73</xdr:row>
      <xdr:rowOff>0</xdr:rowOff>
    </xdr:from>
    <xdr:to>
      <xdr:col>9</xdr:col>
      <xdr:colOff>895350</xdr:colOff>
      <xdr:row>73</xdr:row>
      <xdr:rowOff>171450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238750" y="13230225"/>
          <a:ext cx="641985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Applies to solar projects only (used in LFCR - Levelized Rate calculation).  Conatct H. Bruen if unsure of how to use</a:t>
          </a:r>
        </a:p>
      </xdr:txBody>
    </xdr:sp>
    <xdr:clientData/>
  </xdr:twoCellAnchor>
  <xdr:twoCellAnchor>
    <xdr:from>
      <xdr:col>3</xdr:col>
      <xdr:colOff>85725</xdr:colOff>
      <xdr:row>72</xdr:row>
      <xdr:rowOff>0</xdr:rowOff>
    </xdr:from>
    <xdr:to>
      <xdr:col>9</xdr:col>
      <xdr:colOff>904875</xdr:colOff>
      <xdr:row>72</xdr:row>
      <xdr:rowOff>171450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248275" y="13039725"/>
          <a:ext cx="641985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Applies to solar projects only (used in LFCR - Levelized Rate calculation).  Conatct H. Bruen if unsure of how to use</a:t>
          </a:r>
        </a:p>
      </xdr:txBody>
    </xdr:sp>
    <xdr:clientData/>
  </xdr:twoCellAnchor>
  <xdr:twoCellAnchor>
    <xdr:from>
      <xdr:col>3</xdr:col>
      <xdr:colOff>123825</xdr:colOff>
      <xdr:row>43</xdr:row>
      <xdr:rowOff>0</xdr:rowOff>
    </xdr:from>
    <xdr:to>
      <xdr:col>6</xdr:col>
      <xdr:colOff>533400</xdr:colOff>
      <xdr:row>43</xdr:row>
      <xdr:rowOff>171450</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286375" y="8277225"/>
          <a:ext cx="3209925"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Do not change C44 without discussing with H. Bruen</a:t>
          </a:r>
        </a:p>
      </xdr:txBody>
    </xdr:sp>
    <xdr:clientData/>
  </xdr:twoCellAnchor>
  <xdr:twoCellAnchor>
    <xdr:from>
      <xdr:col>3</xdr:col>
      <xdr:colOff>66675</xdr:colOff>
      <xdr:row>74</xdr:row>
      <xdr:rowOff>0</xdr:rowOff>
    </xdr:from>
    <xdr:to>
      <xdr:col>9</xdr:col>
      <xdr:colOff>885825</xdr:colOff>
      <xdr:row>74</xdr:row>
      <xdr:rowOff>171450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229225" y="13420725"/>
          <a:ext cx="6419850" cy="171450"/>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Applies to solar projects only (used in LFCR - Levelized Rate calculation).  Conatct H. Bruen if unsure of how to use</a:t>
          </a:r>
        </a:p>
      </xdr:txBody>
    </xdr:sp>
    <xdr:clientData/>
  </xdr:twoCellAnchor>
  <xdr:twoCellAnchor>
    <xdr:from>
      <xdr:col>1</xdr:col>
      <xdr:colOff>85725</xdr:colOff>
      <xdr:row>90</xdr:row>
      <xdr:rowOff>19049</xdr:rowOff>
    </xdr:from>
    <xdr:to>
      <xdr:col>1</xdr:col>
      <xdr:colOff>3552824</xdr:colOff>
      <xdr:row>94</xdr:row>
      <xdr:rowOff>47624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66725" y="16868774"/>
          <a:ext cx="3467099" cy="79057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Note</a:t>
          </a:r>
          <a:r>
            <a:rPr lang="en-US" sz="1100" b="0">
              <a:solidFill>
                <a:srgbClr val="0000FF"/>
              </a:solidFill>
            </a:rPr>
            <a:t>:  Interest rates for Reg Companies are based on latest 30-Year borrowing rate forecast provided by Emera Treasury.  Non-reg uses the 10 year rates.</a:t>
          </a:r>
        </a:p>
        <a:p>
          <a:r>
            <a:rPr lang="en-US" sz="1100" b="0">
              <a:solidFill>
                <a:srgbClr val="0000FF"/>
              </a:solidFill>
            </a:rPr>
            <a:t>Current rates forecast were provided on 9/25/2020.</a:t>
          </a:r>
        </a:p>
      </xdr:txBody>
    </xdr:sp>
    <xdr:clientData/>
  </xdr:twoCellAnchor>
  <xdr:twoCellAnchor>
    <xdr:from>
      <xdr:col>3</xdr:col>
      <xdr:colOff>179916</xdr:colOff>
      <xdr:row>46</xdr:row>
      <xdr:rowOff>21167</xdr:rowOff>
    </xdr:from>
    <xdr:to>
      <xdr:col>8</xdr:col>
      <xdr:colOff>232833</xdr:colOff>
      <xdr:row>46</xdr:row>
      <xdr:rowOff>187853</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42466" y="8869892"/>
          <a:ext cx="4720167" cy="166686"/>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0">
              <a:solidFill>
                <a:srgbClr val="0000FF"/>
              </a:solidFill>
              <a:sym typeface="Symbol" panose="05050102010706020507" pitchFamily="18" charset="2"/>
            </a:rPr>
            <a:t>  &lt;---</a:t>
          </a:r>
          <a:r>
            <a:rPr lang="en-US" sz="1000" i="0" baseline="0">
              <a:solidFill>
                <a:srgbClr val="0000FF"/>
              </a:solidFill>
              <a:sym typeface="Symbol" panose="05050102010706020507" pitchFamily="18" charset="2"/>
            </a:rPr>
            <a:t> 1 = ON, 0 = OFF, iF manual numbers available, input in "CAPEX" sheet (rows 60-69)</a:t>
          </a:r>
        </a:p>
        <a:p>
          <a:pPr algn="l"/>
          <a:endParaRPr lang="en-US" sz="1000" i="0" baseline="0">
            <a:solidFill>
              <a:srgbClr val="0000FF"/>
            </a:solidFill>
            <a:sym typeface="Symbol" panose="05050102010706020507" pitchFamily="18" charset="2"/>
          </a:endParaRPr>
        </a:p>
        <a:p>
          <a:pPr algn="ctr"/>
          <a:endParaRPr lang="en-US" sz="1000" i="0">
            <a:solidFill>
              <a:srgbClr val="0000FF"/>
            </a:solidFill>
            <a:sym typeface="Symbol" panose="05050102010706020507" pitchFamily="18" charset="2"/>
          </a:endParaRPr>
        </a:p>
        <a:p>
          <a:pPr algn="ctr"/>
          <a:r>
            <a:rPr lang="en-US" sz="1000" i="0">
              <a:solidFill>
                <a:srgbClr val="0000FF"/>
              </a:solidFill>
              <a:sym typeface="Symbol" panose="05050102010706020507" pitchFamily="18" charset="2"/>
            </a:rPr>
            <a:t></a:t>
          </a: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3</xdr:row>
          <xdr:rowOff>38100</xdr:rowOff>
        </xdr:from>
        <xdr:to>
          <xdr:col>1</xdr:col>
          <xdr:colOff>746760</xdr:colOff>
          <xdr:row>4</xdr:row>
          <xdr:rowOff>22860</xdr:rowOff>
        </xdr:to>
        <xdr:sp macro="" textlink="">
          <xdr:nvSpPr>
            <xdr:cNvPr id="42110" name="Button 126" hidden="1">
              <a:extLst>
                <a:ext uri="{63B3BB69-23CF-44E3-9099-C40C66FF867C}">
                  <a14:compatExt spid="_x0000_s42110"/>
                </a:ext>
                <a:ext uri="{FF2B5EF4-FFF2-40B4-BE49-F238E27FC236}">
                  <a16:creationId xmlns:a16="http://schemas.microsoft.com/office/drawing/2014/main" id="{00000000-0008-0000-0100-00007EA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FF0000"/>
                  </a:solidFill>
                  <a:latin typeface="Calibri"/>
                  <a:cs typeface="Calibri"/>
                </a:rPr>
                <a:t>Debt &amp; Equity</a:t>
              </a:r>
            </a:p>
          </xdr:txBody>
        </xdr:sp>
        <xdr:clientData fPrintsWithSheet="0"/>
      </xdr:twoCellAnchor>
    </mc:Choice>
    <mc:Fallback/>
  </mc:AlternateContent>
  <xdr:twoCellAnchor>
    <xdr:from>
      <xdr:col>1</xdr:col>
      <xdr:colOff>790575</xdr:colOff>
      <xdr:row>3</xdr:row>
      <xdr:rowOff>57150</xdr:rowOff>
    </xdr:from>
    <xdr:to>
      <xdr:col>1</xdr:col>
      <xdr:colOff>3629025</xdr:colOff>
      <xdr:row>4</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171575" y="561975"/>
          <a:ext cx="2838450" cy="25717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rPr>
            <a:t>&lt;---  Click button to populate debt and equity</a:t>
          </a:r>
        </a:p>
      </xdr:txBody>
    </xdr:sp>
    <xdr:clientData/>
  </xdr:twoCellAnchor>
  <xdr:twoCellAnchor>
    <xdr:from>
      <xdr:col>3</xdr:col>
      <xdr:colOff>104775</xdr:colOff>
      <xdr:row>0</xdr:row>
      <xdr:rowOff>28575</xdr:rowOff>
    </xdr:from>
    <xdr:to>
      <xdr:col>4</xdr:col>
      <xdr:colOff>219075</xdr:colOff>
      <xdr:row>0</xdr:row>
      <xdr:rowOff>190500</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5267325" y="28575"/>
          <a:ext cx="1047750"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a:t>
          </a:r>
        </a:p>
        <a:p>
          <a:pPr algn="l"/>
          <a:endParaRPr lang="en-US" sz="1000" i="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0</xdr:row>
      <xdr:rowOff>38100</xdr:rowOff>
    </xdr:from>
    <xdr:to>
      <xdr:col>11</xdr:col>
      <xdr:colOff>333375</xdr:colOff>
      <xdr:row>1</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639550" y="38100"/>
          <a:ext cx="1047750" cy="161925"/>
        </a:xfrm>
        <a:prstGeom prst="rect">
          <a:avLst/>
        </a:prstGeom>
        <a:solidFill>
          <a:schemeClr val="accent1">
            <a:lumMod val="20000"/>
            <a:lumOff val="80000"/>
          </a:schemeClr>
        </a:solidFill>
        <a:ln w="95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i="1">
              <a:solidFill>
                <a:srgbClr val="0000FF"/>
              </a:solidFill>
              <a:sym typeface="Symbol" panose="05050102010706020507" pitchFamily="18" charset="2"/>
            </a:rPr>
            <a:t>  Check</a:t>
          </a:r>
        </a:p>
        <a:p>
          <a:pPr algn="l"/>
          <a:endParaRPr lang="en-US" sz="1000" i="1">
            <a:solidFill>
              <a:srgbClr val="0000FF"/>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1:B65537"/>
  <sheetViews>
    <sheetView showGridLines="0" workbookViewId="0"/>
  </sheetViews>
  <sheetFormatPr defaultColWidth="0" defaultRowHeight="14.4" zeroHeight="1"/>
  <cols>
    <col min="1" max="1" width="4.90625" style="2" customWidth="1"/>
    <col min="2" max="2" width="103.453125" style="2" customWidth="1"/>
    <col min="3" max="16384" width="0" style="2" hidden="1"/>
  </cols>
  <sheetData>
    <row r="1" spans="1:2">
      <c r="A1" s="28" t="s">
        <v>24</v>
      </c>
    </row>
    <row r="2" spans="1:2" ht="15" thickBot="1">
      <c r="A2" s="29" t="s">
        <v>33</v>
      </c>
      <c r="B2" s="25"/>
    </row>
    <row r="3" spans="1:2">
      <c r="A3" s="12" t="s">
        <v>178</v>
      </c>
      <c r="B3" s="30"/>
    </row>
    <row r="4" spans="1:2" ht="28.8">
      <c r="B4" s="30" t="s">
        <v>167</v>
      </c>
    </row>
    <row r="5" spans="1:2">
      <c r="B5" s="2" t="s">
        <v>168</v>
      </c>
    </row>
    <row r="6" spans="1:2">
      <c r="B6" s="2" t="s">
        <v>169</v>
      </c>
    </row>
    <row r="7" spans="1:2" ht="28.8">
      <c r="B7" s="30" t="s">
        <v>170</v>
      </c>
    </row>
    <row r="8" spans="1:2" ht="43.2">
      <c r="B8" s="30" t="s">
        <v>171</v>
      </c>
    </row>
    <row r="9" spans="1:2" ht="43.2">
      <c r="B9" s="30" t="s">
        <v>187</v>
      </c>
    </row>
    <row r="10" spans="1:2" ht="28.8">
      <c r="B10" s="30" t="s">
        <v>176</v>
      </c>
    </row>
    <row r="11" spans="1:2" ht="28.8">
      <c r="B11" s="30" t="s">
        <v>175</v>
      </c>
    </row>
    <row r="12" spans="1:2">
      <c r="B12" s="2" t="s">
        <v>174</v>
      </c>
    </row>
    <row r="13" spans="1:2">
      <c r="A13" s="12" t="s">
        <v>179</v>
      </c>
    </row>
    <row r="14" spans="1:2" ht="28.8">
      <c r="B14" s="75" t="s">
        <v>152</v>
      </c>
    </row>
    <row r="15" spans="1:2">
      <c r="B15" s="75" t="s">
        <v>38</v>
      </c>
    </row>
    <row r="16" spans="1:2" ht="28.8">
      <c r="B16" s="75" t="s">
        <v>153</v>
      </c>
    </row>
    <row r="17" spans="1:2">
      <c r="B17" s="77" t="s">
        <v>35</v>
      </c>
    </row>
    <row r="18" spans="1:2" ht="28.8">
      <c r="B18" s="77" t="s">
        <v>57</v>
      </c>
    </row>
    <row r="19" spans="1:2">
      <c r="A19" s="12" t="s">
        <v>180</v>
      </c>
      <c r="B19" s="30"/>
    </row>
    <row r="20" spans="1:2" ht="57.6">
      <c r="B20" s="76" t="s">
        <v>63</v>
      </c>
    </row>
    <row r="21" spans="1:2">
      <c r="B21" s="76" t="s">
        <v>36</v>
      </c>
    </row>
    <row r="22" spans="1:2">
      <c r="B22" s="76" t="s">
        <v>155</v>
      </c>
    </row>
    <row r="23" spans="1:2">
      <c r="B23" s="76" t="s">
        <v>156</v>
      </c>
    </row>
    <row r="24" spans="1:2">
      <c r="B24" s="76" t="s">
        <v>154</v>
      </c>
    </row>
    <row r="25" spans="1:2">
      <c r="B25" s="75" t="s">
        <v>56</v>
      </c>
    </row>
    <row r="26" spans="1:2">
      <c r="B26" s="75" t="s">
        <v>55</v>
      </c>
    </row>
    <row r="27" spans="1:2">
      <c r="B27" s="75" t="s">
        <v>54</v>
      </c>
    </row>
    <row r="28" spans="1:2" ht="43.2">
      <c r="B28" s="76" t="s">
        <v>188</v>
      </c>
    </row>
    <row r="29" spans="1:2" ht="100.8">
      <c r="B29" s="76" t="s">
        <v>229</v>
      </c>
    </row>
    <row r="30" spans="1:2">
      <c r="B30" s="166" t="s">
        <v>177</v>
      </c>
    </row>
    <row r="31" spans="1:2" ht="43.2">
      <c r="B31" s="75" t="s">
        <v>62</v>
      </c>
    </row>
    <row r="32" spans="1:2" ht="43.2">
      <c r="B32" s="208" t="s">
        <v>228</v>
      </c>
    </row>
    <row r="33" spans="1:2">
      <c r="B33" s="75" t="s">
        <v>224</v>
      </c>
    </row>
    <row r="34" spans="1:2" ht="172.8">
      <c r="B34" s="76" t="s">
        <v>225</v>
      </c>
    </row>
    <row r="35" spans="1:2" ht="86.4">
      <c r="B35" s="76" t="s">
        <v>226</v>
      </c>
    </row>
    <row r="36" spans="1:2" ht="72">
      <c r="B36" s="76" t="s">
        <v>227</v>
      </c>
    </row>
    <row r="37" spans="1:2">
      <c r="A37" s="12" t="s">
        <v>181</v>
      </c>
    </row>
    <row r="38" spans="1:2" ht="158.4">
      <c r="B38" s="76" t="s">
        <v>182</v>
      </c>
    </row>
    <row r="39" spans="1:2">
      <c r="A39" s="12" t="s">
        <v>183</v>
      </c>
    </row>
    <row r="40" spans="1:2">
      <c r="B40" s="167" t="s">
        <v>184</v>
      </c>
    </row>
    <row r="41" spans="1:2">
      <c r="B41" s="167" t="s">
        <v>185</v>
      </c>
    </row>
    <row r="42" spans="1:2">
      <c r="B42" s="168" t="s">
        <v>186</v>
      </c>
    </row>
    <row r="43" spans="1:2"/>
    <row r="44" spans="1:2"/>
    <row r="45" spans="1:2"/>
    <row r="46" spans="1:2"/>
    <row r="47" spans="1:2"/>
    <row r="48" spans="1: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pageMargins left="0.7" right="0.5" top="0.5" bottom="0.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R122"/>
  <sheetViews>
    <sheetView showGridLines="0" zoomScaleNormal="100" workbookViewId="0">
      <pane ySplit="7" topLeftCell="A8" activePane="bottomLeft" state="frozen"/>
      <selection pane="bottomLeft" activeCell="B40" sqref="B40"/>
    </sheetView>
  </sheetViews>
  <sheetFormatPr defaultColWidth="8.90625" defaultRowHeight="14.4"/>
  <cols>
    <col min="1" max="1" width="4.453125" style="2" customWidth="1"/>
    <col min="2" max="2" width="44.90625" style="2" bestFit="1" customWidth="1"/>
    <col min="3" max="16" width="10.90625" style="2" customWidth="1"/>
    <col min="17" max="17" width="2.90625" style="2" customWidth="1"/>
    <col min="18" max="16384" width="8.90625" style="2"/>
  </cols>
  <sheetData>
    <row r="1" spans="1:17" ht="15.6">
      <c r="A1" s="26" t="s">
        <v>24</v>
      </c>
      <c r="C1" s="223" t="e">
        <v>#REF!</v>
      </c>
    </row>
    <row r="2" spans="1:17" ht="16.2" thickBot="1">
      <c r="A2" s="27" t="s">
        <v>235</v>
      </c>
      <c r="B2" s="25"/>
      <c r="C2" s="25"/>
      <c r="D2" s="25"/>
      <c r="E2" s="25"/>
      <c r="F2" s="25"/>
      <c r="G2" s="25"/>
      <c r="H2" s="25"/>
      <c r="I2" s="25"/>
      <c r="J2" s="25"/>
      <c r="K2" s="25"/>
      <c r="L2" s="25"/>
      <c r="M2" s="25"/>
      <c r="N2" s="25"/>
      <c r="O2" s="25"/>
      <c r="P2" s="25"/>
      <c r="Q2" s="25"/>
    </row>
    <row r="3" spans="1:17" ht="8.1" customHeight="1">
      <c r="A3" s="211"/>
      <c r="B3" s="9"/>
      <c r="C3" s="9"/>
      <c r="D3" s="9"/>
      <c r="E3" s="9"/>
      <c r="F3" s="9"/>
      <c r="G3" s="9"/>
      <c r="H3" s="9"/>
      <c r="I3" s="9"/>
      <c r="J3" s="9"/>
      <c r="K3" s="9"/>
      <c r="L3" s="9"/>
      <c r="M3" s="9"/>
      <c r="N3" s="9"/>
      <c r="O3" s="9"/>
      <c r="P3" s="9"/>
      <c r="Q3" s="9"/>
    </row>
    <row r="4" spans="1:17" ht="24.9" customHeight="1">
      <c r="A4" s="9"/>
      <c r="B4" s="210"/>
      <c r="C4" s="9"/>
      <c r="D4" s="129" t="s">
        <v>102</v>
      </c>
      <c r="E4" s="130"/>
      <c r="F4" s="130"/>
      <c r="G4" s="9"/>
      <c r="H4" s="65" t="s">
        <v>103</v>
      </c>
      <c r="I4" s="32"/>
      <c r="J4" s="32"/>
      <c r="K4" s="9"/>
      <c r="L4" s="9"/>
      <c r="M4" s="9"/>
      <c r="N4" s="9"/>
      <c r="O4" s="9"/>
      <c r="P4" s="9"/>
      <c r="Q4" s="222"/>
    </row>
    <row r="5" spans="1:17">
      <c r="A5" s="220" t="s">
        <v>231</v>
      </c>
      <c r="B5" s="218"/>
      <c r="C5" s="9"/>
      <c r="D5" s="9"/>
      <c r="E5" s="9"/>
      <c r="F5" s="9"/>
      <c r="G5" s="212"/>
      <c r="H5" s="213"/>
      <c r="I5" s="9"/>
      <c r="J5" s="214"/>
      <c r="K5" s="215"/>
      <c r="L5" s="9"/>
      <c r="M5" s="9"/>
      <c r="N5" s="9"/>
      <c r="O5" s="9"/>
      <c r="P5" s="9"/>
      <c r="Q5" s="222"/>
    </row>
    <row r="6" spans="1:17">
      <c r="A6" s="221" t="s">
        <v>230</v>
      </c>
      <c r="B6" s="219"/>
      <c r="C6" s="9"/>
      <c r="D6" s="79" t="s">
        <v>23</v>
      </c>
      <c r="E6" s="80"/>
      <c r="F6" s="80"/>
      <c r="G6" s="9"/>
      <c r="H6" s="81" t="s">
        <v>22</v>
      </c>
      <c r="I6" s="80"/>
      <c r="J6" s="80"/>
      <c r="K6" s="9"/>
      <c r="L6" s="9"/>
      <c r="M6" s="9"/>
      <c r="N6" s="9"/>
      <c r="O6" s="9"/>
      <c r="P6" s="9"/>
      <c r="Q6" s="222"/>
    </row>
    <row r="7" spans="1:17" ht="8.1" customHeight="1" thickBot="1">
      <c r="A7" s="217"/>
      <c r="B7" s="216"/>
      <c r="C7" s="216"/>
      <c r="D7" s="216"/>
      <c r="E7" s="216"/>
      <c r="F7" s="216"/>
      <c r="G7" s="216"/>
      <c r="H7" s="216"/>
      <c r="I7" s="216"/>
      <c r="J7" s="216"/>
      <c r="K7" s="216"/>
      <c r="L7" s="216"/>
      <c r="M7" s="216"/>
      <c r="N7" s="216"/>
      <c r="O7" s="216"/>
      <c r="P7" s="216"/>
      <c r="Q7" s="216"/>
    </row>
    <row r="8" spans="1:17">
      <c r="B8" s="33"/>
      <c r="C8" s="34"/>
      <c r="D8" s="34"/>
      <c r="E8" s="31"/>
      <c r="G8" s="31"/>
      <c r="H8" s="31"/>
      <c r="J8" s="31"/>
      <c r="K8" s="31"/>
      <c r="L8" s="31"/>
      <c r="M8" s="31"/>
      <c r="N8" s="31"/>
      <c r="O8" s="31"/>
    </row>
    <row r="9" spans="1:17" ht="15" customHeight="1">
      <c r="A9" s="158" t="s">
        <v>122</v>
      </c>
      <c r="B9" s="35" t="s">
        <v>123</v>
      </c>
      <c r="C9" s="135" t="s">
        <v>232</v>
      </c>
      <c r="D9" s="136"/>
      <c r="E9" s="136"/>
      <c r="F9" s="136"/>
      <c r="G9" s="137"/>
    </row>
    <row r="10" spans="1:17" ht="15" customHeight="1">
      <c r="A10" s="158"/>
      <c r="B10" s="35"/>
      <c r="C10" s="135"/>
      <c r="D10" s="136"/>
      <c r="E10" s="136"/>
      <c r="F10" s="136"/>
      <c r="G10" s="137"/>
    </row>
    <row r="11" spans="1:17" ht="15" customHeight="1">
      <c r="A11" s="158"/>
      <c r="B11" s="35"/>
      <c r="C11" s="135"/>
      <c r="D11" s="136"/>
      <c r="E11" s="136"/>
      <c r="F11" s="136"/>
      <c r="G11" s="137"/>
    </row>
    <row r="12" spans="1:17" ht="15" customHeight="1">
      <c r="A12" s="5"/>
      <c r="G12" s="36"/>
    </row>
    <row r="13" spans="1:17" ht="15" customHeight="1">
      <c r="A13" s="158" t="s">
        <v>127</v>
      </c>
      <c r="B13" s="35" t="s">
        <v>17</v>
      </c>
      <c r="C13" s="138" t="s">
        <v>13</v>
      </c>
    </row>
    <row r="14" spans="1:17" ht="15" customHeight="1">
      <c r="A14" s="5"/>
      <c r="C14" s="37"/>
    </row>
    <row r="15" spans="1:17" ht="15" customHeight="1">
      <c r="A15" s="12" t="s">
        <v>128</v>
      </c>
      <c r="B15" s="1" t="s">
        <v>47</v>
      </c>
      <c r="C15" s="131">
        <v>2020</v>
      </c>
      <c r="E15" s="1"/>
      <c r="F15" s="4"/>
      <c r="G15" s="4"/>
    </row>
    <row r="16" spans="1:17" ht="15" customHeight="1">
      <c r="A16" s="5"/>
      <c r="F16" s="4"/>
      <c r="G16" s="4"/>
    </row>
    <row r="17" spans="1:12" ht="15" customHeight="1">
      <c r="A17" s="12" t="s">
        <v>129</v>
      </c>
      <c r="B17" s="1" t="s">
        <v>124</v>
      </c>
      <c r="C17" s="131">
        <v>2020</v>
      </c>
      <c r="F17" s="4"/>
      <c r="G17" s="4"/>
    </row>
    <row r="18" spans="1:12" ht="15" customHeight="1">
      <c r="A18" s="5"/>
      <c r="F18" s="4"/>
      <c r="G18" s="4"/>
    </row>
    <row r="19" spans="1:12">
      <c r="A19" s="12" t="s">
        <v>130</v>
      </c>
      <c r="B19" s="1" t="s">
        <v>125</v>
      </c>
      <c r="C19" s="100">
        <v>17</v>
      </c>
      <c r="D19" s="49"/>
      <c r="E19" s="101" t="s">
        <v>78</v>
      </c>
      <c r="F19" s="4"/>
      <c r="G19" s="132">
        <v>18</v>
      </c>
    </row>
    <row r="20" spans="1:12" ht="15" customHeight="1">
      <c r="A20" s="12"/>
      <c r="B20" s="1"/>
      <c r="C20" s="38"/>
      <c r="D20" s="4"/>
      <c r="E20" s="4"/>
      <c r="F20" s="4"/>
      <c r="G20" s="4"/>
    </row>
    <row r="21" spans="1:12" ht="15" customHeight="1">
      <c r="A21" s="12" t="s">
        <v>131</v>
      </c>
      <c r="B21" s="1" t="s">
        <v>126</v>
      </c>
      <c r="C21" s="78" t="s">
        <v>236</v>
      </c>
      <c r="D21" s="4"/>
      <c r="E21" s="4"/>
      <c r="F21" s="4"/>
      <c r="G21" s="4"/>
    </row>
    <row r="22" spans="1:12" ht="15" customHeight="1">
      <c r="A22" s="12"/>
      <c r="B22" s="1"/>
      <c r="C22" s="38"/>
      <c r="D22" s="4"/>
      <c r="E22" s="4"/>
      <c r="F22" s="4"/>
      <c r="G22" s="4"/>
    </row>
    <row r="23" spans="1:12">
      <c r="A23" s="12" t="s">
        <v>132</v>
      </c>
      <c r="B23" s="1" t="s">
        <v>6</v>
      </c>
      <c r="D23" s="10"/>
      <c r="F23" s="39"/>
    </row>
    <row r="24" spans="1:12">
      <c r="A24" s="5"/>
      <c r="B24" s="5" t="s">
        <v>2</v>
      </c>
      <c r="C24" s="40">
        <v>0.55000000000000004</v>
      </c>
      <c r="E24" s="39"/>
    </row>
    <row r="25" spans="1:12">
      <c r="A25" s="5"/>
      <c r="B25" s="5" t="s">
        <v>3</v>
      </c>
      <c r="C25" s="40">
        <v>0.44999999999999996</v>
      </c>
      <c r="E25" s="39"/>
    </row>
    <row r="26" spans="1:12" ht="15" customHeight="1">
      <c r="A26" s="5"/>
      <c r="B26" s="5"/>
      <c r="C26" s="41"/>
      <c r="E26" s="39"/>
    </row>
    <row r="27" spans="1:12">
      <c r="A27" s="12" t="s">
        <v>133</v>
      </c>
      <c r="B27" s="1" t="s">
        <v>134</v>
      </c>
      <c r="C27" s="42">
        <v>0.1075</v>
      </c>
      <c r="E27" s="39"/>
    </row>
    <row r="28" spans="1:12" ht="15" customHeight="1">
      <c r="A28" s="12"/>
      <c r="B28" s="1"/>
      <c r="C28" s="18"/>
      <c r="E28" s="39"/>
    </row>
    <row r="29" spans="1:12">
      <c r="A29" s="12" t="s">
        <v>135</v>
      </c>
      <c r="B29" s="1" t="s">
        <v>136</v>
      </c>
      <c r="C29" s="42">
        <v>3.1600000000000003E-2</v>
      </c>
      <c r="E29" s="161" t="s">
        <v>149</v>
      </c>
      <c r="G29" s="132" t="s">
        <v>172</v>
      </c>
      <c r="I29" s="1" t="s">
        <v>165</v>
      </c>
      <c r="L29" s="132">
        <v>5</v>
      </c>
    </row>
    <row r="30" spans="1:12" ht="15" customHeight="1">
      <c r="A30" s="12"/>
      <c r="B30" s="1"/>
      <c r="C30" s="18"/>
      <c r="E30" s="39"/>
      <c r="K30" s="4"/>
    </row>
    <row r="31" spans="1:12">
      <c r="A31" s="159" t="s">
        <v>137</v>
      </c>
      <c r="B31" s="6" t="s">
        <v>9</v>
      </c>
      <c r="C31" s="43"/>
      <c r="E31" s="39"/>
    </row>
    <row r="32" spans="1:12">
      <c r="A32" s="7"/>
      <c r="B32" s="7" t="s">
        <v>5</v>
      </c>
      <c r="C32" s="44">
        <v>0</v>
      </c>
      <c r="E32" s="161" t="s">
        <v>150</v>
      </c>
      <c r="G32" s="132" t="s">
        <v>148</v>
      </c>
    </row>
    <row r="33" spans="1:18">
      <c r="A33" s="7"/>
      <c r="B33" s="7" t="s">
        <v>10</v>
      </c>
      <c r="C33" s="40">
        <v>0.88</v>
      </c>
      <c r="D33" s="45"/>
      <c r="E33" s="161" t="s">
        <v>151</v>
      </c>
      <c r="G33" s="132" t="s">
        <v>148</v>
      </c>
    </row>
    <row r="34" spans="1:18">
      <c r="A34" s="157"/>
      <c r="B34" s="7"/>
      <c r="C34" s="99"/>
      <c r="D34" s="99"/>
      <c r="E34" s="99"/>
      <c r="F34" s="99"/>
      <c r="G34" s="85"/>
      <c r="H34" s="85"/>
      <c r="I34" s="85"/>
      <c r="J34" s="85"/>
      <c r="K34" s="85"/>
      <c r="L34" s="85"/>
      <c r="M34" s="85"/>
      <c r="N34" s="85"/>
      <c r="O34" s="85"/>
      <c r="P34" s="85"/>
    </row>
    <row r="35" spans="1:18">
      <c r="A35" s="159" t="s">
        <v>138</v>
      </c>
      <c r="B35" s="6" t="s">
        <v>139</v>
      </c>
      <c r="C35" s="126" t="s">
        <v>101</v>
      </c>
      <c r="D35" s="127"/>
      <c r="E35" s="6"/>
      <c r="F35" s="6"/>
      <c r="G35" s="6"/>
      <c r="H35" s="6"/>
      <c r="I35" s="6"/>
      <c r="J35" s="6"/>
      <c r="K35" s="6"/>
      <c r="L35" s="6"/>
      <c r="M35" s="6"/>
      <c r="N35" s="6"/>
      <c r="O35" s="6"/>
      <c r="P35" s="6"/>
    </row>
    <row r="36" spans="1:18">
      <c r="A36" s="159"/>
      <c r="B36" s="6"/>
      <c r="C36" s="6"/>
      <c r="D36" s="6"/>
      <c r="E36" s="6"/>
      <c r="F36" s="6"/>
      <c r="G36" s="6"/>
      <c r="H36" s="6"/>
      <c r="I36" s="6"/>
      <c r="J36" s="6"/>
      <c r="K36" s="6"/>
      <c r="L36" s="6"/>
      <c r="M36" s="6"/>
      <c r="N36" s="6"/>
      <c r="O36" s="6"/>
      <c r="P36" s="6"/>
      <c r="Q36" s="6"/>
    </row>
    <row r="37" spans="1:18">
      <c r="A37" s="12" t="s">
        <v>140</v>
      </c>
      <c r="B37" s="46" t="s">
        <v>141</v>
      </c>
      <c r="C37" s="59">
        <v>2020</v>
      </c>
      <c r="D37" s="59">
        <v>2021</v>
      </c>
      <c r="E37" s="59">
        <v>2022</v>
      </c>
      <c r="F37" s="59">
        <v>2023</v>
      </c>
      <c r="G37" s="59">
        <v>2024</v>
      </c>
      <c r="H37" s="59">
        <v>2025</v>
      </c>
      <c r="I37" s="59">
        <v>2026</v>
      </c>
      <c r="J37" s="59">
        <v>2027</v>
      </c>
      <c r="K37" s="59">
        <v>2028</v>
      </c>
      <c r="L37" s="59">
        <v>2029</v>
      </c>
      <c r="M37" s="59">
        <v>2030</v>
      </c>
      <c r="N37" s="6"/>
      <c r="O37" s="6"/>
    </row>
    <row r="38" spans="1:18">
      <c r="A38" s="5"/>
      <c r="B38" s="5" t="s">
        <v>114</v>
      </c>
      <c r="C38" s="48">
        <v>0</v>
      </c>
      <c r="D38" s="48">
        <v>0</v>
      </c>
      <c r="E38" s="48">
        <v>0</v>
      </c>
      <c r="F38" s="48">
        <v>0</v>
      </c>
      <c r="G38" s="48">
        <v>0</v>
      </c>
      <c r="H38" s="48">
        <v>0</v>
      </c>
      <c r="I38" s="48">
        <v>0</v>
      </c>
      <c r="J38" s="48">
        <v>0</v>
      </c>
      <c r="K38" s="48">
        <v>0</v>
      </c>
      <c r="L38" s="48">
        <v>0</v>
      </c>
      <c r="M38" s="48">
        <v>0</v>
      </c>
      <c r="N38" s="6"/>
      <c r="O38" s="6"/>
    </row>
    <row r="39" spans="1:18">
      <c r="A39" s="97"/>
      <c r="B39" s="47"/>
      <c r="C39" s="50"/>
      <c r="N39" s="6"/>
      <c r="O39" s="6"/>
    </row>
    <row r="40" spans="1:18">
      <c r="A40" s="12" t="s">
        <v>142</v>
      </c>
      <c r="B40" s="46" t="s">
        <v>143</v>
      </c>
      <c r="C40" s="59">
        <v>2020</v>
      </c>
      <c r="D40" s="59">
        <v>2021</v>
      </c>
      <c r="E40" s="59">
        <v>2022</v>
      </c>
      <c r="F40" s="59">
        <v>2023</v>
      </c>
      <c r="G40" s="59">
        <v>2024</v>
      </c>
      <c r="H40" s="59">
        <v>2025</v>
      </c>
      <c r="I40" s="59">
        <v>2026</v>
      </c>
      <c r="J40" s="59">
        <v>2027</v>
      </c>
      <c r="K40" s="59">
        <v>2028</v>
      </c>
      <c r="L40" s="59">
        <v>2029</v>
      </c>
      <c r="M40" s="59">
        <v>2030</v>
      </c>
      <c r="N40" s="6"/>
      <c r="O40" s="6"/>
    </row>
    <row r="41" spans="1:18">
      <c r="A41" s="7"/>
      <c r="B41" s="7" t="s">
        <v>60</v>
      </c>
      <c r="C41" s="48">
        <v>0.26</v>
      </c>
      <c r="D41" s="48">
        <v>0.22</v>
      </c>
      <c r="E41" s="48">
        <v>0.1</v>
      </c>
      <c r="F41" s="48">
        <v>0.1</v>
      </c>
      <c r="G41" s="48">
        <v>0.1</v>
      </c>
      <c r="H41" s="48">
        <v>0.1</v>
      </c>
      <c r="I41" s="48">
        <v>0.1</v>
      </c>
      <c r="J41" s="48">
        <v>0.1</v>
      </c>
      <c r="K41" s="48">
        <v>0.1</v>
      </c>
      <c r="L41" s="48">
        <v>0.1</v>
      </c>
      <c r="M41" s="48">
        <v>0.1</v>
      </c>
      <c r="N41" s="6"/>
      <c r="O41" s="6"/>
    </row>
    <row r="42" spans="1:18">
      <c r="A42" s="7"/>
      <c r="B42" s="7" t="s">
        <v>61</v>
      </c>
      <c r="C42" s="40">
        <v>0.13</v>
      </c>
      <c r="D42" s="40">
        <v>0.11</v>
      </c>
      <c r="E42" s="40">
        <v>0.05</v>
      </c>
      <c r="F42" s="40">
        <v>0.05</v>
      </c>
      <c r="G42" s="40">
        <v>0.05</v>
      </c>
      <c r="H42" s="40">
        <v>0.05</v>
      </c>
      <c r="I42" s="40">
        <v>0.05</v>
      </c>
      <c r="J42" s="40">
        <v>0.05</v>
      </c>
      <c r="K42" s="40">
        <v>0.05</v>
      </c>
      <c r="L42" s="40">
        <v>0.05</v>
      </c>
      <c r="M42" s="40">
        <v>0.05</v>
      </c>
      <c r="N42" s="6"/>
      <c r="O42" s="6"/>
    </row>
    <row r="43" spans="1:18">
      <c r="A43" s="157"/>
      <c r="B43" s="157"/>
      <c r="C43" s="41"/>
      <c r="D43" s="41"/>
      <c r="E43" s="41"/>
      <c r="F43" s="41"/>
      <c r="G43" s="41"/>
      <c r="H43" s="41"/>
      <c r="I43" s="41"/>
      <c r="J43" s="41"/>
      <c r="K43" s="41"/>
      <c r="L43" s="41"/>
      <c r="M43" s="41"/>
      <c r="N43" s="6"/>
      <c r="O43" s="6"/>
    </row>
    <row r="44" spans="1:18">
      <c r="A44" s="7"/>
      <c r="B44" s="7" t="s">
        <v>116</v>
      </c>
      <c r="C44" s="131">
        <v>2027</v>
      </c>
      <c r="D44" s="41"/>
      <c r="E44" s="41"/>
      <c r="F44" s="41"/>
      <c r="G44" s="41"/>
      <c r="H44" s="41"/>
      <c r="I44" s="41"/>
      <c r="J44" s="41"/>
      <c r="K44" s="41"/>
      <c r="L44" s="41"/>
      <c r="M44" s="41"/>
      <c r="N44" s="6"/>
    </row>
    <row r="45" spans="1:18">
      <c r="A45" s="157"/>
      <c r="B45" s="7"/>
      <c r="C45" s="52"/>
      <c r="F45" s="39"/>
      <c r="N45" s="6"/>
    </row>
    <row r="46" spans="1:18">
      <c r="A46" s="159" t="s">
        <v>144</v>
      </c>
      <c r="B46" s="46" t="s">
        <v>76</v>
      </c>
      <c r="C46" s="43"/>
      <c r="D46" s="41"/>
      <c r="E46" s="41"/>
      <c r="F46" s="41"/>
      <c r="G46" s="41"/>
      <c r="H46" s="41"/>
      <c r="I46" s="41"/>
      <c r="N46" s="6"/>
      <c r="O46" s="197"/>
      <c r="P46" s="59"/>
      <c r="Q46" s="162"/>
      <c r="R46" s="84"/>
    </row>
    <row r="47" spans="1:18">
      <c r="B47" s="7" t="s">
        <v>221</v>
      </c>
      <c r="C47" s="131">
        <v>0</v>
      </c>
      <c r="D47" s="41"/>
      <c r="E47" s="41"/>
      <c r="F47" s="41"/>
      <c r="G47" s="41"/>
      <c r="H47" s="41"/>
      <c r="I47" s="41"/>
      <c r="N47" s="6"/>
      <c r="O47" s="197"/>
      <c r="P47" s="59"/>
      <c r="Q47" s="162"/>
      <c r="R47" s="84"/>
    </row>
    <row r="48" spans="1:18">
      <c r="A48" s="7"/>
      <c r="B48" s="7" t="s">
        <v>222</v>
      </c>
      <c r="C48" s="207">
        <v>6.4600000000000005E-2</v>
      </c>
      <c r="D48" s="41"/>
      <c r="E48" s="41"/>
      <c r="F48" s="41"/>
      <c r="G48" s="41"/>
      <c r="H48" s="41"/>
      <c r="I48" s="41"/>
      <c r="N48" s="6"/>
      <c r="O48" s="199" t="s">
        <v>215</v>
      </c>
      <c r="P48" s="200"/>
      <c r="Q48" s="200"/>
      <c r="R48" s="200"/>
    </row>
    <row r="49" spans="1:18">
      <c r="A49" s="157"/>
      <c r="B49" s="7"/>
      <c r="C49" s="52"/>
      <c r="F49" s="39"/>
      <c r="N49" s="6"/>
      <c r="O49" s="197" t="s">
        <v>212</v>
      </c>
      <c r="P49" s="59" t="s">
        <v>213</v>
      </c>
      <c r="Q49" s="162" t="s">
        <v>214</v>
      </c>
      <c r="R49" s="84"/>
    </row>
    <row r="50" spans="1:18">
      <c r="A50" s="12" t="s">
        <v>145</v>
      </c>
      <c r="B50" s="1" t="s">
        <v>1</v>
      </c>
      <c r="C50" s="53">
        <v>0.2452182</v>
      </c>
      <c r="D50" s="53">
        <v>0.2452182</v>
      </c>
      <c r="E50" s="53">
        <v>0.25345000000000001</v>
      </c>
      <c r="F50" s="53">
        <v>0.25345000000000001</v>
      </c>
      <c r="G50" s="53">
        <v>0.25345000000000001</v>
      </c>
      <c r="H50" s="53">
        <v>0.25345000000000001</v>
      </c>
      <c r="I50" s="53">
        <v>0.25345000000000001</v>
      </c>
      <c r="J50" s="53">
        <v>0.25345000000000001</v>
      </c>
      <c r="K50" s="53">
        <v>0.25345000000000001</v>
      </c>
      <c r="L50" s="53">
        <v>0.25345000000000001</v>
      </c>
      <c r="M50" s="53">
        <v>0.25345000000000001</v>
      </c>
      <c r="N50" s="6"/>
      <c r="O50" s="198">
        <v>0.38574999999999998</v>
      </c>
      <c r="P50" s="198">
        <v>0.2452182</v>
      </c>
      <c r="Q50" s="201">
        <v>0.25345000000000001</v>
      </c>
      <c r="R50" s="202"/>
    </row>
    <row r="51" spans="1:18">
      <c r="A51" s="5"/>
      <c r="B51" s="1" t="s">
        <v>209</v>
      </c>
      <c r="C51" s="203">
        <v>0.08</v>
      </c>
    </row>
    <row r="52" spans="1:18">
      <c r="A52" s="5"/>
      <c r="B52" s="1"/>
      <c r="C52" s="209"/>
    </row>
    <row r="53" spans="1:18">
      <c r="A53" s="12" t="s">
        <v>146</v>
      </c>
      <c r="B53" s="1" t="s">
        <v>121</v>
      </c>
    </row>
    <row r="54" spans="1:18">
      <c r="A54" s="12"/>
      <c r="B54" s="5" t="s">
        <v>159</v>
      </c>
      <c r="C54" s="133" t="b">
        <v>0</v>
      </c>
    </row>
    <row r="55" spans="1:18">
      <c r="B55" s="5" t="s">
        <v>52</v>
      </c>
      <c r="C55" s="133" t="b">
        <v>0</v>
      </c>
      <c r="D55" s="74" t="s">
        <v>50</v>
      </c>
      <c r="F55" s="16"/>
      <c r="G55" s="16"/>
      <c r="I55" s="15" t="s">
        <v>158</v>
      </c>
      <c r="J55" s="133">
        <v>1</v>
      </c>
      <c r="K55" s="14" t="s">
        <v>157</v>
      </c>
      <c r="L55" s="133"/>
    </row>
    <row r="56" spans="1:18">
      <c r="B56" s="5" t="s">
        <v>53</v>
      </c>
      <c r="C56" s="133" t="b">
        <v>0</v>
      </c>
      <c r="D56" s="74" t="s">
        <v>51</v>
      </c>
      <c r="F56" s="16"/>
      <c r="G56" s="16"/>
      <c r="H56" s="16"/>
      <c r="I56" s="16"/>
      <c r="J56" s="16"/>
    </row>
    <row r="57" spans="1:18">
      <c r="B57" s="5" t="s">
        <v>173</v>
      </c>
      <c r="C57" s="2" t="b">
        <v>1</v>
      </c>
    </row>
    <row r="58" spans="1:18">
      <c r="B58" s="5" t="s">
        <v>189</v>
      </c>
      <c r="C58" s="156">
        <v>2023</v>
      </c>
      <c r="D58" s="170">
        <v>2025</v>
      </c>
      <c r="E58" s="170"/>
      <c r="F58" s="170"/>
      <c r="H58" s="164" t="s">
        <v>220</v>
      </c>
      <c r="I58" s="164"/>
      <c r="J58" s="164"/>
      <c r="K58" s="164"/>
      <c r="L58" s="164"/>
    </row>
    <row r="59" spans="1:18">
      <c r="B59" s="5" t="s">
        <v>207</v>
      </c>
      <c r="C59" s="156">
        <v>5</v>
      </c>
    </row>
    <row r="60" spans="1:18">
      <c r="B60" s="5" t="s">
        <v>77</v>
      </c>
      <c r="C60" s="165">
        <v>0.02</v>
      </c>
    </row>
    <row r="61" spans="1:18">
      <c r="B61" s="47"/>
    </row>
    <row r="62" spans="1:18">
      <c r="B62" s="12"/>
      <c r="F62" s="55" t="s">
        <v>74</v>
      </c>
      <c r="G62" s="55"/>
      <c r="H62" s="55"/>
      <c r="I62" s="55"/>
      <c r="J62" s="55"/>
      <c r="K62" s="55"/>
      <c r="L62" s="55"/>
      <c r="M62" s="55"/>
      <c r="N62" s="55"/>
      <c r="O62" s="55"/>
    </row>
    <row r="63" spans="1:18" ht="28.8">
      <c r="B63" s="5"/>
      <c r="C63" s="57" t="s">
        <v>21</v>
      </c>
      <c r="D63" s="56" t="s">
        <v>73</v>
      </c>
      <c r="E63" s="98">
        <v>2020</v>
      </c>
      <c r="F63" s="93">
        <v>2021</v>
      </c>
      <c r="G63" s="93">
        <v>2022</v>
      </c>
      <c r="H63" s="93">
        <v>2023</v>
      </c>
      <c r="I63" s="93">
        <v>2024</v>
      </c>
      <c r="J63" s="93">
        <v>2025</v>
      </c>
      <c r="K63" s="93">
        <v>2026</v>
      </c>
      <c r="L63" s="93">
        <v>2027</v>
      </c>
      <c r="M63" s="93">
        <v>2028</v>
      </c>
      <c r="N63" s="93">
        <v>2029</v>
      </c>
      <c r="O63" s="93">
        <v>2030</v>
      </c>
    </row>
    <row r="64" spans="1:18">
      <c r="B64" s="5" t="s">
        <v>67</v>
      </c>
      <c r="C64" s="134"/>
      <c r="D64" s="156"/>
      <c r="E64" s="155"/>
      <c r="F64" s="155"/>
      <c r="G64" s="155"/>
      <c r="H64" s="155"/>
      <c r="I64" s="155"/>
      <c r="J64" s="155"/>
      <c r="K64" s="155"/>
      <c r="L64" s="155"/>
      <c r="M64" s="155"/>
      <c r="N64" s="155"/>
      <c r="O64" s="155"/>
    </row>
    <row r="65" spans="1:17">
      <c r="B65" s="5"/>
      <c r="C65" s="5"/>
      <c r="D65" s="5"/>
      <c r="E65" s="5"/>
      <c r="F65" s="169"/>
      <c r="G65" s="169"/>
      <c r="H65" s="169"/>
      <c r="I65" s="169"/>
      <c r="J65" s="169"/>
      <c r="K65" s="169"/>
      <c r="L65" s="169"/>
      <c r="M65" s="169"/>
      <c r="N65" s="169"/>
      <c r="O65" s="169"/>
    </row>
    <row r="66" spans="1:17">
      <c r="A66" s="12" t="s">
        <v>160</v>
      </c>
      <c r="B66" s="1" t="s">
        <v>147</v>
      </c>
      <c r="C66" s="5"/>
      <c r="D66" s="5"/>
      <c r="E66" s="5"/>
      <c r="F66" s="5"/>
      <c r="G66" s="5"/>
      <c r="H66" s="5"/>
      <c r="I66" s="5"/>
      <c r="J66" s="5"/>
      <c r="K66" s="5"/>
    </row>
    <row r="67" spans="1:17">
      <c r="B67" s="12"/>
      <c r="F67" s="55" t="s">
        <v>75</v>
      </c>
      <c r="G67" s="55"/>
      <c r="H67" s="55"/>
      <c r="I67" s="55"/>
      <c r="J67" s="55"/>
      <c r="K67" s="55"/>
      <c r="L67" s="55"/>
      <c r="M67" s="55"/>
      <c r="N67" s="55"/>
      <c r="O67" s="55"/>
    </row>
    <row r="68" spans="1:17" ht="28.8">
      <c r="B68" s="5"/>
      <c r="C68" s="57" t="s">
        <v>21</v>
      </c>
      <c r="D68" s="56" t="s">
        <v>73</v>
      </c>
      <c r="E68" s="98">
        <v>2020</v>
      </c>
      <c r="F68" s="94">
        <v>2021</v>
      </c>
      <c r="G68" s="94">
        <v>2022</v>
      </c>
      <c r="H68" s="94">
        <v>2023</v>
      </c>
      <c r="I68" s="94">
        <v>2024</v>
      </c>
      <c r="J68" s="94">
        <v>2025</v>
      </c>
      <c r="K68" s="94">
        <v>2026</v>
      </c>
      <c r="L68" s="94">
        <v>2027</v>
      </c>
      <c r="M68" s="94">
        <v>2028</v>
      </c>
      <c r="N68" s="94">
        <v>2029</v>
      </c>
      <c r="O68" s="94">
        <v>2030</v>
      </c>
    </row>
    <row r="69" spans="1:17">
      <c r="B69" s="5" t="s">
        <v>66</v>
      </c>
      <c r="C69" s="134"/>
      <c r="D69" s="156"/>
      <c r="E69" s="189"/>
      <c r="F69" s="189"/>
      <c r="G69" s="189"/>
      <c r="H69" s="189"/>
      <c r="I69" s="189"/>
      <c r="J69" s="189"/>
      <c r="K69" s="189"/>
      <c r="L69" s="189"/>
      <c r="M69" s="189"/>
      <c r="N69" s="189"/>
      <c r="O69" s="189"/>
    </row>
    <row r="70" spans="1:17">
      <c r="B70" s="5"/>
      <c r="C70" s="103"/>
      <c r="D70" s="54"/>
      <c r="F70" s="104"/>
      <c r="G70" s="104"/>
      <c r="H70" s="104"/>
      <c r="I70" s="104"/>
      <c r="J70" s="104"/>
      <c r="K70" s="104"/>
      <c r="L70" s="104"/>
      <c r="M70" s="104"/>
    </row>
    <row r="71" spans="1:17">
      <c r="A71" s="12" t="s">
        <v>223</v>
      </c>
      <c r="B71" s="1" t="s">
        <v>163</v>
      </c>
      <c r="D71" s="54"/>
      <c r="F71" s="104"/>
      <c r="G71" s="104"/>
      <c r="H71" s="104"/>
      <c r="I71" s="104"/>
      <c r="J71" s="104"/>
      <c r="K71" s="104"/>
      <c r="L71" s="104"/>
      <c r="M71" s="104"/>
    </row>
    <row r="72" spans="1:17">
      <c r="B72" s="5" t="s">
        <v>162</v>
      </c>
      <c r="C72" s="163">
        <v>0</v>
      </c>
      <c r="D72" s="54"/>
      <c r="F72" s="104"/>
      <c r="G72" s="104"/>
      <c r="H72" s="104"/>
      <c r="I72" s="104"/>
      <c r="J72" s="104"/>
      <c r="K72" s="104"/>
      <c r="L72" s="104"/>
      <c r="M72" s="104"/>
    </row>
    <row r="73" spans="1:17">
      <c r="B73" s="5" t="s">
        <v>164</v>
      </c>
      <c r="C73" s="134">
        <v>0</v>
      </c>
      <c r="D73" s="54"/>
      <c r="F73" s="104"/>
      <c r="G73" s="104"/>
      <c r="H73" s="104"/>
      <c r="I73" s="104"/>
      <c r="J73" s="104"/>
      <c r="K73" s="104"/>
      <c r="L73" s="104"/>
      <c r="M73" s="104"/>
    </row>
    <row r="74" spans="1:17">
      <c r="B74" s="5" t="s">
        <v>161</v>
      </c>
      <c r="C74" s="134">
        <v>0</v>
      </c>
      <c r="D74" s="54"/>
      <c r="F74" s="104"/>
      <c r="G74" s="104"/>
      <c r="H74" s="104"/>
      <c r="I74" s="104"/>
      <c r="J74" s="104"/>
      <c r="K74" s="104"/>
      <c r="L74" s="104"/>
      <c r="M74" s="104"/>
    </row>
    <row r="75" spans="1:17">
      <c r="B75" s="5" t="s">
        <v>199</v>
      </c>
      <c r="C75" s="134">
        <v>1</v>
      </c>
      <c r="D75" s="54"/>
      <c r="F75" s="104"/>
      <c r="G75" s="104"/>
      <c r="H75" s="104"/>
      <c r="I75" s="104"/>
      <c r="J75" s="104"/>
    </row>
    <row r="76" spans="1:17">
      <c r="A76" s="73"/>
      <c r="B76" s="70" t="s">
        <v>216</v>
      </c>
      <c r="C76" s="71" t="s">
        <v>49</v>
      </c>
      <c r="D76" s="72">
        <v>6.1584121513236667E-2</v>
      </c>
      <c r="E76" s="71" t="s">
        <v>28</v>
      </c>
      <c r="F76" s="72">
        <v>-0.26087612184657588</v>
      </c>
      <c r="G76" s="73"/>
      <c r="H76" s="73"/>
      <c r="I76" s="73"/>
      <c r="J76" s="73"/>
      <c r="K76" s="73"/>
      <c r="L76" s="73"/>
      <c r="M76" s="73"/>
      <c r="N76" s="73"/>
      <c r="O76" s="73"/>
    </row>
    <row r="77" spans="1:17">
      <c r="A77" s="73"/>
      <c r="B77" s="70" t="s">
        <v>217</v>
      </c>
      <c r="C77" s="71" t="s">
        <v>49</v>
      </c>
      <c r="D77" s="72" t="e">
        <v>#REF!</v>
      </c>
      <c r="E77" s="206" t="s">
        <v>237</v>
      </c>
      <c r="F77" s="72"/>
      <c r="G77" s="73"/>
      <c r="H77" s="73"/>
      <c r="I77" s="73"/>
      <c r="J77" s="73"/>
      <c r="K77" s="73"/>
      <c r="L77" s="73"/>
      <c r="M77" s="73"/>
      <c r="N77" s="73"/>
      <c r="O77" s="73"/>
    </row>
    <row r="78" spans="1:17">
      <c r="J78" s="1"/>
      <c r="K78" s="1"/>
      <c r="L78" s="1"/>
      <c r="M78" s="1"/>
      <c r="N78" s="1"/>
      <c r="O78" s="1"/>
      <c r="P78" s="1"/>
      <c r="Q78" s="1"/>
    </row>
    <row r="79" spans="1:17">
      <c r="B79" s="8" t="s">
        <v>19</v>
      </c>
      <c r="C79" s="8"/>
      <c r="D79" s="8"/>
      <c r="E79" s="8"/>
      <c r="F79" s="8"/>
      <c r="G79" s="8"/>
      <c r="H79" s="8"/>
      <c r="I79" s="8"/>
      <c r="J79" s="8"/>
      <c r="K79" s="8"/>
      <c r="L79" s="8"/>
      <c r="M79" s="8"/>
      <c r="N79" s="8"/>
      <c r="O79" s="8"/>
      <c r="P79" s="1"/>
      <c r="Q79" s="1"/>
    </row>
    <row r="80" spans="1:17">
      <c r="J80" s="1"/>
      <c r="K80" s="1"/>
      <c r="L80" s="1"/>
      <c r="M80" s="1"/>
      <c r="N80" s="1"/>
      <c r="O80" s="1"/>
      <c r="P80" s="1"/>
      <c r="Q80" s="1"/>
    </row>
    <row r="81" spans="2:17">
      <c r="B81" s="1" t="s">
        <v>20</v>
      </c>
    </row>
    <row r="82" spans="2:17">
      <c r="B82" s="64" t="s">
        <v>12</v>
      </c>
    </row>
    <row r="83" spans="2:17">
      <c r="B83" s="64" t="s">
        <v>13</v>
      </c>
    </row>
    <row r="84" spans="2:17">
      <c r="B84" s="64" t="s">
        <v>14</v>
      </c>
    </row>
    <row r="85" spans="2:17">
      <c r="B85" s="64"/>
    </row>
    <row r="86" spans="2:17">
      <c r="B86" s="11"/>
      <c r="J86" s="1"/>
      <c r="K86" s="1"/>
      <c r="L86" s="1"/>
      <c r="M86" s="1"/>
      <c r="N86" s="1"/>
      <c r="O86" s="1"/>
      <c r="P86" s="1"/>
      <c r="Q86" s="1"/>
    </row>
    <row r="87" spans="2:17">
      <c r="C87" s="58"/>
      <c r="D87" s="10">
        <v>0</v>
      </c>
      <c r="E87" s="10">
        <v>1</v>
      </c>
      <c r="F87" s="10">
        <v>0</v>
      </c>
      <c r="J87" s="1"/>
      <c r="K87" s="1"/>
      <c r="L87" s="1"/>
      <c r="M87" s="1"/>
      <c r="N87" s="1"/>
      <c r="O87" s="1"/>
      <c r="P87" s="1"/>
      <c r="Q87" s="1"/>
    </row>
    <row r="88" spans="2:17">
      <c r="D88" s="3" t="s">
        <v>12</v>
      </c>
      <c r="E88" s="3" t="s">
        <v>13</v>
      </c>
      <c r="F88" s="3" t="s">
        <v>14</v>
      </c>
      <c r="J88" s="1"/>
      <c r="K88" s="1"/>
      <c r="L88" s="1"/>
      <c r="M88" s="1"/>
      <c r="N88" s="1"/>
      <c r="O88" s="1"/>
      <c r="P88" s="1"/>
      <c r="Q88" s="1"/>
    </row>
    <row r="89" spans="2:17">
      <c r="D89" s="59"/>
      <c r="E89" s="59"/>
      <c r="F89" s="59"/>
      <c r="H89" s="10">
        <v>2024</v>
      </c>
      <c r="I89" s="2" t="s">
        <v>166</v>
      </c>
      <c r="J89" s="1"/>
      <c r="K89" s="1"/>
      <c r="L89" s="1"/>
      <c r="M89" s="1"/>
      <c r="N89" s="1"/>
      <c r="O89" s="1"/>
      <c r="P89" s="1"/>
      <c r="Q89" s="1"/>
    </row>
    <row r="90" spans="2:17">
      <c r="B90" s="1" t="s">
        <v>11</v>
      </c>
      <c r="C90" s="60">
        <v>2020</v>
      </c>
      <c r="D90" s="51">
        <v>2.7E-2</v>
      </c>
      <c r="E90" s="42">
        <v>2.7E-2</v>
      </c>
      <c r="F90" s="51">
        <v>3.1E-2</v>
      </c>
      <c r="H90" s="10">
        <v>1</v>
      </c>
    </row>
    <row r="91" spans="2:17">
      <c r="B91" s="63"/>
      <c r="C91" s="160">
        <v>2021</v>
      </c>
      <c r="D91" s="51">
        <v>3.2000000000000001E-2</v>
      </c>
      <c r="E91" s="42">
        <v>3.2000000000000001E-2</v>
      </c>
      <c r="F91" s="51">
        <v>3.4000000000000002E-2</v>
      </c>
      <c r="H91" s="10">
        <v>2</v>
      </c>
    </row>
    <row r="92" spans="2:17">
      <c r="C92" s="160">
        <v>2022</v>
      </c>
      <c r="D92" s="51">
        <v>3.3000000000000002E-2</v>
      </c>
      <c r="E92" s="42">
        <v>3.3000000000000002E-2</v>
      </c>
      <c r="F92" s="51">
        <v>3.5999999999999997E-2</v>
      </c>
      <c r="H92" s="10">
        <v>3</v>
      </c>
    </row>
    <row r="93" spans="2:17">
      <c r="C93" s="160">
        <v>2023</v>
      </c>
      <c r="D93" s="51">
        <v>3.3000000000000002E-2</v>
      </c>
      <c r="E93" s="42">
        <v>3.3000000000000002E-2</v>
      </c>
      <c r="F93" s="51">
        <v>3.6999999999999998E-2</v>
      </c>
      <c r="H93" s="10">
        <v>4</v>
      </c>
    </row>
    <row r="94" spans="2:17">
      <c r="C94" s="160">
        <v>2024</v>
      </c>
      <c r="D94" s="51">
        <v>3.3000000000000002E-2</v>
      </c>
      <c r="E94" s="42">
        <v>3.3000000000000002E-2</v>
      </c>
      <c r="F94" s="51">
        <v>3.6999999999999998E-2</v>
      </c>
      <c r="H94" s="10">
        <v>5</v>
      </c>
    </row>
    <row r="95" spans="2:17">
      <c r="C95" s="160">
        <v>2025</v>
      </c>
      <c r="D95" s="42">
        <v>3.3000000000000002E-2</v>
      </c>
      <c r="E95" s="42">
        <v>3.3000000000000002E-2</v>
      </c>
      <c r="F95" s="42">
        <v>3.6999999999999998E-2</v>
      </c>
      <c r="H95" s="10">
        <v>0</v>
      </c>
    </row>
    <row r="96" spans="2:17">
      <c r="C96" s="160">
        <v>2026</v>
      </c>
      <c r="D96" s="42">
        <v>3.3000000000000002E-2</v>
      </c>
      <c r="E96" s="42">
        <v>3.3000000000000002E-2</v>
      </c>
      <c r="F96" s="42">
        <v>3.6999999999999998E-2</v>
      </c>
      <c r="H96" s="10">
        <v>0</v>
      </c>
    </row>
    <row r="97" spans="2:11">
      <c r="C97" s="160">
        <v>2027</v>
      </c>
      <c r="D97" s="42">
        <v>3.3000000000000002E-2</v>
      </c>
      <c r="E97" s="42">
        <v>3.3000000000000002E-2</v>
      </c>
      <c r="F97" s="42">
        <v>3.6999999999999998E-2</v>
      </c>
      <c r="H97" s="10">
        <v>0</v>
      </c>
    </row>
    <row r="98" spans="2:11">
      <c r="C98" s="160">
        <v>2028</v>
      </c>
      <c r="D98" s="42">
        <v>3.3000000000000002E-2</v>
      </c>
      <c r="E98" s="42">
        <v>3.3000000000000002E-2</v>
      </c>
      <c r="F98" s="42">
        <v>3.6999999999999998E-2</v>
      </c>
      <c r="H98" s="10">
        <v>0</v>
      </c>
    </row>
    <row r="99" spans="2:11">
      <c r="C99" s="160">
        <v>2029</v>
      </c>
      <c r="D99" s="42">
        <v>3.3000000000000002E-2</v>
      </c>
      <c r="E99" s="42">
        <v>3.3000000000000002E-2</v>
      </c>
      <c r="F99" s="42">
        <v>3.6999999999999998E-2</v>
      </c>
      <c r="H99" s="10">
        <v>0</v>
      </c>
    </row>
    <row r="100" spans="2:11">
      <c r="C100" s="160">
        <v>2030</v>
      </c>
      <c r="D100" s="42">
        <v>3.3000000000000002E-2</v>
      </c>
      <c r="E100" s="42">
        <v>3.3000000000000002E-2</v>
      </c>
      <c r="F100" s="42">
        <v>3.6999999999999998E-2</v>
      </c>
      <c r="H100" s="10">
        <v>0</v>
      </c>
    </row>
    <row r="101" spans="2:11">
      <c r="C101" s="83"/>
      <c r="D101" s="13"/>
      <c r="E101" s="62"/>
      <c r="F101" s="13"/>
    </row>
    <row r="102" spans="2:11">
      <c r="B102" s="63"/>
    </row>
    <row r="103" spans="2:11">
      <c r="B103" s="63"/>
    </row>
    <row r="104" spans="2:11">
      <c r="B104" s="1" t="s">
        <v>15</v>
      </c>
      <c r="D104" s="51">
        <v>0.10249999999999999</v>
      </c>
      <c r="E104" s="51">
        <v>0.1075</v>
      </c>
      <c r="F104" s="51">
        <v>0.12</v>
      </c>
      <c r="G104" s="204" t="s">
        <v>218</v>
      </c>
      <c r="H104" s="205"/>
      <c r="I104" s="205"/>
      <c r="J104" s="205"/>
      <c r="K104" s="205"/>
    </row>
    <row r="105" spans="2:11">
      <c r="D105" s="36"/>
      <c r="E105" s="36"/>
      <c r="F105" s="36"/>
    </row>
    <row r="106" spans="2:11">
      <c r="B106" s="1" t="s">
        <v>16</v>
      </c>
      <c r="D106" s="51">
        <v>0.54</v>
      </c>
      <c r="E106" s="51">
        <v>0.55000000000000004</v>
      </c>
      <c r="F106" s="51">
        <v>0.4</v>
      </c>
      <c r="G106" s="204" t="s">
        <v>219</v>
      </c>
      <c r="H106" s="205"/>
      <c r="I106" s="205"/>
      <c r="J106" s="205"/>
      <c r="K106" s="205"/>
    </row>
    <row r="108" spans="2:11">
      <c r="B108" s="6" t="s">
        <v>10</v>
      </c>
      <c r="D108" s="61">
        <v>0.65</v>
      </c>
      <c r="E108" s="61">
        <v>0.88</v>
      </c>
      <c r="F108" s="61">
        <v>1</v>
      </c>
    </row>
    <row r="110" spans="2:11">
      <c r="B110" s="1" t="s">
        <v>208</v>
      </c>
    </row>
    <row r="111" spans="2:11">
      <c r="B111" s="128">
        <v>2023</v>
      </c>
      <c r="C111" s="160">
        <v>1</v>
      </c>
    </row>
    <row r="112" spans="2:11">
      <c r="B112" s="128">
        <v>2025</v>
      </c>
      <c r="C112" s="160">
        <v>1</v>
      </c>
    </row>
    <row r="113" spans="2:3">
      <c r="B113" s="128">
        <v>2030</v>
      </c>
      <c r="C113" s="160">
        <v>1</v>
      </c>
    </row>
    <row r="114" spans="2:3">
      <c r="B114" s="128">
        <v>2035</v>
      </c>
      <c r="C114" s="160">
        <v>1</v>
      </c>
    </row>
    <row r="115" spans="2:3">
      <c r="B115" s="128">
        <v>2040</v>
      </c>
      <c r="C115" s="160">
        <v>1</v>
      </c>
    </row>
    <row r="116" spans="2:3">
      <c r="B116" s="128">
        <v>2045</v>
      </c>
      <c r="C116" s="160">
        <v>1</v>
      </c>
    </row>
    <row r="117" spans="2:3">
      <c r="B117" s="128">
        <v>2050</v>
      </c>
      <c r="C117" s="160">
        <v>1</v>
      </c>
    </row>
    <row r="118" spans="2:3">
      <c r="B118" s="128">
        <v>2055</v>
      </c>
      <c r="C118" s="160">
        <v>1</v>
      </c>
    </row>
    <row r="119" spans="2:3">
      <c r="B119" s="128">
        <v>2060</v>
      </c>
      <c r="C119" s="160">
        <v>1</v>
      </c>
    </row>
    <row r="120" spans="2:3">
      <c r="B120" s="128">
        <v>2065</v>
      </c>
      <c r="C120" s="160">
        <v>1</v>
      </c>
    </row>
    <row r="121" spans="2:3">
      <c r="B121" s="128">
        <v>2070</v>
      </c>
      <c r="C121" s="160">
        <v>1</v>
      </c>
    </row>
    <row r="122" spans="2:3">
      <c r="B122" s="128">
        <v>2075</v>
      </c>
      <c r="C122" s="160">
        <v>1</v>
      </c>
    </row>
  </sheetData>
  <phoneticPr fontId="22" type="noConversion"/>
  <conditionalFormatting sqref="C1">
    <cfRule type="expression" dxfId="1" priority="1">
      <formula>#REF!=0</formula>
    </cfRule>
  </conditionalFormatting>
  <dataValidations count="3">
    <dataValidation type="whole" allowBlank="1" showInputMessage="1" showErrorMessage="1" sqref="L29">
      <formula1>1</formula1>
      <formula2>25</formula2>
    </dataValidation>
    <dataValidation type="whole" allowBlank="1" showInputMessage="1" showErrorMessage="1" sqref="G19">
      <formula1>1</formula1>
      <formula2>30</formula2>
    </dataValidation>
    <dataValidation type="list" allowBlank="1" showInputMessage="1" showErrorMessage="1" sqref="C13">
      <formula1>$B$82:$B$85</formula1>
    </dataValidation>
  </dataValidations>
  <pageMargins left="0.7" right="0.5" top="0.5" bottom="0.5" header="0.3" footer="0.3"/>
  <pageSetup scale="4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100" r:id="rId4" name="Check Box 116">
              <controlPr defaultSize="0" autoFill="0" autoLine="0" autoPict="0">
                <anchor moveWithCells="1">
                  <from>
                    <xdr:col>2</xdr:col>
                    <xdr:colOff>0</xdr:colOff>
                    <xdr:row>54</xdr:row>
                    <xdr:rowOff>182880</xdr:rowOff>
                  </from>
                  <to>
                    <xdr:col>2</xdr:col>
                    <xdr:colOff>906780</xdr:colOff>
                    <xdr:row>56</xdr:row>
                    <xdr:rowOff>30480</xdr:rowOff>
                  </to>
                </anchor>
              </controlPr>
            </control>
          </mc:Choice>
        </mc:AlternateContent>
        <mc:AlternateContent xmlns:mc="http://schemas.openxmlformats.org/markup-compatibility/2006">
          <mc:Choice Requires="x14">
            <control shapeId="42101" r:id="rId5" name="Check Box 117">
              <controlPr defaultSize="0" autoFill="0" autoLine="0" autoPict="0">
                <anchor moveWithCells="1">
                  <from>
                    <xdr:col>2</xdr:col>
                    <xdr:colOff>0</xdr:colOff>
                    <xdr:row>54</xdr:row>
                    <xdr:rowOff>0</xdr:rowOff>
                  </from>
                  <to>
                    <xdr:col>2</xdr:col>
                    <xdr:colOff>922020</xdr:colOff>
                    <xdr:row>55</xdr:row>
                    <xdr:rowOff>7620</xdr:rowOff>
                  </to>
                </anchor>
              </controlPr>
            </control>
          </mc:Choice>
        </mc:AlternateContent>
        <mc:AlternateContent xmlns:mc="http://schemas.openxmlformats.org/markup-compatibility/2006">
          <mc:Choice Requires="x14">
            <control shapeId="42104" r:id="rId6" name="Option Button 120">
              <controlPr defaultSize="0" autoFill="0" autoLine="0" autoPict="0">
                <anchor moveWithCells="1">
                  <from>
                    <xdr:col>9</xdr:col>
                    <xdr:colOff>45720</xdr:colOff>
                    <xdr:row>53</xdr:row>
                    <xdr:rowOff>182880</xdr:rowOff>
                  </from>
                  <to>
                    <xdr:col>9</xdr:col>
                    <xdr:colOff>922020</xdr:colOff>
                    <xdr:row>55</xdr:row>
                    <xdr:rowOff>22860</xdr:rowOff>
                  </to>
                </anchor>
              </controlPr>
            </control>
          </mc:Choice>
        </mc:AlternateContent>
        <mc:AlternateContent xmlns:mc="http://schemas.openxmlformats.org/markup-compatibility/2006">
          <mc:Choice Requires="x14">
            <control shapeId="42106" r:id="rId7" name="Option Button 122">
              <controlPr defaultSize="0" autoFill="0" autoLine="0" autoPict="0">
                <anchor moveWithCells="1">
                  <from>
                    <xdr:col>11</xdr:col>
                    <xdr:colOff>106680</xdr:colOff>
                    <xdr:row>54</xdr:row>
                    <xdr:rowOff>7620</xdr:rowOff>
                  </from>
                  <to>
                    <xdr:col>11</xdr:col>
                    <xdr:colOff>906780</xdr:colOff>
                    <xdr:row>55</xdr:row>
                    <xdr:rowOff>22860</xdr:rowOff>
                  </to>
                </anchor>
              </controlPr>
            </control>
          </mc:Choice>
        </mc:AlternateContent>
        <mc:AlternateContent xmlns:mc="http://schemas.openxmlformats.org/markup-compatibility/2006">
          <mc:Choice Requires="x14">
            <control shapeId="42107" r:id="rId8" name="Check Box 123">
              <controlPr defaultSize="0" autoFill="0" autoLine="0" autoPict="0">
                <anchor moveWithCells="1">
                  <from>
                    <xdr:col>2</xdr:col>
                    <xdr:colOff>0</xdr:colOff>
                    <xdr:row>53</xdr:row>
                    <xdr:rowOff>0</xdr:rowOff>
                  </from>
                  <to>
                    <xdr:col>2</xdr:col>
                    <xdr:colOff>922020</xdr:colOff>
                    <xdr:row>54</xdr:row>
                    <xdr:rowOff>7620</xdr:rowOff>
                  </to>
                </anchor>
              </controlPr>
            </control>
          </mc:Choice>
        </mc:AlternateContent>
        <mc:AlternateContent xmlns:mc="http://schemas.openxmlformats.org/markup-compatibility/2006">
          <mc:Choice Requires="x14">
            <control shapeId="42108" r:id="rId9" name="Check Box 124">
              <controlPr defaultSize="0" autoFill="0" autoLine="0" autoPict="0">
                <anchor moveWithCells="1">
                  <from>
                    <xdr:col>2</xdr:col>
                    <xdr:colOff>7620</xdr:colOff>
                    <xdr:row>56</xdr:row>
                    <xdr:rowOff>7620</xdr:rowOff>
                  </from>
                  <to>
                    <xdr:col>2</xdr:col>
                    <xdr:colOff>922020</xdr:colOff>
                    <xdr:row>57</xdr:row>
                    <xdr:rowOff>7620</xdr:rowOff>
                  </to>
                </anchor>
              </controlPr>
            </control>
          </mc:Choice>
        </mc:AlternateContent>
        <mc:AlternateContent xmlns:mc="http://schemas.openxmlformats.org/markup-compatibility/2006">
          <mc:Choice Requires="x14">
            <control shapeId="42110" r:id="rId10" name="Button 126">
              <controlPr defaultSize="0" print="0" autoFill="0" autoPict="0" macro="[0]!SolveDebt">
                <anchor moveWithCells="1">
                  <from>
                    <xdr:col>0</xdr:col>
                    <xdr:colOff>106680</xdr:colOff>
                    <xdr:row>3</xdr:row>
                    <xdr:rowOff>38100</xdr:rowOff>
                  </from>
                  <to>
                    <xdr:col>1</xdr:col>
                    <xdr:colOff>746760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00"/>
    <pageSetUpPr fitToPage="1"/>
  </sheetPr>
  <dimension ref="A1:V72"/>
  <sheetViews>
    <sheetView showGridLines="0" tabSelected="1" workbookViewId="0">
      <selection activeCell="I27" sqref="I27"/>
    </sheetView>
  </sheetViews>
  <sheetFormatPr defaultColWidth="8.90625" defaultRowHeight="14.4"/>
  <cols>
    <col min="1" max="1" width="31.1796875" style="2" bestFit="1" customWidth="1"/>
    <col min="2" max="7" width="12.90625" style="2" customWidth="1"/>
    <col min="8" max="9" width="8.90625" style="2" customWidth="1"/>
    <col min="10" max="10" width="10.90625" style="2" customWidth="1"/>
    <col min="11" max="12" width="8.90625" style="2" customWidth="1"/>
    <col min="13" max="13" width="9.81640625" style="2" customWidth="1"/>
    <col min="14" max="16358" width="8.90625" style="2" customWidth="1"/>
    <col min="16359" max="16359" width="43" style="2" customWidth="1"/>
    <col min="16360" max="16360" width="28.08984375" style="2" customWidth="1"/>
    <col min="16361" max="16361" width="26.81640625" style="2" customWidth="1"/>
    <col min="16362" max="16362" width="12.54296875" style="2" customWidth="1"/>
    <col min="16363" max="16363" width="1.54296875" style="2" bestFit="1" customWidth="1"/>
    <col min="16364" max="16364" width="4.54296875" style="2" bestFit="1" customWidth="1"/>
    <col min="16365" max="16384" width="110.08984375" style="2" customWidth="1"/>
  </cols>
  <sheetData>
    <row r="1" spans="1:10" s="22" customFormat="1" ht="15.6">
      <c r="A1" s="26" t="s">
        <v>24</v>
      </c>
      <c r="J1" s="223" t="s">
        <v>233</v>
      </c>
    </row>
    <row r="2" spans="1:10" s="22" customFormat="1" ht="16.2" thickBot="1">
      <c r="A2" s="27" t="s">
        <v>234</v>
      </c>
      <c r="B2" s="25"/>
      <c r="C2" s="25"/>
      <c r="D2" s="25"/>
      <c r="E2" s="25"/>
      <c r="F2" s="25"/>
      <c r="G2" s="25"/>
    </row>
    <row r="3" spans="1:10">
      <c r="A3" s="82" t="s">
        <v>64</v>
      </c>
      <c r="B3" s="82">
        <v>0</v>
      </c>
      <c r="C3" s="16"/>
    </row>
    <row r="5" spans="1:10">
      <c r="A5" s="1" t="s">
        <v>17</v>
      </c>
      <c r="B5" s="10" t="s">
        <v>13</v>
      </c>
    </row>
    <row r="6" spans="1:10">
      <c r="A6" s="1" t="s">
        <v>30</v>
      </c>
      <c r="B6" s="196">
        <v>34.882216962619275</v>
      </c>
    </row>
    <row r="7" spans="1:10">
      <c r="A7" s="1" t="s">
        <v>29</v>
      </c>
      <c r="B7" s="10">
        <v>18</v>
      </c>
    </row>
    <row r="8" spans="1:10">
      <c r="A8" s="1" t="s">
        <v>47</v>
      </c>
      <c r="B8" s="10">
        <v>2020</v>
      </c>
    </row>
    <row r="9" spans="1:10">
      <c r="A9" s="1" t="s">
        <v>46</v>
      </c>
      <c r="B9" s="10">
        <v>2020</v>
      </c>
    </row>
    <row r="10" spans="1:10">
      <c r="A10" s="1" t="s">
        <v>1</v>
      </c>
      <c r="B10" s="102">
        <v>0.25345000000000001</v>
      </c>
    </row>
    <row r="11" spans="1:10">
      <c r="A11" s="1"/>
      <c r="B11" s="102"/>
    </row>
    <row r="12" spans="1:10" ht="15" thickBot="1">
      <c r="A12" s="1" t="s">
        <v>32</v>
      </c>
      <c r="E12" s="20" t="s">
        <v>18</v>
      </c>
      <c r="F12" s="20"/>
    </row>
    <row r="13" spans="1:10">
      <c r="D13" s="3" t="s">
        <v>7</v>
      </c>
      <c r="E13" s="3" t="s">
        <v>7</v>
      </c>
      <c r="F13" s="3" t="s">
        <v>8</v>
      </c>
    </row>
    <row r="14" spans="1:10">
      <c r="A14" s="2" t="s">
        <v>2</v>
      </c>
      <c r="B14" s="17">
        <v>0.55000000000000004</v>
      </c>
      <c r="C14" s="18">
        <v>0.1075</v>
      </c>
      <c r="D14" s="19">
        <v>0.14399571361596677</v>
      </c>
      <c r="E14" s="19">
        <v>7.9197642488781736E-2</v>
      </c>
      <c r="F14" s="19">
        <v>5.9125000000000004E-2</v>
      </c>
    </row>
    <row r="15" spans="1:10">
      <c r="A15" s="2" t="s">
        <v>3</v>
      </c>
      <c r="B15" s="17">
        <v>0.44999999999999996</v>
      </c>
      <c r="C15" s="19">
        <v>3.1600000000000003E-2</v>
      </c>
      <c r="D15" s="19">
        <v>3.1600000000000003E-2</v>
      </c>
      <c r="E15" s="19">
        <v>1.422E-2</v>
      </c>
      <c r="F15" s="19">
        <v>1.0615941E-2</v>
      </c>
    </row>
    <row r="16" spans="1:10" ht="15" thickBot="1">
      <c r="A16" s="1" t="s">
        <v>4</v>
      </c>
      <c r="B16" s="1"/>
      <c r="C16" s="1"/>
      <c r="D16" s="1"/>
      <c r="E16" s="21">
        <v>9.3417642488781732E-2</v>
      </c>
      <c r="F16" s="21">
        <v>6.9740941000000001E-2</v>
      </c>
    </row>
    <row r="17" spans="1:7" ht="15" thickTop="1"/>
    <row r="18" spans="1:7">
      <c r="A18" s="1" t="s">
        <v>70</v>
      </c>
    </row>
    <row r="19" spans="1:7">
      <c r="A19" s="12" t="s">
        <v>26</v>
      </c>
      <c r="B19" s="19">
        <v>7.4658328784672268E-2</v>
      </c>
      <c r="C19" s="96" t="s">
        <v>71</v>
      </c>
      <c r="D19" s="95"/>
      <c r="E19" s="24">
        <v>0.84909300831755985</v>
      </c>
    </row>
    <row r="20" spans="1:7">
      <c r="A20" s="12" t="s">
        <v>27</v>
      </c>
      <c r="B20" s="19">
        <v>6.1584121513236667E-2</v>
      </c>
      <c r="C20" s="96" t="s">
        <v>72</v>
      </c>
      <c r="D20" s="95"/>
      <c r="E20" s="24">
        <v>-1.2366094718302605</v>
      </c>
    </row>
    <row r="21" spans="1:7">
      <c r="A21" s="12"/>
      <c r="B21" s="19"/>
      <c r="C21" s="23"/>
      <c r="D21" s="10"/>
      <c r="E21" s="23"/>
    </row>
    <row r="22" spans="1:7">
      <c r="A22" s="89" t="s">
        <v>68</v>
      </c>
      <c r="B22" s="90"/>
      <c r="C22" s="91"/>
      <c r="D22" s="90"/>
      <c r="E22" s="91"/>
      <c r="F22" s="92"/>
      <c r="G22" s="92"/>
    </row>
    <row r="23" spans="1:7">
      <c r="A23" s="86" t="s">
        <v>42</v>
      </c>
      <c r="B23" s="87">
        <v>1</v>
      </c>
      <c r="C23" s="87">
        <v>5</v>
      </c>
      <c r="D23" s="87">
        <v>10</v>
      </c>
      <c r="E23" s="87">
        <v>15</v>
      </c>
      <c r="F23" s="87">
        <v>20</v>
      </c>
      <c r="G23" s="87" t="s">
        <v>44</v>
      </c>
    </row>
    <row r="24" spans="1:7">
      <c r="A24" s="86" t="s">
        <v>43</v>
      </c>
      <c r="B24" s="88">
        <v>2020</v>
      </c>
      <c r="C24" s="88">
        <v>2024</v>
      </c>
      <c r="D24" s="88">
        <v>2029</v>
      </c>
      <c r="E24" s="88">
        <v>2034</v>
      </c>
      <c r="F24" s="88">
        <v>2039</v>
      </c>
      <c r="G24" s="88" t="s">
        <v>45</v>
      </c>
    </row>
    <row r="25" spans="1:7">
      <c r="A25" s="12"/>
      <c r="B25" s="69"/>
      <c r="C25" s="69"/>
      <c r="D25" s="69"/>
      <c r="E25" s="69"/>
      <c r="F25" s="69"/>
      <c r="G25" s="69"/>
    </row>
    <row r="26" spans="1:7">
      <c r="A26" s="12" t="s">
        <v>59</v>
      </c>
      <c r="B26" s="19">
        <v>-6.2172025234354589</v>
      </c>
      <c r="C26" s="19">
        <v>7.8997680179077157E-2</v>
      </c>
      <c r="D26" s="19">
        <v>0.15681162177680974</v>
      </c>
      <c r="E26" s="19">
        <v>0.38336963275655628</v>
      </c>
      <c r="F26" s="19">
        <v>0</v>
      </c>
      <c r="G26" s="19">
        <v>-0.26087612184657588</v>
      </c>
    </row>
    <row r="27" spans="1:7">
      <c r="A27" s="12" t="s">
        <v>58</v>
      </c>
      <c r="B27" s="19">
        <v>-6.2172025234354589</v>
      </c>
      <c r="C27" s="19">
        <v>7.8997680179077157E-2</v>
      </c>
      <c r="D27" s="19">
        <v>0.15681162177680974</v>
      </c>
      <c r="E27" s="19">
        <v>0.38336963275655628</v>
      </c>
      <c r="F27" s="19">
        <v>0</v>
      </c>
      <c r="G27" s="19">
        <v>-0.26087612184657588</v>
      </c>
    </row>
    <row r="28" spans="1:7">
      <c r="A28" s="12" t="s">
        <v>31</v>
      </c>
      <c r="B28" s="24">
        <v>0.71692499915514041</v>
      </c>
      <c r="C28" s="24">
        <v>6.8517275821226704</v>
      </c>
      <c r="D28" s="24">
        <v>6.608361573030983</v>
      </c>
      <c r="E28" s="24">
        <v>6.1429213069097583</v>
      </c>
      <c r="F28" s="24">
        <v>0</v>
      </c>
      <c r="G28" s="24">
        <v>5.4747497682036279</v>
      </c>
    </row>
    <row r="29" spans="1:7">
      <c r="A29" s="12"/>
      <c r="B29" s="24"/>
      <c r="C29" s="24"/>
      <c r="D29" s="24"/>
      <c r="E29" s="24"/>
      <c r="F29" s="24"/>
      <c r="G29" s="24"/>
    </row>
    <row r="30" spans="1:7">
      <c r="A30" s="12" t="s">
        <v>37</v>
      </c>
      <c r="B30" s="24">
        <v>0.71692499915514041</v>
      </c>
      <c r="C30" s="24">
        <v>6.8517275821226704</v>
      </c>
      <c r="D30" s="24">
        <v>6.608361573030983</v>
      </c>
      <c r="E30" s="24">
        <v>6.1429213069097583</v>
      </c>
      <c r="F30" s="24">
        <v>0</v>
      </c>
      <c r="G30" s="24">
        <v>5.4747497682036279</v>
      </c>
    </row>
    <row r="31" spans="1:7">
      <c r="A31" s="12"/>
    </row>
    <row r="32" spans="1:7">
      <c r="A32" s="12" t="s">
        <v>48</v>
      </c>
      <c r="B32" s="24">
        <v>0</v>
      </c>
      <c r="C32" s="24">
        <v>0</v>
      </c>
      <c r="D32" s="24">
        <v>0</v>
      </c>
      <c r="E32" s="24">
        <v>0</v>
      </c>
      <c r="F32" s="24">
        <v>0</v>
      </c>
      <c r="G32" s="24">
        <v>0</v>
      </c>
    </row>
    <row r="33" spans="1:7">
      <c r="A33" s="12"/>
    </row>
    <row r="34" spans="1:7">
      <c r="A34" s="12" t="s">
        <v>34</v>
      </c>
      <c r="B34" s="24">
        <v>-0.53192457457731535</v>
      </c>
      <c r="C34" s="24">
        <v>1.1696508704020019</v>
      </c>
      <c r="D34" s="24">
        <v>1.2653277164095249</v>
      </c>
      <c r="E34" s="24">
        <v>0.86338598319177495</v>
      </c>
      <c r="F34" s="24">
        <v>0</v>
      </c>
      <c r="G34" s="24">
        <v>0.71552288193023228</v>
      </c>
    </row>
    <row r="35" spans="1:7">
      <c r="A35" s="12" t="s">
        <v>210</v>
      </c>
      <c r="B35" s="24">
        <v>-0.53192457457731535</v>
      </c>
      <c r="C35" s="24">
        <v>1.1696508704020019</v>
      </c>
      <c r="D35" s="24">
        <v>1.2653277164095249</v>
      </c>
      <c r="E35" s="24">
        <v>0.86338598319177495</v>
      </c>
      <c r="F35" s="24">
        <v>0</v>
      </c>
      <c r="G35" s="24">
        <v>0.71552288193023228</v>
      </c>
    </row>
    <row r="36" spans="1:7">
      <c r="A36" s="1"/>
      <c r="B36" s="24"/>
      <c r="C36" s="24"/>
      <c r="D36" s="24"/>
      <c r="E36" s="24"/>
      <c r="F36" s="24"/>
      <c r="G36" s="24"/>
    </row>
    <row r="37" spans="1:7">
      <c r="A37" s="89" t="s">
        <v>69</v>
      </c>
      <c r="B37" s="90"/>
      <c r="C37" s="91"/>
      <c r="D37" s="90"/>
      <c r="E37" s="91"/>
      <c r="F37" s="92"/>
      <c r="G37" s="92"/>
    </row>
    <row r="38" spans="1:7">
      <c r="A38" s="86" t="s">
        <v>42</v>
      </c>
      <c r="B38" s="87">
        <v>1</v>
      </c>
      <c r="C38" s="87">
        <v>2</v>
      </c>
      <c r="D38" s="87">
        <v>3</v>
      </c>
      <c r="E38" s="87">
        <v>4</v>
      </c>
      <c r="F38" s="87">
        <v>5</v>
      </c>
      <c r="G38" s="87" t="s">
        <v>44</v>
      </c>
    </row>
    <row r="39" spans="1:7">
      <c r="A39" s="86" t="s">
        <v>43</v>
      </c>
      <c r="B39" s="88">
        <v>2020</v>
      </c>
      <c r="C39" s="88">
        <v>2021</v>
      </c>
      <c r="D39" s="88">
        <v>2022</v>
      </c>
      <c r="E39" s="88">
        <v>2023</v>
      </c>
      <c r="F39" s="88">
        <v>2024</v>
      </c>
      <c r="G39" s="88" t="s">
        <v>65</v>
      </c>
    </row>
    <row r="40" spans="1:7">
      <c r="A40" s="86"/>
      <c r="B40" s="69"/>
      <c r="C40" s="69"/>
      <c r="D40" s="69"/>
      <c r="E40" s="69"/>
      <c r="F40" s="69"/>
      <c r="G40" s="69"/>
    </row>
    <row r="41" spans="1:7" hidden="1">
      <c r="A41" s="12" t="s">
        <v>40</v>
      </c>
      <c r="B41" s="66">
        <v>107.99999999999999</v>
      </c>
      <c r="C41" s="66">
        <v>107.06</v>
      </c>
      <c r="D41" s="66">
        <v>106.02000000000001</v>
      </c>
      <c r="E41" s="66">
        <v>104.53999999999999</v>
      </c>
      <c r="F41" s="66">
        <v>104.98</v>
      </c>
      <c r="G41" s="66">
        <v>106.12</v>
      </c>
    </row>
    <row r="42" spans="1:7" hidden="1">
      <c r="A42" s="12" t="s">
        <v>41</v>
      </c>
      <c r="B42" s="66">
        <v>107.99999999999999</v>
      </c>
      <c r="C42" s="66">
        <v>107.06</v>
      </c>
      <c r="D42" s="66">
        <v>106.02000000000001</v>
      </c>
      <c r="E42" s="66">
        <v>104.89999999999999</v>
      </c>
      <c r="F42" s="66">
        <v>105.33999999999999</v>
      </c>
      <c r="G42" s="67">
        <v>106.26400000000001</v>
      </c>
    </row>
    <row r="43" spans="1:7" ht="15" thickBot="1">
      <c r="A43" s="12" t="s">
        <v>25</v>
      </c>
      <c r="B43" s="68">
        <v>0</v>
      </c>
      <c r="C43" s="68">
        <v>0</v>
      </c>
      <c r="D43" s="68">
        <v>0</v>
      </c>
      <c r="E43" s="68">
        <v>0.35999999999999943</v>
      </c>
      <c r="F43" s="68">
        <v>0.35999999999998522</v>
      </c>
      <c r="G43" s="68">
        <v>0.14400000000000546</v>
      </c>
    </row>
    <row r="44" spans="1:7" ht="15" thickTop="1">
      <c r="A44" s="1"/>
      <c r="B44" s="66"/>
      <c r="C44" s="66"/>
      <c r="D44" s="66"/>
      <c r="E44" s="66"/>
      <c r="F44" s="66"/>
      <c r="G44" s="66"/>
    </row>
    <row r="45" spans="1:7">
      <c r="A45" s="86" t="s">
        <v>42</v>
      </c>
      <c r="B45" s="87">
        <v>6</v>
      </c>
      <c r="C45" s="87">
        <v>7</v>
      </c>
      <c r="D45" s="87">
        <v>8</v>
      </c>
      <c r="E45" s="87">
        <v>9</v>
      </c>
      <c r="F45" s="87">
        <v>10</v>
      </c>
      <c r="G45" s="87" t="s">
        <v>44</v>
      </c>
    </row>
    <row r="46" spans="1:7">
      <c r="A46" s="86" t="s">
        <v>43</v>
      </c>
      <c r="B46" s="88">
        <v>2025</v>
      </c>
      <c r="C46" s="88">
        <v>2026</v>
      </c>
      <c r="D46" s="88">
        <v>2027</v>
      </c>
      <c r="E46" s="88">
        <v>2028</v>
      </c>
      <c r="F46" s="88">
        <v>2029</v>
      </c>
      <c r="G46" s="88" t="s">
        <v>115</v>
      </c>
    </row>
    <row r="47" spans="1:7">
      <c r="A47" s="86"/>
      <c r="B47" s="69"/>
      <c r="C47" s="69"/>
      <c r="D47" s="69"/>
      <c r="E47" s="69"/>
      <c r="F47" s="69"/>
      <c r="G47" s="69"/>
    </row>
    <row r="48" spans="1:7" hidden="1">
      <c r="A48" s="12" t="s">
        <v>40</v>
      </c>
      <c r="B48" s="66">
        <v>106.91</v>
      </c>
      <c r="C48" s="66">
        <v>106.91</v>
      </c>
      <c r="D48" s="66">
        <v>106.91</v>
      </c>
      <c r="E48" s="66">
        <v>106.91</v>
      </c>
      <c r="F48" s="66">
        <v>106.91</v>
      </c>
      <c r="G48" s="66">
        <v>106.51499999999999</v>
      </c>
    </row>
    <row r="49" spans="1:13" hidden="1">
      <c r="A49" s="12" t="s">
        <v>41</v>
      </c>
      <c r="B49" s="66">
        <v>107.29</v>
      </c>
      <c r="C49" s="66">
        <v>107.29</v>
      </c>
      <c r="D49" s="66">
        <v>107.29</v>
      </c>
      <c r="E49" s="66">
        <v>107.29</v>
      </c>
      <c r="F49" s="66">
        <v>107.29</v>
      </c>
      <c r="G49" s="66">
        <v>106.777</v>
      </c>
    </row>
    <row r="50" spans="1:13" ht="15" thickBot="1">
      <c r="A50" s="12" t="s">
        <v>25</v>
      </c>
      <c r="B50" s="68">
        <v>0.38000000000000966</v>
      </c>
      <c r="C50" s="68">
        <v>0.38000000000000966</v>
      </c>
      <c r="D50" s="68">
        <v>0.38000000000000966</v>
      </c>
      <c r="E50" s="68">
        <v>0.38000000000000966</v>
      </c>
      <c r="F50" s="68">
        <v>0.38000000000000966</v>
      </c>
      <c r="G50" s="68">
        <v>0.26200000000001467</v>
      </c>
    </row>
    <row r="51" spans="1:13" ht="15" thickTop="1"/>
    <row r="54" spans="1:13">
      <c r="A54" s="89" t="s">
        <v>206</v>
      </c>
      <c r="B54" s="90"/>
      <c r="C54" s="91"/>
      <c r="D54" s="90"/>
      <c r="E54" s="91"/>
      <c r="F54" s="92"/>
      <c r="G54" s="92"/>
      <c r="H54" s="92"/>
      <c r="I54" s="92"/>
      <c r="J54" s="92"/>
      <c r="K54" s="92"/>
      <c r="L54" s="92"/>
      <c r="M54" s="92"/>
    </row>
    <row r="55" spans="1:13">
      <c r="A55" s="10"/>
      <c r="B55" s="10"/>
      <c r="C55" s="10"/>
      <c r="D55" s="10"/>
      <c r="E55" s="10"/>
      <c r="F55" s="10"/>
      <c r="G55" s="10"/>
    </row>
    <row r="56" spans="1:13">
      <c r="A56" s="1" t="s">
        <v>136</v>
      </c>
      <c r="B56" s="19">
        <v>3.1600000000000003E-2</v>
      </c>
      <c r="C56" s="10"/>
      <c r="D56" s="10"/>
      <c r="E56" s="10"/>
      <c r="F56" s="10"/>
      <c r="G56" s="10"/>
    </row>
    <row r="57" spans="1:13">
      <c r="A57" s="47" t="s">
        <v>149</v>
      </c>
      <c r="B57" s="10" t="s">
        <v>172</v>
      </c>
      <c r="C57" s="10"/>
      <c r="D57" s="10"/>
      <c r="E57" s="10"/>
      <c r="F57" s="10"/>
      <c r="G57" s="10"/>
    </row>
    <row r="58" spans="1:13">
      <c r="A58" s="47" t="s">
        <v>165</v>
      </c>
      <c r="B58" s="10">
        <v>5</v>
      </c>
      <c r="C58" s="10"/>
      <c r="D58" s="10"/>
      <c r="E58" s="10"/>
      <c r="F58" s="10"/>
      <c r="G58" s="10"/>
    </row>
    <row r="59" spans="1:13">
      <c r="A59" s="1" t="s">
        <v>189</v>
      </c>
      <c r="B59" s="10">
        <v>2023</v>
      </c>
      <c r="C59" s="10">
        <v>2025</v>
      </c>
      <c r="D59" s="10">
        <v>0</v>
      </c>
      <c r="E59" s="10"/>
      <c r="F59" s="10"/>
      <c r="G59" s="10"/>
    </row>
    <row r="60" spans="1:13">
      <c r="A60" s="1" t="s">
        <v>9</v>
      </c>
      <c r="B60" s="10"/>
      <c r="C60" s="10"/>
      <c r="D60" s="10"/>
      <c r="E60" s="10"/>
      <c r="F60" s="10"/>
      <c r="G60" s="10"/>
    </row>
    <row r="61" spans="1:13">
      <c r="A61" s="47" t="s">
        <v>10</v>
      </c>
      <c r="B61" s="194">
        <v>0.88</v>
      </c>
      <c r="C61" s="10"/>
      <c r="D61" s="10"/>
      <c r="E61" s="10"/>
      <c r="F61" s="10"/>
      <c r="G61" s="10"/>
    </row>
    <row r="62" spans="1:13">
      <c r="A62" s="47"/>
      <c r="B62" s="194"/>
      <c r="C62" s="10"/>
      <c r="D62" s="10"/>
      <c r="E62" s="10"/>
      <c r="F62" s="10"/>
      <c r="G62" s="10"/>
    </row>
    <row r="63" spans="1:13">
      <c r="A63" s="1" t="s">
        <v>60</v>
      </c>
      <c r="B63" s="59">
        <v>2020</v>
      </c>
      <c r="C63" s="59">
        <v>2021</v>
      </c>
      <c r="D63" s="59">
        <v>2022</v>
      </c>
      <c r="E63" s="59">
        <v>2023</v>
      </c>
      <c r="F63" s="59">
        <v>2024</v>
      </c>
      <c r="G63" s="59">
        <v>2025</v>
      </c>
    </row>
    <row r="64" spans="1:13">
      <c r="B64" s="194">
        <v>0.26</v>
      </c>
      <c r="C64" s="194">
        <v>0.22</v>
      </c>
      <c r="D64" s="194">
        <v>0.1</v>
      </c>
      <c r="E64" s="194">
        <v>0.1</v>
      </c>
      <c r="F64" s="194">
        <v>0.1</v>
      </c>
      <c r="G64" s="194">
        <v>0.1</v>
      </c>
    </row>
    <row r="65" spans="2:22">
      <c r="B65" s="194"/>
      <c r="C65" s="194"/>
      <c r="D65" s="194"/>
      <c r="E65" s="194"/>
      <c r="F65" s="194"/>
      <c r="G65" s="194"/>
    </row>
    <row r="67" spans="2:22">
      <c r="I67" s="192"/>
    </row>
    <row r="68" spans="2:22">
      <c r="G68" s="193"/>
    </row>
    <row r="70" spans="2:22" ht="15.6">
      <c r="J70" s="106"/>
      <c r="K70" s="195"/>
      <c r="L70" s="195"/>
      <c r="M70" s="195"/>
      <c r="N70" s="195"/>
      <c r="O70" s="195"/>
      <c r="P70" s="195"/>
      <c r="Q70" s="195"/>
      <c r="R70" s="195"/>
      <c r="S70" s="195"/>
      <c r="T70" s="195"/>
      <c r="U70" s="195"/>
      <c r="V70" s="195"/>
    </row>
    <row r="71" spans="2:22" ht="15.6">
      <c r="J71" s="106"/>
      <c r="K71" s="195"/>
      <c r="L71" s="195"/>
      <c r="M71" s="195"/>
      <c r="N71" s="195"/>
      <c r="O71" s="195"/>
      <c r="P71" s="195"/>
      <c r="Q71" s="195"/>
      <c r="R71" s="195"/>
      <c r="S71" s="195"/>
      <c r="T71" s="195"/>
      <c r="U71" s="195"/>
      <c r="V71" s="195"/>
    </row>
    <row r="72" spans="2:22">
      <c r="K72" s="195"/>
      <c r="L72" s="195"/>
      <c r="M72" s="195"/>
      <c r="N72" s="195"/>
      <c r="O72" s="195"/>
      <c r="P72" s="195"/>
      <c r="Q72" s="195"/>
      <c r="R72" s="195"/>
      <c r="S72" s="195"/>
      <c r="T72" s="195"/>
      <c r="U72" s="195"/>
      <c r="V72" s="195"/>
    </row>
  </sheetData>
  <conditionalFormatting sqref="J1">
    <cfRule type="expression" dxfId="0" priority="1">
      <formula>#REF!=0</formula>
    </cfRule>
  </conditionalFormatting>
  <pageMargins left="0.7" right="0.7" top="0.75" bottom="0.75" header="0.3" footer="0.3"/>
  <pageSetup scale="63" fitToHeight="0" orientation="landscape" r:id="rId1"/>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
  <sheetViews>
    <sheetView workbookViewId="0">
      <selection activeCell="S51" sqref="S51"/>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B85"/>
  <sheetViews>
    <sheetView showGridLines="0" zoomScale="85" zoomScaleNormal="85" workbookViewId="0">
      <pane xSplit="3" ySplit="2" topLeftCell="D3" activePane="bottomRight" state="frozen"/>
      <selection activeCell="S51" sqref="S51"/>
      <selection pane="topRight" activeCell="S51" sqref="S51"/>
      <selection pane="bottomLeft" activeCell="S51" sqref="S51"/>
      <selection pane="bottomRight" activeCell="M79" sqref="M79"/>
    </sheetView>
  </sheetViews>
  <sheetFormatPr defaultColWidth="7.6328125" defaultRowHeight="15.6"/>
  <cols>
    <col min="1" max="1" width="28.54296875" style="107" customWidth="1"/>
    <col min="2" max="2" width="13" style="107" customWidth="1"/>
    <col min="3" max="3" width="9.453125" style="107" customWidth="1"/>
    <col min="4" max="15" width="10.36328125" style="107" customWidth="1"/>
    <col min="16" max="16" width="7.6328125" style="107" hidden="1" customWidth="1"/>
    <col min="17" max="27" width="10.36328125" style="107" hidden="1" customWidth="1"/>
    <col min="28" max="28" width="9.90625" style="107" hidden="1" customWidth="1"/>
    <col min="29" max="16384" width="7.6328125" style="107"/>
  </cols>
  <sheetData>
    <row r="1" spans="1:27" ht="20.100000000000001" customHeight="1">
      <c r="A1" s="107" t="s">
        <v>100</v>
      </c>
      <c r="D1" s="108"/>
      <c r="E1" s="108"/>
      <c r="F1" s="108"/>
      <c r="G1" s="108"/>
      <c r="H1" s="108"/>
      <c r="I1" s="108"/>
      <c r="J1" s="108"/>
      <c r="K1" s="108"/>
      <c r="L1" s="108"/>
      <c r="M1" s="108"/>
      <c r="N1" s="108"/>
      <c r="O1" s="108"/>
      <c r="Q1" s="190" t="s">
        <v>204</v>
      </c>
      <c r="R1" s="191"/>
      <c r="S1" s="191"/>
      <c r="T1" s="191"/>
      <c r="U1" s="191"/>
      <c r="V1" s="191"/>
      <c r="W1" s="191"/>
      <c r="X1" s="191"/>
      <c r="Y1" s="191"/>
      <c r="Z1" s="191"/>
      <c r="AA1" s="191"/>
    </row>
    <row r="2" spans="1:27">
      <c r="A2" s="109" t="s">
        <v>106</v>
      </c>
    </row>
    <row r="3" spans="1:27">
      <c r="A3" s="109"/>
      <c r="B3" s="109"/>
      <c r="C3" s="109"/>
    </row>
    <row r="4" spans="1:27">
      <c r="B4" s="109"/>
      <c r="C4" s="109"/>
      <c r="D4" s="171" t="s">
        <v>205</v>
      </c>
      <c r="E4" s="171"/>
      <c r="F4" s="171"/>
      <c r="G4" s="171"/>
      <c r="H4" s="171"/>
      <c r="I4" s="171"/>
      <c r="J4" s="171"/>
      <c r="K4" s="171"/>
      <c r="L4" s="171"/>
      <c r="M4" s="171"/>
      <c r="N4" s="171"/>
      <c r="O4" s="171"/>
      <c r="Q4" s="171" t="s">
        <v>197</v>
      </c>
      <c r="R4" s="171"/>
      <c r="S4" s="171"/>
      <c r="T4" s="171"/>
      <c r="U4" s="171"/>
      <c r="V4" s="171"/>
      <c r="W4" s="171"/>
      <c r="X4" s="171"/>
      <c r="Y4" s="171"/>
      <c r="Z4" s="171"/>
      <c r="AA4" s="171"/>
    </row>
    <row r="5" spans="1:27" ht="16.2" thickBot="1">
      <c r="D5" s="147">
        <f>+'Input Data'!C15</f>
        <v>2020</v>
      </c>
      <c r="E5" s="147">
        <f>+D5+1</f>
        <v>2021</v>
      </c>
      <c r="F5" s="147">
        <f t="shared" ref="F5:N5" si="0">+E5+1</f>
        <v>2022</v>
      </c>
      <c r="G5" s="147">
        <f t="shared" si="0"/>
        <v>2023</v>
      </c>
      <c r="H5" s="147">
        <f t="shared" si="0"/>
        <v>2024</v>
      </c>
      <c r="I5" s="147">
        <f t="shared" si="0"/>
        <v>2025</v>
      </c>
      <c r="J5" s="147">
        <f t="shared" si="0"/>
        <v>2026</v>
      </c>
      <c r="K5" s="147">
        <f t="shared" si="0"/>
        <v>2027</v>
      </c>
      <c r="L5" s="147">
        <f t="shared" si="0"/>
        <v>2028</v>
      </c>
      <c r="M5" s="147">
        <f t="shared" si="0"/>
        <v>2029</v>
      </c>
      <c r="N5" s="147">
        <f t="shared" si="0"/>
        <v>2030</v>
      </c>
      <c r="O5" s="148"/>
      <c r="Q5" s="147">
        <f>+D5</f>
        <v>2020</v>
      </c>
      <c r="R5" s="147">
        <f>+Q5+1</f>
        <v>2021</v>
      </c>
      <c r="S5" s="147">
        <f t="shared" ref="S5:AA5" si="1">+R5+1</f>
        <v>2022</v>
      </c>
      <c r="T5" s="147">
        <f t="shared" si="1"/>
        <v>2023</v>
      </c>
      <c r="U5" s="147">
        <f t="shared" si="1"/>
        <v>2024</v>
      </c>
      <c r="V5" s="147">
        <f t="shared" si="1"/>
        <v>2025</v>
      </c>
      <c r="W5" s="147">
        <f t="shared" si="1"/>
        <v>2026</v>
      </c>
      <c r="X5" s="147">
        <f t="shared" si="1"/>
        <v>2027</v>
      </c>
      <c r="Y5" s="147">
        <f t="shared" si="1"/>
        <v>2028</v>
      </c>
      <c r="Z5" s="147">
        <f t="shared" si="1"/>
        <v>2029</v>
      </c>
      <c r="AA5" s="147">
        <f t="shared" si="1"/>
        <v>2030</v>
      </c>
    </row>
    <row r="6" spans="1:27">
      <c r="D6" s="148"/>
      <c r="E6" s="148"/>
      <c r="F6" s="148"/>
      <c r="G6" s="148"/>
      <c r="H6" s="148"/>
      <c r="I6" s="148"/>
      <c r="J6" s="148"/>
      <c r="K6" s="148"/>
      <c r="L6" s="148"/>
      <c r="M6" s="148"/>
      <c r="N6" s="148"/>
      <c r="O6" s="148"/>
      <c r="Q6" s="148"/>
      <c r="R6" s="148"/>
      <c r="S6" s="148"/>
      <c r="T6" s="148"/>
      <c r="U6" s="148"/>
      <c r="V6" s="148"/>
      <c r="W6" s="148"/>
      <c r="X6" s="148"/>
      <c r="Y6" s="148"/>
      <c r="Z6" s="148"/>
      <c r="AA6" s="148"/>
    </row>
    <row r="7" spans="1:27">
      <c r="A7" s="109" t="s">
        <v>89</v>
      </c>
      <c r="B7" s="109"/>
      <c r="D7" s="145">
        <v>1000</v>
      </c>
      <c r="E7" s="112">
        <f>+D7</f>
        <v>1000</v>
      </c>
      <c r="F7" s="112">
        <f t="shared" ref="F7:N7" si="2">+E7</f>
        <v>1000</v>
      </c>
      <c r="G7" s="112">
        <f t="shared" si="2"/>
        <v>1000</v>
      </c>
      <c r="H7" s="112">
        <f t="shared" si="2"/>
        <v>1000</v>
      </c>
      <c r="I7" s="112">
        <f t="shared" si="2"/>
        <v>1000</v>
      </c>
      <c r="J7" s="112">
        <f t="shared" si="2"/>
        <v>1000</v>
      </c>
      <c r="K7" s="112">
        <f t="shared" si="2"/>
        <v>1000</v>
      </c>
      <c r="L7" s="112">
        <f t="shared" si="2"/>
        <v>1000</v>
      </c>
      <c r="M7" s="112">
        <f t="shared" si="2"/>
        <v>1000</v>
      </c>
      <c r="N7" s="112">
        <f t="shared" si="2"/>
        <v>1000</v>
      </c>
      <c r="O7" s="112"/>
      <c r="Q7" s="145">
        <v>1000</v>
      </c>
      <c r="R7" s="112">
        <f>+Q7</f>
        <v>1000</v>
      </c>
      <c r="S7" s="112">
        <f t="shared" ref="S7:AA7" si="3">+R7</f>
        <v>1000</v>
      </c>
      <c r="T7" s="112">
        <f t="shared" si="3"/>
        <v>1000</v>
      </c>
      <c r="U7" s="112">
        <f t="shared" si="3"/>
        <v>1000</v>
      </c>
      <c r="V7" s="112">
        <f t="shared" si="3"/>
        <v>1000</v>
      </c>
      <c r="W7" s="112">
        <f t="shared" si="3"/>
        <v>1000</v>
      </c>
      <c r="X7" s="112">
        <f t="shared" si="3"/>
        <v>1000</v>
      </c>
      <c r="Y7" s="112">
        <f t="shared" si="3"/>
        <v>1000</v>
      </c>
      <c r="Z7" s="112">
        <f t="shared" si="3"/>
        <v>1000</v>
      </c>
      <c r="AA7" s="112">
        <f t="shared" si="3"/>
        <v>1000</v>
      </c>
    </row>
    <row r="8" spans="1:27">
      <c r="A8" s="110" t="s">
        <v>90</v>
      </c>
      <c r="B8" s="113" t="s">
        <v>91</v>
      </c>
      <c r="C8" s="144">
        <v>1000</v>
      </c>
      <c r="D8" s="112">
        <f t="shared" ref="D8:AA8" si="4">MIN(D$7,$C8)</f>
        <v>1000</v>
      </c>
      <c r="E8" s="112">
        <f t="shared" si="4"/>
        <v>1000</v>
      </c>
      <c r="F8" s="112">
        <f t="shared" si="4"/>
        <v>1000</v>
      </c>
      <c r="G8" s="112">
        <f t="shared" si="4"/>
        <v>1000</v>
      </c>
      <c r="H8" s="112">
        <f t="shared" si="4"/>
        <v>1000</v>
      </c>
      <c r="I8" s="112">
        <f t="shared" si="4"/>
        <v>1000</v>
      </c>
      <c r="J8" s="112">
        <f t="shared" si="4"/>
        <v>1000</v>
      </c>
      <c r="K8" s="112">
        <f t="shared" si="4"/>
        <v>1000</v>
      </c>
      <c r="L8" s="112">
        <f t="shared" si="4"/>
        <v>1000</v>
      </c>
      <c r="M8" s="112">
        <f t="shared" si="4"/>
        <v>1000</v>
      </c>
      <c r="N8" s="112">
        <f t="shared" si="4"/>
        <v>1000</v>
      </c>
      <c r="O8" s="112"/>
      <c r="Q8" s="112">
        <f t="shared" si="4"/>
        <v>1000</v>
      </c>
      <c r="R8" s="112">
        <f t="shared" si="4"/>
        <v>1000</v>
      </c>
      <c r="S8" s="112">
        <f t="shared" si="4"/>
        <v>1000</v>
      </c>
      <c r="T8" s="112">
        <f t="shared" si="4"/>
        <v>1000</v>
      </c>
      <c r="U8" s="112">
        <f t="shared" si="4"/>
        <v>1000</v>
      </c>
      <c r="V8" s="112">
        <f t="shared" si="4"/>
        <v>1000</v>
      </c>
      <c r="W8" s="112">
        <f t="shared" si="4"/>
        <v>1000</v>
      </c>
      <c r="X8" s="112">
        <f t="shared" si="4"/>
        <v>1000</v>
      </c>
      <c r="Y8" s="112">
        <f t="shared" si="4"/>
        <v>1000</v>
      </c>
      <c r="Z8" s="112">
        <f t="shared" si="4"/>
        <v>1000</v>
      </c>
      <c r="AA8" s="112">
        <f t="shared" si="4"/>
        <v>1000</v>
      </c>
    </row>
    <row r="9" spans="1:27">
      <c r="A9" s="110" t="s">
        <v>92</v>
      </c>
      <c r="D9" s="112">
        <f>D7-D8</f>
        <v>0</v>
      </c>
      <c r="E9" s="112">
        <f t="shared" ref="E9:N9" si="5">E7-E8</f>
        <v>0</v>
      </c>
      <c r="F9" s="112">
        <f t="shared" si="5"/>
        <v>0</v>
      </c>
      <c r="G9" s="112">
        <f t="shared" si="5"/>
        <v>0</v>
      </c>
      <c r="H9" s="112">
        <f t="shared" si="5"/>
        <v>0</v>
      </c>
      <c r="I9" s="112">
        <f t="shared" si="5"/>
        <v>0</v>
      </c>
      <c r="J9" s="112">
        <f t="shared" si="5"/>
        <v>0</v>
      </c>
      <c r="K9" s="112">
        <f t="shared" si="5"/>
        <v>0</v>
      </c>
      <c r="L9" s="112">
        <f t="shared" si="5"/>
        <v>0</v>
      </c>
      <c r="M9" s="112">
        <f t="shared" si="5"/>
        <v>0</v>
      </c>
      <c r="N9" s="112">
        <f t="shared" si="5"/>
        <v>0</v>
      </c>
      <c r="Q9" s="112">
        <f>Q7-Q8</f>
        <v>0</v>
      </c>
      <c r="R9" s="112">
        <f t="shared" ref="R9:AA9" si="6">R7-R8</f>
        <v>0</v>
      </c>
      <c r="S9" s="112">
        <f t="shared" si="6"/>
        <v>0</v>
      </c>
      <c r="T9" s="112">
        <f t="shared" si="6"/>
        <v>0</v>
      </c>
      <c r="U9" s="112">
        <f t="shared" si="6"/>
        <v>0</v>
      </c>
      <c r="V9" s="112">
        <f t="shared" si="6"/>
        <v>0</v>
      </c>
      <c r="W9" s="112">
        <f t="shared" si="6"/>
        <v>0</v>
      </c>
      <c r="X9" s="112">
        <f t="shared" si="6"/>
        <v>0</v>
      </c>
      <c r="Y9" s="112">
        <f t="shared" si="6"/>
        <v>0</v>
      </c>
      <c r="Z9" s="112">
        <f t="shared" si="6"/>
        <v>0</v>
      </c>
      <c r="AA9" s="112">
        <f t="shared" si="6"/>
        <v>0</v>
      </c>
    </row>
    <row r="10" spans="1:27">
      <c r="A10" s="110"/>
      <c r="D10" s="112"/>
      <c r="E10" s="112"/>
      <c r="F10" s="112"/>
      <c r="G10" s="112"/>
      <c r="H10" s="112"/>
      <c r="I10" s="112"/>
      <c r="J10" s="112"/>
      <c r="K10" s="112"/>
      <c r="L10" s="112"/>
      <c r="M10" s="112"/>
      <c r="N10" s="112"/>
      <c r="Q10" s="112"/>
      <c r="R10" s="112"/>
      <c r="S10" s="112"/>
      <c r="T10" s="112"/>
      <c r="U10" s="112"/>
      <c r="V10" s="112"/>
      <c r="W10" s="112"/>
      <c r="X10" s="112"/>
      <c r="Y10" s="112"/>
      <c r="Z10" s="112"/>
      <c r="AA10" s="112"/>
    </row>
    <row r="11" spans="1:27">
      <c r="A11" s="124" t="s">
        <v>40</v>
      </c>
      <c r="D11" s="154" t="s">
        <v>200</v>
      </c>
      <c r="E11" s="148"/>
      <c r="F11" s="148"/>
      <c r="G11" s="148"/>
      <c r="H11" s="148"/>
      <c r="I11" s="148"/>
      <c r="J11" s="148"/>
      <c r="K11" s="148"/>
      <c r="L11" s="148"/>
      <c r="M11" s="148"/>
      <c r="N11" s="148"/>
      <c r="Q11" s="154" t="s">
        <v>201</v>
      </c>
      <c r="R11" s="148"/>
      <c r="S11" s="148"/>
      <c r="T11" s="148"/>
      <c r="U11" s="148"/>
      <c r="V11" s="148"/>
      <c r="W11" s="148"/>
      <c r="X11" s="148"/>
      <c r="Y11" s="148"/>
      <c r="Z11" s="148"/>
      <c r="AA11" s="148"/>
    </row>
    <row r="12" spans="1:27">
      <c r="A12" s="110" t="s">
        <v>79</v>
      </c>
      <c r="B12" s="110"/>
      <c r="C12" s="110"/>
      <c r="D12" s="172">
        <f>IF(SUMIF($D$70:$O$70,D$5,$D$71:$O$71)=0,C12,SUMIF($D70:$O$70,D$5,$D$71:$O$71))</f>
        <v>15.05</v>
      </c>
      <c r="E12" s="172">
        <f>IF(SUMIF($D$70:$O$70,E$5,$D$71:$O$71)=0,D12,SUMIF($D70:$O$70,E$5,$D$71:$O$71))</f>
        <v>15.05</v>
      </c>
      <c r="F12" s="172">
        <f>IF(SUMIF($D$70:$O$70,F$5,$D$71:$O$71)=0,E12,SUMIF($D70:$O$70,F$5,$D$71:$O$71))</f>
        <v>15.05</v>
      </c>
      <c r="G12" s="172">
        <f>IF(SUMIF($D$70:$O$70,G$5,$D$71:$O$71)=0,F12,SUMIF($D70:$O$70,G$5,$D$71:$O$71))</f>
        <v>15.05</v>
      </c>
      <c r="H12" s="172">
        <f>IF(SUMIF($D$70:$O$70,H$5,$D$71:$O$71)=0,G12,SUMIF($D70:$O$70,H$5,$D$71:$O$71))</f>
        <v>15.05</v>
      </c>
      <c r="I12" s="172">
        <f>IF(SUMIF($D$70:$O$70,I$5,$D$71:$O$71)=0,H12,SUMIF($D70:$O$70,I$5,$D$71:$O$71))</f>
        <v>15.05</v>
      </c>
      <c r="J12" s="172">
        <f>IF(SUMIF($D$70:$O$70,J$5,$D$71:$O$71)=0,I12,SUMIF($D70:$O$70,J$5,$D$71:$O$71))</f>
        <v>15.05</v>
      </c>
      <c r="K12" s="172">
        <f>IF(SUMIF($D$70:$O$70,K$5,$D$71:$O$71)=0,J12,SUMIF($D70:$O$70,K$5,$D$71:$O$71))</f>
        <v>15.05</v>
      </c>
      <c r="L12" s="172">
        <f>IF(SUMIF($D$70:$O$70,L$5,$D$71:$O$71)=0,K12,SUMIF($D70:$O$70,L$5,$D$71:$O$71))</f>
        <v>15.05</v>
      </c>
      <c r="M12" s="172">
        <f>IF(SUMIF($D$70:$O$70,M$5,$D$71:$O$71)=0,L12,SUMIF($D70:$O$70,M$5,$D$71:$O$71))</f>
        <v>15.05</v>
      </c>
      <c r="N12" s="172">
        <f>IF(SUMIF($D$70:$O$70,N$5,$D$71:$O$71)=0,M12,SUMIF($D70:$O$70,N$5,$D$71:$O$71))</f>
        <v>15.05</v>
      </c>
      <c r="Q12" s="172">
        <f>IF(SUMIF($Q$70:$AB$70,Q$5,$Q$71:$AB$71)=0,P12,SUMIF($Q$70:$AB$70,Q$5,$Q$71:$AB$71))</f>
        <v>15.12</v>
      </c>
      <c r="R12" s="172">
        <f t="shared" ref="R12:AA12" si="7">IF(SUMIF($Q$70:$AB$70,R$5,$Q$71:$AB$71)=0,Q12,SUMIF($Q$70:$AB$70,R$5,$Q$71:$AB$71))</f>
        <v>15.12</v>
      </c>
      <c r="S12" s="172">
        <f t="shared" si="7"/>
        <v>15.12</v>
      </c>
      <c r="T12" s="172">
        <f t="shared" si="7"/>
        <v>15.12</v>
      </c>
      <c r="U12" s="172">
        <f t="shared" si="7"/>
        <v>15.12</v>
      </c>
      <c r="V12" s="172">
        <f t="shared" si="7"/>
        <v>15.12</v>
      </c>
      <c r="W12" s="172">
        <f t="shared" si="7"/>
        <v>15.12</v>
      </c>
      <c r="X12" s="172">
        <f t="shared" si="7"/>
        <v>15.12</v>
      </c>
      <c r="Y12" s="172">
        <f t="shared" si="7"/>
        <v>15.12</v>
      </c>
      <c r="Z12" s="172">
        <f t="shared" si="7"/>
        <v>15.12</v>
      </c>
      <c r="AA12" s="172">
        <f t="shared" si="7"/>
        <v>15.12</v>
      </c>
    </row>
    <row r="13" spans="1:27">
      <c r="A13" s="110" t="s">
        <v>80</v>
      </c>
      <c r="B13" s="110"/>
      <c r="C13" s="110"/>
      <c r="D13" s="173">
        <f>IF(SUMIF($D$70:$O$70,D$5,$D$72:$O$72)=0,C13,SUMIF($D$70:$O$70,D$5,$D$72:$O$72))</f>
        <v>5.271E-2</v>
      </c>
      <c r="E13" s="173">
        <f t="shared" ref="E13:N13" si="8">IF(SUMIF($D$70:$O$70,E$5,$D$72:$O$72)=0,D13,SUMIF($D$70:$O$70,E$5,$D$72:$O$72))</f>
        <v>5.271E-2</v>
      </c>
      <c r="F13" s="173">
        <f t="shared" si="8"/>
        <v>5.271E-2</v>
      </c>
      <c r="G13" s="173">
        <f t="shared" si="8"/>
        <v>5.271E-2</v>
      </c>
      <c r="H13" s="173">
        <f t="shared" si="8"/>
        <v>5.271E-2</v>
      </c>
      <c r="I13" s="173">
        <f t="shared" si="8"/>
        <v>5.271E-2</v>
      </c>
      <c r="J13" s="173">
        <f t="shared" si="8"/>
        <v>5.271E-2</v>
      </c>
      <c r="K13" s="173">
        <f t="shared" si="8"/>
        <v>5.271E-2</v>
      </c>
      <c r="L13" s="173">
        <f t="shared" si="8"/>
        <v>5.271E-2</v>
      </c>
      <c r="M13" s="173">
        <f t="shared" si="8"/>
        <v>5.271E-2</v>
      </c>
      <c r="N13" s="173">
        <f t="shared" si="8"/>
        <v>5.271E-2</v>
      </c>
      <c r="Q13" s="173">
        <f>IF(SUMIF($Q$70:$AB$70,Q$5,$Q$72:$AB$72)=0,P13,SUMIF($Q$70:$AB$70,Q$5,$Q$72:$AB$72))</f>
        <v>4.7150000000000004E-2</v>
      </c>
      <c r="R13" s="173">
        <f t="shared" ref="R13:AA13" si="9">IF(SUMIF($Q$70:$AB$70,R$5,$Q$72:$AB$72)=0,Q13,SUMIF($Q$70:$AB$70,R$5,$Q$72:$AB$72))</f>
        <v>4.7150000000000004E-2</v>
      </c>
      <c r="S13" s="173">
        <f t="shared" si="9"/>
        <v>6.2310040785102834E-2</v>
      </c>
      <c r="T13" s="173">
        <f t="shared" si="9"/>
        <v>6.7785263785783187E-2</v>
      </c>
      <c r="U13" s="173">
        <f t="shared" si="9"/>
        <v>6.7785263785783187E-2</v>
      </c>
      <c r="V13" s="173">
        <f t="shared" si="9"/>
        <v>6.7785263785783187E-2</v>
      </c>
      <c r="W13" s="173">
        <f t="shared" si="9"/>
        <v>6.7785263785783187E-2</v>
      </c>
      <c r="X13" s="173">
        <f t="shared" si="9"/>
        <v>6.7785263785783187E-2</v>
      </c>
      <c r="Y13" s="173">
        <f t="shared" si="9"/>
        <v>6.7785263785783187E-2</v>
      </c>
      <c r="Z13" s="173">
        <f t="shared" si="9"/>
        <v>6.7785263785783187E-2</v>
      </c>
      <c r="AA13" s="173">
        <f t="shared" si="9"/>
        <v>6.7785263785783187E-2</v>
      </c>
    </row>
    <row r="14" spans="1:27">
      <c r="A14" s="110" t="s">
        <v>81</v>
      </c>
      <c r="B14" s="110"/>
      <c r="C14" s="110"/>
      <c r="D14" s="111">
        <f>+D13+0.01</f>
        <v>6.2710000000000002E-2</v>
      </c>
      <c r="E14" s="111">
        <f t="shared" ref="E14:N14" si="10">+E13+0.01</f>
        <v>6.2710000000000002E-2</v>
      </c>
      <c r="F14" s="111">
        <f t="shared" si="10"/>
        <v>6.2710000000000002E-2</v>
      </c>
      <c r="G14" s="111">
        <f t="shared" si="10"/>
        <v>6.2710000000000002E-2</v>
      </c>
      <c r="H14" s="111">
        <f t="shared" si="10"/>
        <v>6.2710000000000002E-2</v>
      </c>
      <c r="I14" s="111">
        <f t="shared" si="10"/>
        <v>6.2710000000000002E-2</v>
      </c>
      <c r="J14" s="111">
        <f t="shared" si="10"/>
        <v>6.2710000000000002E-2</v>
      </c>
      <c r="K14" s="111">
        <f t="shared" si="10"/>
        <v>6.2710000000000002E-2</v>
      </c>
      <c r="L14" s="111">
        <f t="shared" si="10"/>
        <v>6.2710000000000002E-2</v>
      </c>
      <c r="M14" s="111">
        <f t="shared" si="10"/>
        <v>6.2710000000000002E-2</v>
      </c>
      <c r="N14" s="111">
        <f t="shared" si="10"/>
        <v>6.2710000000000002E-2</v>
      </c>
      <c r="Q14" s="111">
        <f>+Q13+0.01</f>
        <v>5.7150000000000006E-2</v>
      </c>
      <c r="R14" s="111">
        <f t="shared" ref="R14:AA14" si="11">+R13+0.01</f>
        <v>5.7150000000000006E-2</v>
      </c>
      <c r="S14" s="111">
        <f t="shared" si="11"/>
        <v>7.2310040785102836E-2</v>
      </c>
      <c r="T14" s="111">
        <f t="shared" si="11"/>
        <v>7.7785263785783182E-2</v>
      </c>
      <c r="U14" s="111">
        <f t="shared" si="11"/>
        <v>7.7785263785783182E-2</v>
      </c>
      <c r="V14" s="111">
        <f t="shared" si="11"/>
        <v>7.7785263785783182E-2</v>
      </c>
      <c r="W14" s="111">
        <f t="shared" si="11"/>
        <v>7.7785263785783182E-2</v>
      </c>
      <c r="X14" s="111">
        <f t="shared" si="11"/>
        <v>7.7785263785783182E-2</v>
      </c>
      <c r="Y14" s="111">
        <f t="shared" si="11"/>
        <v>7.7785263785783182E-2</v>
      </c>
      <c r="Z14" s="111">
        <f t="shared" si="11"/>
        <v>7.7785263785783182E-2</v>
      </c>
      <c r="AA14" s="111">
        <f t="shared" si="11"/>
        <v>7.7785263785783182E-2</v>
      </c>
    </row>
    <row r="15" spans="1:27">
      <c r="A15" s="110" t="s">
        <v>83</v>
      </c>
      <c r="B15" s="110"/>
      <c r="C15" s="110"/>
      <c r="D15" s="173">
        <f>IF(SUMIF($D$70:$O$70,D$5,$D$73:$O$73)=0,C15,SUMIF($D$70:$O$70,D$5,$D$73:$O$73))</f>
        <v>5.6600000000000001E-3</v>
      </c>
      <c r="E15" s="173">
        <f t="shared" ref="E15:N15" si="12">IF(SUMIF($D$70:$O$70,E$5,$D$73:$O$73)=0,D15,SUMIF($D$70:$O$70,E$5,$D$73:$O$73))</f>
        <v>6.1599999999999997E-3</v>
      </c>
      <c r="F15" s="173">
        <f t="shared" si="12"/>
        <v>6.1599999999999997E-3</v>
      </c>
      <c r="G15" s="173">
        <f t="shared" si="12"/>
        <v>6.1599999999999997E-3</v>
      </c>
      <c r="H15" s="173">
        <f t="shared" si="12"/>
        <v>6.1599999999999997E-3</v>
      </c>
      <c r="I15" s="173">
        <f t="shared" si="12"/>
        <v>6.1599999999999997E-3</v>
      </c>
      <c r="J15" s="173">
        <f t="shared" si="12"/>
        <v>6.1599999999999997E-3</v>
      </c>
      <c r="K15" s="173">
        <f t="shared" si="12"/>
        <v>6.1599999999999997E-3</v>
      </c>
      <c r="L15" s="173">
        <f t="shared" si="12"/>
        <v>6.1599999999999997E-3</v>
      </c>
      <c r="M15" s="173">
        <f t="shared" si="12"/>
        <v>6.1599999999999997E-3</v>
      </c>
      <c r="N15" s="173">
        <f t="shared" si="12"/>
        <v>6.1599999999999997E-3</v>
      </c>
      <c r="Q15" s="173">
        <f>IF(SUMIF($Q$70:$AB$70,Q$5,$Q$73:$AB$73)=0,P15,SUMIF($Q$70:$AB$70,Q$5,$Q$73:$AB$73))</f>
        <v>5.6600000000000001E-3</v>
      </c>
      <c r="R15" s="173">
        <f t="shared" ref="R15:AA15" si="13">IF(SUMIF($Q$70:$AB$70,R$5,$Q$73:$AB$73)=0,Q15,SUMIF($Q$70:$AB$70,R$5,$Q$73:$AB$73))</f>
        <v>6.1599999999999997E-3</v>
      </c>
      <c r="S15" s="173">
        <f t="shared" si="13"/>
        <v>6.1599999999999997E-3</v>
      </c>
      <c r="T15" s="173">
        <f t="shared" si="13"/>
        <v>6.1599999999999997E-3</v>
      </c>
      <c r="U15" s="173">
        <f t="shared" si="13"/>
        <v>6.1599999999999997E-3</v>
      </c>
      <c r="V15" s="173">
        <f t="shared" si="13"/>
        <v>6.1599999999999997E-3</v>
      </c>
      <c r="W15" s="173">
        <f t="shared" si="13"/>
        <v>6.1599999999999997E-3</v>
      </c>
      <c r="X15" s="173">
        <f t="shared" si="13"/>
        <v>6.1599999999999997E-3</v>
      </c>
      <c r="Y15" s="173">
        <f t="shared" si="13"/>
        <v>6.1599999999999997E-3</v>
      </c>
      <c r="Z15" s="173">
        <f t="shared" si="13"/>
        <v>6.1599999999999997E-3</v>
      </c>
      <c r="AA15" s="173">
        <f t="shared" si="13"/>
        <v>6.1599999999999997E-3</v>
      </c>
    </row>
    <row r="16" spans="1:27">
      <c r="A16" s="110" t="s">
        <v>84</v>
      </c>
      <c r="B16" s="110"/>
      <c r="C16" s="110"/>
      <c r="D16" s="173">
        <f>IF(SUMIF($D$70:$O$70,D$5,$D$74:$O$74)=0,C16,SUMIF($D$70:$O$70,D$5,$D$74:$O$74))</f>
        <v>2.7019999999999999E-2</v>
      </c>
      <c r="E16" s="173">
        <f t="shared" ref="E16:N16" si="14">IF(SUMIF($D$70:$O$70,E$5,$D$74:$O$74)=0,D16,SUMIF($D$70:$O$70,E$5,$D$74:$O$74))</f>
        <v>2.4670000000000001E-2</v>
      </c>
      <c r="F16" s="173">
        <f t="shared" si="14"/>
        <v>2.436E-2</v>
      </c>
      <c r="G16" s="173">
        <f t="shared" si="14"/>
        <v>2.2932066786437454E-2</v>
      </c>
      <c r="H16" s="173">
        <f t="shared" si="14"/>
        <v>2.3860426638673115E-2</v>
      </c>
      <c r="I16" s="173">
        <f t="shared" si="14"/>
        <v>2.5738692462957992E-2</v>
      </c>
      <c r="J16" s="173">
        <f t="shared" si="14"/>
        <v>2.5738692462957992E-2</v>
      </c>
      <c r="K16" s="173">
        <f t="shared" si="14"/>
        <v>2.5738692462957992E-2</v>
      </c>
      <c r="L16" s="173">
        <f t="shared" si="14"/>
        <v>2.5738692462957992E-2</v>
      </c>
      <c r="M16" s="173">
        <f t="shared" si="14"/>
        <v>2.5738692462957992E-2</v>
      </c>
      <c r="N16" s="173">
        <f t="shared" si="14"/>
        <v>2.5738692462957992E-2</v>
      </c>
      <c r="Q16" s="173">
        <f>IF(SUMIF($Q$70:$AB$70,Q$5,$Q$74:$AB$74)=0,P16,SUMIF($Q$70:$AB$70,Q$5,$Q$74:$AB$74))</f>
        <v>2.7948783505154635E-2</v>
      </c>
      <c r="R16" s="173">
        <f t="shared" ref="R16:AA16" si="15">IF(SUMIF($Q$70:$AB$70,R$5,$Q$74:$AB$74)=0,Q16,SUMIF($Q$70:$AB$70,R$5,$Q$74:$AB$74))</f>
        <v>2.9150020618556698E-2</v>
      </c>
      <c r="S16" s="173">
        <f t="shared" si="15"/>
        <v>2.8609463917525772E-2</v>
      </c>
      <c r="T16" s="173">
        <f t="shared" si="15"/>
        <v>2.8068907216494843E-2</v>
      </c>
      <c r="U16" s="173">
        <f t="shared" si="15"/>
        <v>2.9270144329896903E-2</v>
      </c>
      <c r="V16" s="173">
        <f t="shared" si="15"/>
        <v>2.9270144329896903E-2</v>
      </c>
      <c r="W16" s="173">
        <f t="shared" si="15"/>
        <v>2.9270144329896903E-2</v>
      </c>
      <c r="X16" s="173">
        <f t="shared" si="15"/>
        <v>2.9270144329896903E-2</v>
      </c>
      <c r="Y16" s="173">
        <f t="shared" si="15"/>
        <v>2.9270144329896903E-2</v>
      </c>
      <c r="Z16" s="173">
        <f t="shared" si="15"/>
        <v>2.9270144329896903E-2</v>
      </c>
      <c r="AA16" s="173">
        <f t="shared" si="15"/>
        <v>2.9270144329896903E-2</v>
      </c>
    </row>
    <row r="17" spans="1:27">
      <c r="A17" s="110" t="s">
        <v>85</v>
      </c>
      <c r="B17" s="110"/>
      <c r="C17" s="110"/>
      <c r="D17" s="111">
        <f>+D16+0.01</f>
        <v>3.7019999999999997E-2</v>
      </c>
      <c r="E17" s="111">
        <f t="shared" ref="E17:N17" si="16">+E16+0.01</f>
        <v>3.4669999999999999E-2</v>
      </c>
      <c r="F17" s="111">
        <f t="shared" si="16"/>
        <v>3.4360000000000002E-2</v>
      </c>
      <c r="G17" s="111">
        <f t="shared" si="16"/>
        <v>3.2932066786437453E-2</v>
      </c>
      <c r="H17" s="111">
        <f t="shared" si="16"/>
        <v>3.3860426638673113E-2</v>
      </c>
      <c r="I17" s="111">
        <f t="shared" si="16"/>
        <v>3.5738692462957994E-2</v>
      </c>
      <c r="J17" s="111">
        <f t="shared" si="16"/>
        <v>3.5738692462957994E-2</v>
      </c>
      <c r="K17" s="111">
        <f t="shared" si="16"/>
        <v>3.5738692462957994E-2</v>
      </c>
      <c r="L17" s="111">
        <f t="shared" si="16"/>
        <v>3.5738692462957994E-2</v>
      </c>
      <c r="M17" s="111">
        <f t="shared" si="16"/>
        <v>3.5738692462957994E-2</v>
      </c>
      <c r="N17" s="111">
        <f t="shared" si="16"/>
        <v>3.5738692462957994E-2</v>
      </c>
      <c r="Q17" s="111">
        <f>+Q16+0.01</f>
        <v>3.7948783505154633E-2</v>
      </c>
      <c r="R17" s="111">
        <f t="shared" ref="R17:AA17" si="17">+R16+0.01</f>
        <v>3.91500206185567E-2</v>
      </c>
      <c r="S17" s="111">
        <f t="shared" si="17"/>
        <v>3.8609463917525774E-2</v>
      </c>
      <c r="T17" s="111">
        <f t="shared" si="17"/>
        <v>3.8068907216494842E-2</v>
      </c>
      <c r="U17" s="111">
        <f t="shared" si="17"/>
        <v>3.9270144329896901E-2</v>
      </c>
      <c r="V17" s="111">
        <f t="shared" si="17"/>
        <v>3.9270144329896901E-2</v>
      </c>
      <c r="W17" s="111">
        <f t="shared" si="17"/>
        <v>3.9270144329896901E-2</v>
      </c>
      <c r="X17" s="111">
        <f t="shared" si="17"/>
        <v>3.9270144329896901E-2</v>
      </c>
      <c r="Y17" s="111">
        <f t="shared" si="17"/>
        <v>3.9270144329896901E-2</v>
      </c>
      <c r="Z17" s="111">
        <f t="shared" si="17"/>
        <v>3.9270144329896901E-2</v>
      </c>
      <c r="AA17" s="111">
        <f t="shared" si="17"/>
        <v>3.9270144329896901E-2</v>
      </c>
    </row>
    <row r="18" spans="1:27">
      <c r="A18" s="110" t="s">
        <v>86</v>
      </c>
      <c r="B18" s="110"/>
      <c r="C18" s="110"/>
      <c r="D18" s="173">
        <f>SUMIF($D$70:$O$70,D$5,$D$75:$O$75)</f>
        <v>1E-4</v>
      </c>
      <c r="E18" s="173">
        <f t="shared" ref="E18:N18" si="18">SUMIF($D$70:$O$70,E$5,$D$75:$O$75)</f>
        <v>1.7000000000000001E-4</v>
      </c>
      <c r="F18" s="173">
        <f t="shared" si="18"/>
        <v>0</v>
      </c>
      <c r="G18" s="173">
        <f t="shared" si="18"/>
        <v>0</v>
      </c>
      <c r="H18" s="173">
        <f t="shared" si="18"/>
        <v>0</v>
      </c>
      <c r="I18" s="173">
        <f t="shared" si="18"/>
        <v>0</v>
      </c>
      <c r="J18" s="173">
        <f t="shared" si="18"/>
        <v>0</v>
      </c>
      <c r="K18" s="173">
        <f t="shared" si="18"/>
        <v>0</v>
      </c>
      <c r="L18" s="173">
        <f t="shared" si="18"/>
        <v>0</v>
      </c>
      <c r="M18" s="173">
        <f t="shared" si="18"/>
        <v>0</v>
      </c>
      <c r="N18" s="173">
        <f t="shared" si="18"/>
        <v>0</v>
      </c>
      <c r="Q18" s="173">
        <f>SUMIF($Q$70:$AB$70,Q$5,$Q$75:$AB$75)</f>
        <v>0</v>
      </c>
      <c r="R18" s="173">
        <f t="shared" ref="R18:AA18" si="19">SUMIF($Q$70:$AB$70,R$5,$Q$75:$AB$75)</f>
        <v>0</v>
      </c>
      <c r="S18" s="173">
        <f t="shared" si="19"/>
        <v>0</v>
      </c>
      <c r="T18" s="173">
        <f t="shared" si="19"/>
        <v>0</v>
      </c>
      <c r="U18" s="173">
        <f t="shared" si="19"/>
        <v>0</v>
      </c>
      <c r="V18" s="173">
        <f t="shared" si="19"/>
        <v>0</v>
      </c>
      <c r="W18" s="173">
        <f t="shared" si="19"/>
        <v>0</v>
      </c>
      <c r="X18" s="173">
        <f t="shared" si="19"/>
        <v>0</v>
      </c>
      <c r="Y18" s="173">
        <f t="shared" si="19"/>
        <v>0</v>
      </c>
      <c r="Z18" s="173">
        <f t="shared" si="19"/>
        <v>0</v>
      </c>
      <c r="AA18" s="173">
        <f t="shared" si="19"/>
        <v>0</v>
      </c>
    </row>
    <row r="19" spans="1:27">
      <c r="A19" s="110" t="s">
        <v>87</v>
      </c>
      <c r="B19" s="110"/>
      <c r="C19" s="110"/>
      <c r="D19" s="173">
        <f>IF(SUMIF($D$70:$O$70,D$5,$D$76:$O$76)=0,C19,SUMIF($D$70:$O$70,D$5,$D$76:$O$76))</f>
        <v>2.4399999999999999E-3</v>
      </c>
      <c r="E19" s="173">
        <f t="shared" ref="E19:N19" si="20">IF(SUMIF($D$70:$O$70,E$5,$D$76:$O$76)=0,D19,SUMIF($D$70:$O$70,E$5,$D$76:$O$76))</f>
        <v>2.8799999999999997E-3</v>
      </c>
      <c r="F19" s="173">
        <f t="shared" si="20"/>
        <v>2.6199999999999999E-3</v>
      </c>
      <c r="G19" s="173">
        <f t="shared" si="20"/>
        <v>2.6099999999999999E-3</v>
      </c>
      <c r="H19" s="173">
        <f t="shared" si="20"/>
        <v>2.5800000000000003E-3</v>
      </c>
      <c r="I19" s="173">
        <f t="shared" si="20"/>
        <v>2.5800000000000003E-3</v>
      </c>
      <c r="J19" s="173">
        <f t="shared" si="20"/>
        <v>2.5800000000000003E-3</v>
      </c>
      <c r="K19" s="173">
        <f t="shared" si="20"/>
        <v>2.5800000000000003E-3</v>
      </c>
      <c r="L19" s="173">
        <f t="shared" si="20"/>
        <v>2.5800000000000003E-3</v>
      </c>
      <c r="M19" s="173">
        <f t="shared" si="20"/>
        <v>2.5800000000000003E-3</v>
      </c>
      <c r="N19" s="173">
        <f t="shared" si="20"/>
        <v>2.5800000000000003E-3</v>
      </c>
      <c r="Q19" s="173">
        <f>IF(SUMIF($Q$70:$AB$70,Q$5,$Q$76:$AB$76)=0,P19,SUMIF($Q$70:$AB$70,Q$5,$Q$76:$AB$76))</f>
        <v>2.7765315164460218E-3</v>
      </c>
      <c r="R19" s="173">
        <f t="shared" ref="R19:AA19" si="21">IF(SUMIF($Q$70:$AB$70,R$5,$Q$76:$AB$76)=0,Q19,SUMIF($Q$70:$AB$70,R$5,$Q$76:$AB$76))</f>
        <v>2.7148833680285546E-3</v>
      </c>
      <c r="S19" s="173">
        <f t="shared" si="21"/>
        <v>2.5477959566451648E-3</v>
      </c>
      <c r="T19" s="173">
        <f t="shared" si="21"/>
        <v>2.5071754792030483E-3</v>
      </c>
      <c r="U19" s="173">
        <f t="shared" si="21"/>
        <v>2.4232287946178007E-3</v>
      </c>
      <c r="V19" s="173">
        <f t="shared" si="21"/>
        <v>2.4232287946178007E-3</v>
      </c>
      <c r="W19" s="173">
        <f t="shared" si="21"/>
        <v>2.4232287946178007E-3</v>
      </c>
      <c r="X19" s="173">
        <f t="shared" si="21"/>
        <v>2.4232287946178007E-3</v>
      </c>
      <c r="Y19" s="173">
        <f t="shared" si="21"/>
        <v>2.4232287946178007E-3</v>
      </c>
      <c r="Z19" s="173">
        <f t="shared" si="21"/>
        <v>2.4232287946178007E-3</v>
      </c>
      <c r="AA19" s="173">
        <f t="shared" si="21"/>
        <v>2.4232287946178007E-3</v>
      </c>
    </row>
    <row r="20" spans="1:27">
      <c r="A20" s="110" t="s">
        <v>88</v>
      </c>
      <c r="B20" s="110"/>
      <c r="C20" s="110"/>
      <c r="D20" s="173">
        <f>IF(SUMIF($D$70:$O$70,D$5,$D$77:$O$77)=0,C20,SUMIF($D$70:$O$70,D$5,$D$77:$O$77))</f>
        <v>2.32E-3</v>
      </c>
      <c r="E20" s="173">
        <f t="shared" ref="E20:N20" si="22">IF(SUMIF($D$70:$O$70,E$5,$D$77:$O$77)=0,D20,SUMIF($D$70:$O$70,E$5,$D$77:$O$77))</f>
        <v>2.7399999999999998E-3</v>
      </c>
      <c r="F20" s="173">
        <f t="shared" si="22"/>
        <v>2.4700004000000001E-3</v>
      </c>
      <c r="G20" s="173">
        <f t="shared" si="22"/>
        <v>2.4700004000000001E-3</v>
      </c>
      <c r="H20" s="173">
        <f t="shared" si="22"/>
        <v>2.0000013138868002E-3</v>
      </c>
      <c r="I20" s="173">
        <f t="shared" si="22"/>
        <v>2.0000013138868002E-3</v>
      </c>
      <c r="J20" s="173">
        <f t="shared" si="22"/>
        <v>2.0000013138868002E-3</v>
      </c>
      <c r="K20" s="173">
        <f t="shared" si="22"/>
        <v>2.0000013138868002E-3</v>
      </c>
      <c r="L20" s="173">
        <f t="shared" si="22"/>
        <v>2.0000013138868002E-3</v>
      </c>
      <c r="M20" s="173">
        <f t="shared" si="22"/>
        <v>2.0000013138868002E-3</v>
      </c>
      <c r="N20" s="173">
        <f t="shared" si="22"/>
        <v>2.0000013138868002E-3</v>
      </c>
      <c r="Q20" s="173">
        <f>IF(SUMIF($Q$70:$AB$70,Q$5,$Q$77:$AB$77)=0,P20,SUMIF($Q$70:$AB$70,Q$5,$Q$77:$AB$77))</f>
        <v>2.3960954915030253E-3</v>
      </c>
      <c r="R20" s="173">
        <f t="shared" ref="R20:AA20" si="23">IF(SUMIF($Q$70:$AB$70,R$5,$Q$77:$AB$77)=0,Q20,SUMIF($Q$70:$AB$70,R$5,$Q$77:$AB$77))</f>
        <v>2.3964476368096514E-3</v>
      </c>
      <c r="S20" s="173">
        <f t="shared" si="23"/>
        <v>2.1631119541899312E-3</v>
      </c>
      <c r="T20" s="173">
        <f t="shared" si="23"/>
        <v>2.1643502749883648E-3</v>
      </c>
      <c r="U20" s="173">
        <f t="shared" si="23"/>
        <v>1.7528042498411167E-3</v>
      </c>
      <c r="V20" s="173">
        <f t="shared" si="23"/>
        <v>1.7528042498411167E-3</v>
      </c>
      <c r="W20" s="173">
        <f t="shared" si="23"/>
        <v>1.7528042498411167E-3</v>
      </c>
      <c r="X20" s="173">
        <f t="shared" si="23"/>
        <v>1.7528042498411167E-3</v>
      </c>
      <c r="Y20" s="173">
        <f t="shared" si="23"/>
        <v>1.7528042498411167E-3</v>
      </c>
      <c r="Z20" s="173">
        <f t="shared" si="23"/>
        <v>1.7528042498411167E-3</v>
      </c>
      <c r="AA20" s="173">
        <f t="shared" si="23"/>
        <v>1.7528042498411167E-3</v>
      </c>
    </row>
    <row r="21" spans="1:27">
      <c r="A21" s="110" t="s">
        <v>39</v>
      </c>
      <c r="B21" s="110"/>
      <c r="C21" s="110"/>
      <c r="D21" s="173">
        <f>IF(SUMIF($D$70:$O$70,D$5,$D$78:$O$78)=0,C21,SUMIF($D$70:$O$70,D$5,$D$78:$O$78))</f>
        <v>2.5641000000000001E-2</v>
      </c>
      <c r="E21" s="173">
        <f t="shared" ref="E21:N21" si="24">IF(SUMIF($D$70:$O$70,E$5,$D$78:$O$78)=0,D21,SUMIF($D$70:$O$70,E$5,$D$78:$O$78))</f>
        <v>2.5641000000000001E-2</v>
      </c>
      <c r="F21" s="173">
        <f t="shared" si="24"/>
        <v>2.5641000000000001E-2</v>
      </c>
      <c r="G21" s="173">
        <f t="shared" si="24"/>
        <v>2.5641000000000001E-2</v>
      </c>
      <c r="H21" s="173">
        <f t="shared" si="24"/>
        <v>2.5641000000000001E-2</v>
      </c>
      <c r="I21" s="173">
        <f t="shared" si="24"/>
        <v>2.5641000000000001E-2</v>
      </c>
      <c r="J21" s="173">
        <f t="shared" si="24"/>
        <v>2.5641000000000001E-2</v>
      </c>
      <c r="K21" s="173">
        <f t="shared" si="24"/>
        <v>2.5641000000000001E-2</v>
      </c>
      <c r="L21" s="173">
        <f t="shared" si="24"/>
        <v>2.5641000000000001E-2</v>
      </c>
      <c r="M21" s="173">
        <f t="shared" si="24"/>
        <v>2.5641000000000001E-2</v>
      </c>
      <c r="N21" s="173">
        <f t="shared" si="24"/>
        <v>2.5641000000000001E-2</v>
      </c>
      <c r="Q21" s="173">
        <f>IF(SUMIF($Q$70:$AB$70,Q$5,$Q$78:$AB$78)=0,P21,SUMIF($Q$70:$AB$70,Q$5,$Q$78:$AB$78))</f>
        <v>2.5641000000000001E-2</v>
      </c>
      <c r="R21" s="173">
        <f t="shared" ref="R21:AA21" si="25">IF(SUMIF($Q$70:$AB$70,R$5,$Q$78:$AB$78)=0,Q21,SUMIF($Q$70:$AB$70,R$5,$Q$78:$AB$78))</f>
        <v>2.5641000000000001E-2</v>
      </c>
      <c r="S21" s="173">
        <f t="shared" si="25"/>
        <v>2.5641000000000001E-2</v>
      </c>
      <c r="T21" s="173">
        <f t="shared" si="25"/>
        <v>2.5641000000000001E-2</v>
      </c>
      <c r="U21" s="173">
        <f t="shared" si="25"/>
        <v>2.5641000000000001E-2</v>
      </c>
      <c r="V21" s="173">
        <f t="shared" si="25"/>
        <v>2.5641000000000001E-2</v>
      </c>
      <c r="W21" s="173">
        <f t="shared" si="25"/>
        <v>2.5641000000000001E-2</v>
      </c>
      <c r="X21" s="173">
        <f t="shared" si="25"/>
        <v>2.5641000000000001E-2</v>
      </c>
      <c r="Y21" s="173">
        <f t="shared" si="25"/>
        <v>2.5641000000000001E-2</v>
      </c>
      <c r="Z21" s="173">
        <f t="shared" si="25"/>
        <v>2.5641000000000001E-2</v>
      </c>
      <c r="AA21" s="173">
        <f t="shared" si="25"/>
        <v>2.5641000000000001E-2</v>
      </c>
    </row>
    <row r="22" spans="1:27">
      <c r="D22" s="111"/>
      <c r="E22" s="111"/>
      <c r="F22" s="111"/>
      <c r="G22" s="111"/>
      <c r="H22" s="111"/>
      <c r="I22" s="111"/>
      <c r="J22" s="111"/>
      <c r="K22" s="111"/>
      <c r="L22" s="111"/>
      <c r="M22" s="111"/>
      <c r="N22" s="111"/>
      <c r="Q22" s="111"/>
      <c r="R22" s="111"/>
      <c r="S22" s="111"/>
      <c r="T22" s="111"/>
      <c r="U22" s="111"/>
      <c r="V22" s="111"/>
      <c r="W22" s="111"/>
      <c r="X22" s="111"/>
      <c r="Y22" s="111"/>
      <c r="Z22" s="111"/>
      <c r="AA22" s="111"/>
    </row>
    <row r="23" spans="1:27">
      <c r="A23" s="124" t="s">
        <v>108</v>
      </c>
    </row>
    <row r="24" spans="1:27">
      <c r="A24" s="114" t="s">
        <v>79</v>
      </c>
      <c r="B24" s="114"/>
      <c r="C24" s="114"/>
      <c r="D24" s="115">
        <f t="shared" ref="D24:N24" si="26">+D12</f>
        <v>15.05</v>
      </c>
      <c r="E24" s="115">
        <f t="shared" si="26"/>
        <v>15.05</v>
      </c>
      <c r="F24" s="115">
        <f t="shared" si="26"/>
        <v>15.05</v>
      </c>
      <c r="G24" s="115">
        <f t="shared" si="26"/>
        <v>15.05</v>
      </c>
      <c r="H24" s="115">
        <f t="shared" si="26"/>
        <v>15.05</v>
      </c>
      <c r="I24" s="115">
        <f t="shared" si="26"/>
        <v>15.05</v>
      </c>
      <c r="J24" s="115">
        <f t="shared" si="26"/>
        <v>15.05</v>
      </c>
      <c r="K24" s="115">
        <f t="shared" si="26"/>
        <v>15.05</v>
      </c>
      <c r="L24" s="115">
        <f t="shared" si="26"/>
        <v>15.05</v>
      </c>
      <c r="M24" s="115">
        <f t="shared" si="26"/>
        <v>15.05</v>
      </c>
      <c r="N24" s="115">
        <f t="shared" si="26"/>
        <v>15.05</v>
      </c>
      <c r="Q24" s="115">
        <f t="shared" ref="Q24:AA24" si="27">+Q12</f>
        <v>15.12</v>
      </c>
      <c r="R24" s="115">
        <f t="shared" si="27"/>
        <v>15.12</v>
      </c>
      <c r="S24" s="115">
        <f t="shared" si="27"/>
        <v>15.12</v>
      </c>
      <c r="T24" s="115">
        <f t="shared" si="27"/>
        <v>15.12</v>
      </c>
      <c r="U24" s="115">
        <f t="shared" si="27"/>
        <v>15.12</v>
      </c>
      <c r="V24" s="115">
        <f t="shared" si="27"/>
        <v>15.12</v>
      </c>
      <c r="W24" s="115">
        <f t="shared" si="27"/>
        <v>15.12</v>
      </c>
      <c r="X24" s="115">
        <f t="shared" si="27"/>
        <v>15.12</v>
      </c>
      <c r="Y24" s="115">
        <f t="shared" si="27"/>
        <v>15.12</v>
      </c>
      <c r="Z24" s="115">
        <f t="shared" si="27"/>
        <v>15.12</v>
      </c>
      <c r="AA24" s="115">
        <f t="shared" si="27"/>
        <v>15.12</v>
      </c>
    </row>
    <row r="25" spans="1:27" ht="17.399999999999999">
      <c r="A25" s="114" t="s">
        <v>93</v>
      </c>
      <c r="B25" s="114"/>
      <c r="C25" s="114"/>
      <c r="D25" s="116">
        <f t="shared" ref="D25:N25" si="28">ROUND(+D13*D7,2)</f>
        <v>52.71</v>
      </c>
      <c r="E25" s="116">
        <f t="shared" si="28"/>
        <v>52.71</v>
      </c>
      <c r="F25" s="116">
        <f t="shared" si="28"/>
        <v>52.71</v>
      </c>
      <c r="G25" s="116">
        <f t="shared" si="28"/>
        <v>52.71</v>
      </c>
      <c r="H25" s="116">
        <f t="shared" si="28"/>
        <v>52.71</v>
      </c>
      <c r="I25" s="116">
        <f t="shared" si="28"/>
        <v>52.71</v>
      </c>
      <c r="J25" s="116">
        <f t="shared" si="28"/>
        <v>52.71</v>
      </c>
      <c r="K25" s="116">
        <f t="shared" si="28"/>
        <v>52.71</v>
      </c>
      <c r="L25" s="116">
        <f t="shared" si="28"/>
        <v>52.71</v>
      </c>
      <c r="M25" s="116">
        <f t="shared" si="28"/>
        <v>52.71</v>
      </c>
      <c r="N25" s="116">
        <f t="shared" si="28"/>
        <v>52.71</v>
      </c>
      <c r="Q25" s="116">
        <f t="shared" ref="Q25:AA25" si="29">ROUND(+Q13*Q7,2)</f>
        <v>47.15</v>
      </c>
      <c r="R25" s="116">
        <f t="shared" si="29"/>
        <v>47.15</v>
      </c>
      <c r="S25" s="116">
        <f t="shared" si="29"/>
        <v>62.31</v>
      </c>
      <c r="T25" s="116">
        <f t="shared" si="29"/>
        <v>67.790000000000006</v>
      </c>
      <c r="U25" s="116">
        <f t="shared" si="29"/>
        <v>67.790000000000006</v>
      </c>
      <c r="V25" s="116">
        <f t="shared" si="29"/>
        <v>67.790000000000006</v>
      </c>
      <c r="W25" s="116">
        <f t="shared" si="29"/>
        <v>67.790000000000006</v>
      </c>
      <c r="X25" s="116">
        <f t="shared" si="29"/>
        <v>67.790000000000006</v>
      </c>
      <c r="Y25" s="116">
        <f t="shared" si="29"/>
        <v>67.790000000000006</v>
      </c>
      <c r="Z25" s="116">
        <f t="shared" si="29"/>
        <v>67.790000000000006</v>
      </c>
      <c r="AA25" s="116">
        <f t="shared" si="29"/>
        <v>67.790000000000006</v>
      </c>
    </row>
    <row r="26" spans="1:27">
      <c r="A26" s="110" t="s">
        <v>83</v>
      </c>
      <c r="B26" s="110"/>
      <c r="C26" s="110"/>
      <c r="D26" s="116">
        <f t="shared" ref="D26:N26" si="30">ROUND(+D15*D7,2)</f>
        <v>5.66</v>
      </c>
      <c r="E26" s="116">
        <f t="shared" si="30"/>
        <v>6.16</v>
      </c>
      <c r="F26" s="116">
        <f t="shared" si="30"/>
        <v>6.16</v>
      </c>
      <c r="G26" s="116">
        <f t="shared" si="30"/>
        <v>6.16</v>
      </c>
      <c r="H26" s="116">
        <f t="shared" si="30"/>
        <v>6.16</v>
      </c>
      <c r="I26" s="116">
        <f t="shared" si="30"/>
        <v>6.16</v>
      </c>
      <c r="J26" s="116">
        <f t="shared" si="30"/>
        <v>6.16</v>
      </c>
      <c r="K26" s="116">
        <f t="shared" si="30"/>
        <v>6.16</v>
      </c>
      <c r="L26" s="116">
        <f t="shared" si="30"/>
        <v>6.16</v>
      </c>
      <c r="M26" s="116">
        <f t="shared" si="30"/>
        <v>6.16</v>
      </c>
      <c r="N26" s="116">
        <f t="shared" si="30"/>
        <v>6.16</v>
      </c>
      <c r="Q26" s="116">
        <f t="shared" ref="Q26:AA26" si="31">ROUND(+Q15*Q7,2)</f>
        <v>5.66</v>
      </c>
      <c r="R26" s="116">
        <f t="shared" si="31"/>
        <v>6.16</v>
      </c>
      <c r="S26" s="116">
        <f t="shared" si="31"/>
        <v>6.16</v>
      </c>
      <c r="T26" s="116">
        <f t="shared" si="31"/>
        <v>6.16</v>
      </c>
      <c r="U26" s="116">
        <f t="shared" si="31"/>
        <v>6.16</v>
      </c>
      <c r="V26" s="116">
        <f t="shared" si="31"/>
        <v>6.16</v>
      </c>
      <c r="W26" s="116">
        <f t="shared" si="31"/>
        <v>6.16</v>
      </c>
      <c r="X26" s="116">
        <f t="shared" si="31"/>
        <v>6.16</v>
      </c>
      <c r="Y26" s="116">
        <f t="shared" si="31"/>
        <v>6.16</v>
      </c>
      <c r="Z26" s="116">
        <f t="shared" si="31"/>
        <v>6.16</v>
      </c>
      <c r="AA26" s="116">
        <f t="shared" si="31"/>
        <v>6.16</v>
      </c>
    </row>
    <row r="27" spans="1:27" ht="17.399999999999999">
      <c r="A27" s="117" t="s">
        <v>94</v>
      </c>
      <c r="B27" s="117"/>
      <c r="C27" s="117"/>
      <c r="D27" s="116">
        <f t="shared" ref="D27:N27" si="32">ROUND(+D16*D7,2)</f>
        <v>27.02</v>
      </c>
      <c r="E27" s="116">
        <f t="shared" si="32"/>
        <v>24.67</v>
      </c>
      <c r="F27" s="116">
        <f t="shared" si="32"/>
        <v>24.36</v>
      </c>
      <c r="G27" s="116">
        <f t="shared" si="32"/>
        <v>22.93</v>
      </c>
      <c r="H27" s="116">
        <f t="shared" si="32"/>
        <v>23.86</v>
      </c>
      <c r="I27" s="116">
        <f t="shared" si="32"/>
        <v>25.74</v>
      </c>
      <c r="J27" s="116">
        <f t="shared" si="32"/>
        <v>25.74</v>
      </c>
      <c r="K27" s="116">
        <f t="shared" si="32"/>
        <v>25.74</v>
      </c>
      <c r="L27" s="116">
        <f t="shared" si="32"/>
        <v>25.74</v>
      </c>
      <c r="M27" s="116">
        <f t="shared" si="32"/>
        <v>25.74</v>
      </c>
      <c r="N27" s="116">
        <f t="shared" si="32"/>
        <v>25.74</v>
      </c>
      <c r="Q27" s="116">
        <f t="shared" ref="Q27:AA27" si="33">ROUND(+Q16*Q7,2)</f>
        <v>27.95</v>
      </c>
      <c r="R27" s="116">
        <f t="shared" si="33"/>
        <v>29.15</v>
      </c>
      <c r="S27" s="116">
        <f t="shared" si="33"/>
        <v>28.61</v>
      </c>
      <c r="T27" s="116">
        <f t="shared" si="33"/>
        <v>28.07</v>
      </c>
      <c r="U27" s="116">
        <f t="shared" si="33"/>
        <v>29.27</v>
      </c>
      <c r="V27" s="116">
        <f t="shared" si="33"/>
        <v>29.27</v>
      </c>
      <c r="W27" s="116">
        <f t="shared" si="33"/>
        <v>29.27</v>
      </c>
      <c r="X27" s="116">
        <f t="shared" si="33"/>
        <v>29.27</v>
      </c>
      <c r="Y27" s="116">
        <f t="shared" si="33"/>
        <v>29.27</v>
      </c>
      <c r="Z27" s="116">
        <f t="shared" si="33"/>
        <v>29.27</v>
      </c>
      <c r="AA27" s="116">
        <f t="shared" si="33"/>
        <v>29.27</v>
      </c>
    </row>
    <row r="28" spans="1:27">
      <c r="A28" s="114" t="s">
        <v>95</v>
      </c>
      <c r="B28" s="114"/>
      <c r="C28" s="114"/>
      <c r="D28" s="116">
        <f t="shared" ref="D28:N28" si="34">ROUND(+D18*D7,2)</f>
        <v>0.1</v>
      </c>
      <c r="E28" s="116">
        <f t="shared" si="34"/>
        <v>0.17</v>
      </c>
      <c r="F28" s="116">
        <f t="shared" si="34"/>
        <v>0</v>
      </c>
      <c r="G28" s="116">
        <f t="shared" si="34"/>
        <v>0</v>
      </c>
      <c r="H28" s="116">
        <f t="shared" si="34"/>
        <v>0</v>
      </c>
      <c r="I28" s="116">
        <f t="shared" si="34"/>
        <v>0</v>
      </c>
      <c r="J28" s="116">
        <f t="shared" si="34"/>
        <v>0</v>
      </c>
      <c r="K28" s="116">
        <f t="shared" si="34"/>
        <v>0</v>
      </c>
      <c r="L28" s="116">
        <f t="shared" si="34"/>
        <v>0</v>
      </c>
      <c r="M28" s="116">
        <f t="shared" si="34"/>
        <v>0</v>
      </c>
      <c r="N28" s="116">
        <f t="shared" si="34"/>
        <v>0</v>
      </c>
      <c r="Q28" s="116">
        <f t="shared" ref="Q28:AA28" si="35">ROUND(+Q18*Q7,2)</f>
        <v>0</v>
      </c>
      <c r="R28" s="116">
        <f t="shared" si="35"/>
        <v>0</v>
      </c>
      <c r="S28" s="116">
        <f t="shared" si="35"/>
        <v>0</v>
      </c>
      <c r="T28" s="116">
        <f t="shared" si="35"/>
        <v>0</v>
      </c>
      <c r="U28" s="116">
        <f t="shared" si="35"/>
        <v>0</v>
      </c>
      <c r="V28" s="116">
        <f t="shared" si="35"/>
        <v>0</v>
      </c>
      <c r="W28" s="116">
        <f t="shared" si="35"/>
        <v>0</v>
      </c>
      <c r="X28" s="116">
        <f t="shared" si="35"/>
        <v>0</v>
      </c>
      <c r="Y28" s="116">
        <f t="shared" si="35"/>
        <v>0</v>
      </c>
      <c r="Z28" s="116">
        <f t="shared" si="35"/>
        <v>0</v>
      </c>
      <c r="AA28" s="116">
        <f t="shared" si="35"/>
        <v>0</v>
      </c>
    </row>
    <row r="29" spans="1:27">
      <c r="A29" s="117" t="s">
        <v>87</v>
      </c>
      <c r="B29" s="117"/>
      <c r="C29" s="117"/>
      <c r="D29" s="116">
        <f t="shared" ref="D29:N29" si="36">ROUND(+D19*D7,2)</f>
        <v>2.44</v>
      </c>
      <c r="E29" s="116">
        <f t="shared" si="36"/>
        <v>2.88</v>
      </c>
      <c r="F29" s="116">
        <f t="shared" si="36"/>
        <v>2.62</v>
      </c>
      <c r="G29" s="116">
        <f t="shared" si="36"/>
        <v>2.61</v>
      </c>
      <c r="H29" s="116">
        <f t="shared" si="36"/>
        <v>2.58</v>
      </c>
      <c r="I29" s="116">
        <f t="shared" si="36"/>
        <v>2.58</v>
      </c>
      <c r="J29" s="116">
        <f t="shared" si="36"/>
        <v>2.58</v>
      </c>
      <c r="K29" s="116">
        <f t="shared" si="36"/>
        <v>2.58</v>
      </c>
      <c r="L29" s="116">
        <f t="shared" si="36"/>
        <v>2.58</v>
      </c>
      <c r="M29" s="116">
        <f t="shared" si="36"/>
        <v>2.58</v>
      </c>
      <c r="N29" s="116">
        <f t="shared" si="36"/>
        <v>2.58</v>
      </c>
      <c r="Q29" s="116">
        <f t="shared" ref="Q29:AA29" si="37">ROUND(+Q19*Q7,2)</f>
        <v>2.78</v>
      </c>
      <c r="R29" s="116">
        <f t="shared" si="37"/>
        <v>2.71</v>
      </c>
      <c r="S29" s="116">
        <f t="shared" si="37"/>
        <v>2.5499999999999998</v>
      </c>
      <c r="T29" s="116">
        <f t="shared" si="37"/>
        <v>2.5099999999999998</v>
      </c>
      <c r="U29" s="116">
        <f t="shared" si="37"/>
        <v>2.42</v>
      </c>
      <c r="V29" s="116">
        <f t="shared" si="37"/>
        <v>2.42</v>
      </c>
      <c r="W29" s="116">
        <f t="shared" si="37"/>
        <v>2.42</v>
      </c>
      <c r="X29" s="116">
        <f t="shared" si="37"/>
        <v>2.42</v>
      </c>
      <c r="Y29" s="116">
        <f t="shared" si="37"/>
        <v>2.42</v>
      </c>
      <c r="Z29" s="116">
        <f t="shared" si="37"/>
        <v>2.42</v>
      </c>
      <c r="AA29" s="116">
        <f t="shared" si="37"/>
        <v>2.42</v>
      </c>
    </row>
    <row r="30" spans="1:27">
      <c r="A30" s="114" t="s">
        <v>88</v>
      </c>
      <c r="B30" s="114"/>
      <c r="C30" s="114"/>
      <c r="D30" s="116">
        <f t="shared" ref="D30:N30" si="38">ROUND(+D20*D7,2)</f>
        <v>2.3199999999999998</v>
      </c>
      <c r="E30" s="116">
        <f t="shared" si="38"/>
        <v>2.74</v>
      </c>
      <c r="F30" s="116">
        <f t="shared" si="38"/>
        <v>2.4700000000000002</v>
      </c>
      <c r="G30" s="116">
        <f t="shared" si="38"/>
        <v>2.4700000000000002</v>
      </c>
      <c r="H30" s="116">
        <f t="shared" si="38"/>
        <v>2</v>
      </c>
      <c r="I30" s="116">
        <f t="shared" si="38"/>
        <v>2</v>
      </c>
      <c r="J30" s="116">
        <f t="shared" si="38"/>
        <v>2</v>
      </c>
      <c r="K30" s="116">
        <f t="shared" si="38"/>
        <v>2</v>
      </c>
      <c r="L30" s="116">
        <f t="shared" si="38"/>
        <v>2</v>
      </c>
      <c r="M30" s="116">
        <f t="shared" si="38"/>
        <v>2</v>
      </c>
      <c r="N30" s="116">
        <f t="shared" si="38"/>
        <v>2</v>
      </c>
      <c r="Q30" s="116">
        <f t="shared" ref="Q30:AA30" si="39">ROUND(+Q20*Q7,2)</f>
        <v>2.4</v>
      </c>
      <c r="R30" s="116">
        <f t="shared" si="39"/>
        <v>2.4</v>
      </c>
      <c r="S30" s="116">
        <f t="shared" si="39"/>
        <v>2.16</v>
      </c>
      <c r="T30" s="116">
        <f t="shared" si="39"/>
        <v>2.16</v>
      </c>
      <c r="U30" s="116">
        <f t="shared" si="39"/>
        <v>1.75</v>
      </c>
      <c r="V30" s="116">
        <f t="shared" si="39"/>
        <v>1.75</v>
      </c>
      <c r="W30" s="116">
        <f t="shared" si="39"/>
        <v>1.75</v>
      </c>
      <c r="X30" s="116">
        <f t="shared" si="39"/>
        <v>1.75</v>
      </c>
      <c r="Y30" s="116">
        <f t="shared" si="39"/>
        <v>1.75</v>
      </c>
      <c r="Z30" s="116">
        <f t="shared" si="39"/>
        <v>1.75</v>
      </c>
      <c r="AA30" s="116">
        <f t="shared" si="39"/>
        <v>1.75</v>
      </c>
    </row>
    <row r="31" spans="1:27">
      <c r="A31" s="118" t="s">
        <v>39</v>
      </c>
      <c r="B31" s="118"/>
      <c r="C31" s="118"/>
      <c r="D31" s="119">
        <f t="shared" ref="D31:N31" si="40">ROUND(SUM(D24:D30)*D21,2)</f>
        <v>2.7</v>
      </c>
      <c r="E31" s="119">
        <f t="shared" si="40"/>
        <v>2.68</v>
      </c>
      <c r="F31" s="119">
        <f t="shared" si="40"/>
        <v>2.65</v>
      </c>
      <c r="G31" s="119">
        <f t="shared" si="40"/>
        <v>2.61</v>
      </c>
      <c r="H31" s="119">
        <f t="shared" si="40"/>
        <v>2.62</v>
      </c>
      <c r="I31" s="119">
        <f t="shared" si="40"/>
        <v>2.67</v>
      </c>
      <c r="J31" s="119">
        <f t="shared" si="40"/>
        <v>2.67</v>
      </c>
      <c r="K31" s="119">
        <f t="shared" si="40"/>
        <v>2.67</v>
      </c>
      <c r="L31" s="119">
        <f t="shared" si="40"/>
        <v>2.67</v>
      </c>
      <c r="M31" s="119">
        <f t="shared" si="40"/>
        <v>2.67</v>
      </c>
      <c r="N31" s="119">
        <f t="shared" si="40"/>
        <v>2.67</v>
      </c>
      <c r="Q31" s="119">
        <f t="shared" ref="Q31:AA31" si="41">ROUND(SUM(Q24:Q30)*Q21,2)</f>
        <v>2.59</v>
      </c>
      <c r="R31" s="119">
        <f t="shared" si="41"/>
        <v>2.63</v>
      </c>
      <c r="S31" s="119">
        <f t="shared" si="41"/>
        <v>3</v>
      </c>
      <c r="T31" s="119">
        <f t="shared" si="41"/>
        <v>3.12</v>
      </c>
      <c r="U31" s="119">
        <f t="shared" si="41"/>
        <v>3.14</v>
      </c>
      <c r="V31" s="119">
        <f t="shared" si="41"/>
        <v>3.14</v>
      </c>
      <c r="W31" s="119">
        <f t="shared" si="41"/>
        <v>3.14</v>
      </c>
      <c r="X31" s="119">
        <f t="shared" si="41"/>
        <v>3.14</v>
      </c>
      <c r="Y31" s="119">
        <f t="shared" si="41"/>
        <v>3.14</v>
      </c>
      <c r="Z31" s="119">
        <f t="shared" si="41"/>
        <v>3.14</v>
      </c>
      <c r="AA31" s="119">
        <f t="shared" si="41"/>
        <v>3.14</v>
      </c>
    </row>
    <row r="32" spans="1:27" ht="16.2" thickBot="1">
      <c r="A32" s="120" t="s">
        <v>0</v>
      </c>
      <c r="B32" s="120"/>
      <c r="C32" s="120"/>
      <c r="D32" s="121">
        <f t="shared" ref="D32:N32" si="42">SUM(D24:D31)</f>
        <v>107.99999999999999</v>
      </c>
      <c r="E32" s="121">
        <f t="shared" si="42"/>
        <v>107.06</v>
      </c>
      <c r="F32" s="121">
        <f t="shared" si="42"/>
        <v>106.02000000000001</v>
      </c>
      <c r="G32" s="121">
        <f t="shared" si="42"/>
        <v>104.53999999999999</v>
      </c>
      <c r="H32" s="121">
        <f t="shared" si="42"/>
        <v>104.98</v>
      </c>
      <c r="I32" s="121">
        <f t="shared" si="42"/>
        <v>106.91</v>
      </c>
      <c r="J32" s="121">
        <f t="shared" si="42"/>
        <v>106.91</v>
      </c>
      <c r="K32" s="121">
        <f t="shared" si="42"/>
        <v>106.91</v>
      </c>
      <c r="L32" s="121">
        <f t="shared" si="42"/>
        <v>106.91</v>
      </c>
      <c r="M32" s="121">
        <f t="shared" si="42"/>
        <v>106.91</v>
      </c>
      <c r="N32" s="121">
        <f t="shared" si="42"/>
        <v>106.91</v>
      </c>
      <c r="Q32" s="121">
        <f t="shared" ref="Q32:AA32" si="43">SUM(Q24:Q31)</f>
        <v>103.65</v>
      </c>
      <c r="R32" s="121">
        <f t="shared" si="43"/>
        <v>105.31999999999998</v>
      </c>
      <c r="S32" s="121">
        <f t="shared" si="43"/>
        <v>119.91</v>
      </c>
      <c r="T32" s="121">
        <f t="shared" si="43"/>
        <v>124.93000000000002</v>
      </c>
      <c r="U32" s="121">
        <f t="shared" si="43"/>
        <v>125.65</v>
      </c>
      <c r="V32" s="121">
        <f t="shared" si="43"/>
        <v>125.65</v>
      </c>
      <c r="W32" s="121">
        <f t="shared" si="43"/>
        <v>125.65</v>
      </c>
      <c r="X32" s="121">
        <f t="shared" si="43"/>
        <v>125.65</v>
      </c>
      <c r="Y32" s="121">
        <f t="shared" si="43"/>
        <v>125.65</v>
      </c>
      <c r="Z32" s="121">
        <f t="shared" si="43"/>
        <v>125.65</v>
      </c>
      <c r="AA32" s="121">
        <f t="shared" si="43"/>
        <v>125.65</v>
      </c>
    </row>
    <row r="33" spans="1:27" ht="16.2" thickTop="1">
      <c r="A33" s="125"/>
      <c r="D33" s="111"/>
      <c r="E33" s="111"/>
      <c r="F33" s="111"/>
      <c r="G33" s="111"/>
      <c r="H33" s="111"/>
      <c r="I33" s="111"/>
      <c r="J33" s="111"/>
      <c r="K33" s="111"/>
      <c r="L33" s="111"/>
      <c r="M33" s="111"/>
      <c r="N33" s="111"/>
      <c r="Q33" s="111"/>
      <c r="R33" s="111"/>
      <c r="S33" s="111"/>
      <c r="T33" s="111"/>
      <c r="U33" s="111"/>
      <c r="V33" s="111"/>
      <c r="W33" s="111"/>
      <c r="X33" s="111"/>
      <c r="Y33" s="111"/>
      <c r="Z33" s="111"/>
      <c r="AA33" s="111"/>
    </row>
    <row r="34" spans="1:27">
      <c r="A34" s="124" t="s">
        <v>107</v>
      </c>
    </row>
    <row r="35" spans="1:27">
      <c r="A35" s="114" t="s">
        <v>79</v>
      </c>
      <c r="B35" s="114"/>
      <c r="C35" s="114"/>
      <c r="D35" s="115">
        <f t="shared" ref="D35:N35" si="44">+D12</f>
        <v>15.05</v>
      </c>
      <c r="E35" s="115">
        <f t="shared" si="44"/>
        <v>15.05</v>
      </c>
      <c r="F35" s="115">
        <f t="shared" si="44"/>
        <v>15.05</v>
      </c>
      <c r="G35" s="115">
        <f t="shared" si="44"/>
        <v>15.05</v>
      </c>
      <c r="H35" s="115">
        <f t="shared" si="44"/>
        <v>15.05</v>
      </c>
      <c r="I35" s="115">
        <f t="shared" si="44"/>
        <v>15.05</v>
      </c>
      <c r="J35" s="115">
        <f t="shared" si="44"/>
        <v>15.05</v>
      </c>
      <c r="K35" s="115">
        <f t="shared" si="44"/>
        <v>15.05</v>
      </c>
      <c r="L35" s="115">
        <f t="shared" si="44"/>
        <v>15.05</v>
      </c>
      <c r="M35" s="115">
        <f t="shared" si="44"/>
        <v>15.05</v>
      </c>
      <c r="N35" s="115">
        <f t="shared" si="44"/>
        <v>15.05</v>
      </c>
      <c r="Q35" s="115">
        <f t="shared" ref="Q35:AA35" si="45">+Q12</f>
        <v>15.12</v>
      </c>
      <c r="R35" s="115">
        <f t="shared" si="45"/>
        <v>15.12</v>
      </c>
      <c r="S35" s="115">
        <f t="shared" si="45"/>
        <v>15.12</v>
      </c>
      <c r="T35" s="115">
        <f t="shared" si="45"/>
        <v>15.12</v>
      </c>
      <c r="U35" s="115">
        <f t="shared" si="45"/>
        <v>15.12</v>
      </c>
      <c r="V35" s="115">
        <f t="shared" si="45"/>
        <v>15.12</v>
      </c>
      <c r="W35" s="115">
        <f t="shared" si="45"/>
        <v>15.12</v>
      </c>
      <c r="X35" s="115">
        <f t="shared" si="45"/>
        <v>15.12</v>
      </c>
      <c r="Y35" s="115">
        <f t="shared" si="45"/>
        <v>15.12</v>
      </c>
      <c r="Z35" s="115">
        <f t="shared" si="45"/>
        <v>15.12</v>
      </c>
      <c r="AA35" s="115">
        <f t="shared" si="45"/>
        <v>15.12</v>
      </c>
    </row>
    <row r="36" spans="1:27" ht="17.399999999999999">
      <c r="A36" s="114" t="s">
        <v>93</v>
      </c>
      <c r="B36" s="114"/>
      <c r="C36" s="114"/>
      <c r="D36" s="116">
        <f t="shared" ref="D36:N36" si="46">ROUND(+(D13*D$8)+(D14*D$9),2)</f>
        <v>52.71</v>
      </c>
      <c r="E36" s="116">
        <f t="shared" si="46"/>
        <v>52.71</v>
      </c>
      <c r="F36" s="116">
        <f t="shared" si="46"/>
        <v>52.71</v>
      </c>
      <c r="G36" s="116">
        <f t="shared" si="46"/>
        <v>52.71</v>
      </c>
      <c r="H36" s="116">
        <f t="shared" si="46"/>
        <v>52.71</v>
      </c>
      <c r="I36" s="116">
        <f t="shared" si="46"/>
        <v>52.71</v>
      </c>
      <c r="J36" s="116">
        <f t="shared" si="46"/>
        <v>52.71</v>
      </c>
      <c r="K36" s="116">
        <f t="shared" si="46"/>
        <v>52.71</v>
      </c>
      <c r="L36" s="116">
        <f t="shared" si="46"/>
        <v>52.71</v>
      </c>
      <c r="M36" s="116">
        <f t="shared" si="46"/>
        <v>52.71</v>
      </c>
      <c r="N36" s="116">
        <f t="shared" si="46"/>
        <v>52.71</v>
      </c>
      <c r="Q36" s="116">
        <f t="shared" ref="Q36:AA36" si="47">ROUND(+(Q13*Q$8)+(Q14*Q$9),2)</f>
        <v>47.15</v>
      </c>
      <c r="R36" s="116">
        <f t="shared" si="47"/>
        <v>47.15</v>
      </c>
      <c r="S36" s="116">
        <f t="shared" si="47"/>
        <v>62.31</v>
      </c>
      <c r="T36" s="116">
        <f t="shared" si="47"/>
        <v>67.790000000000006</v>
      </c>
      <c r="U36" s="116">
        <f t="shared" si="47"/>
        <v>67.790000000000006</v>
      </c>
      <c r="V36" s="116">
        <f t="shared" si="47"/>
        <v>67.790000000000006</v>
      </c>
      <c r="W36" s="116">
        <f t="shared" si="47"/>
        <v>67.790000000000006</v>
      </c>
      <c r="X36" s="116">
        <f t="shared" si="47"/>
        <v>67.790000000000006</v>
      </c>
      <c r="Y36" s="116">
        <f t="shared" si="47"/>
        <v>67.790000000000006</v>
      </c>
      <c r="Z36" s="116">
        <f t="shared" si="47"/>
        <v>67.790000000000006</v>
      </c>
      <c r="AA36" s="116">
        <f t="shared" si="47"/>
        <v>67.790000000000006</v>
      </c>
    </row>
    <row r="37" spans="1:27">
      <c r="A37" s="110" t="s">
        <v>83</v>
      </c>
      <c r="B37" s="110"/>
      <c r="C37" s="110"/>
      <c r="D37" s="116">
        <f t="shared" ref="D37:N37" si="48">ROUND(+D15*D8,2)</f>
        <v>5.66</v>
      </c>
      <c r="E37" s="116">
        <f t="shared" si="48"/>
        <v>6.16</v>
      </c>
      <c r="F37" s="116">
        <f t="shared" si="48"/>
        <v>6.16</v>
      </c>
      <c r="G37" s="116">
        <f t="shared" si="48"/>
        <v>6.16</v>
      </c>
      <c r="H37" s="116">
        <f t="shared" si="48"/>
        <v>6.16</v>
      </c>
      <c r="I37" s="116">
        <f t="shared" si="48"/>
        <v>6.16</v>
      </c>
      <c r="J37" s="116">
        <f t="shared" si="48"/>
        <v>6.16</v>
      </c>
      <c r="K37" s="116">
        <f t="shared" si="48"/>
        <v>6.16</v>
      </c>
      <c r="L37" s="116">
        <f t="shared" si="48"/>
        <v>6.16</v>
      </c>
      <c r="M37" s="116">
        <f t="shared" si="48"/>
        <v>6.16</v>
      </c>
      <c r="N37" s="116">
        <f t="shared" si="48"/>
        <v>6.16</v>
      </c>
      <c r="Q37" s="116">
        <f t="shared" ref="Q37:AA37" si="49">ROUND(+Q15*Q8,2)</f>
        <v>5.66</v>
      </c>
      <c r="R37" s="116">
        <f t="shared" si="49"/>
        <v>6.16</v>
      </c>
      <c r="S37" s="116">
        <f t="shared" si="49"/>
        <v>6.16</v>
      </c>
      <c r="T37" s="116">
        <f t="shared" si="49"/>
        <v>6.16</v>
      </c>
      <c r="U37" s="116">
        <f t="shared" si="49"/>
        <v>6.16</v>
      </c>
      <c r="V37" s="116">
        <f t="shared" si="49"/>
        <v>6.16</v>
      </c>
      <c r="W37" s="116">
        <f t="shared" si="49"/>
        <v>6.16</v>
      </c>
      <c r="X37" s="116">
        <f t="shared" si="49"/>
        <v>6.16</v>
      </c>
      <c r="Y37" s="116">
        <f t="shared" si="49"/>
        <v>6.16</v>
      </c>
      <c r="Z37" s="116">
        <f t="shared" si="49"/>
        <v>6.16</v>
      </c>
      <c r="AA37" s="116">
        <f t="shared" si="49"/>
        <v>6.16</v>
      </c>
    </row>
    <row r="38" spans="1:27">
      <c r="A38" s="152" t="s">
        <v>82</v>
      </c>
      <c r="B38" s="139"/>
      <c r="C38" s="139"/>
      <c r="D38" s="140" t="e">
        <f>ROUND(+(D35+D36)*(D60),2)</f>
        <v>#REF!</v>
      </c>
      <c r="E38" s="140" t="e">
        <f t="shared" ref="E38:N38" si="50">ROUND(+(E35+E36)*(E60),2)</f>
        <v>#REF!</v>
      </c>
      <c r="F38" s="140" t="e">
        <f t="shared" si="50"/>
        <v>#REF!</v>
      </c>
      <c r="G38" s="140" t="e">
        <f t="shared" si="50"/>
        <v>#REF!</v>
      </c>
      <c r="H38" s="140" t="e">
        <f t="shared" si="50"/>
        <v>#REF!</v>
      </c>
      <c r="I38" s="140" t="e">
        <f t="shared" si="50"/>
        <v>#REF!</v>
      </c>
      <c r="J38" s="140" t="e">
        <f t="shared" si="50"/>
        <v>#REF!</v>
      </c>
      <c r="K38" s="140" t="e">
        <f t="shared" si="50"/>
        <v>#REF!</v>
      </c>
      <c r="L38" s="140" t="e">
        <f t="shared" si="50"/>
        <v>#REF!</v>
      </c>
      <c r="M38" s="140" t="e">
        <f t="shared" si="50"/>
        <v>#REF!</v>
      </c>
      <c r="N38" s="140" t="e">
        <f t="shared" si="50"/>
        <v>#REF!</v>
      </c>
      <c r="Q38" s="140" t="e">
        <f>IF(Q5&gt;'Input Data'!C58,ROUND(+(Q35+Q36)*(Q60),2),ROUND(+(Q35+Q36)*(Q60),2))</f>
        <v>#REF!</v>
      </c>
      <c r="R38" s="140" t="e">
        <f t="shared" ref="R38:AA38" si="51">ROUND(+(R35+R36)*(R60),2)</f>
        <v>#REF!</v>
      </c>
      <c r="S38" s="140" t="e">
        <f t="shared" si="51"/>
        <v>#REF!</v>
      </c>
      <c r="T38" s="140" t="e">
        <f t="shared" si="51"/>
        <v>#REF!</v>
      </c>
      <c r="U38" s="140" t="e">
        <f t="shared" si="51"/>
        <v>#REF!</v>
      </c>
      <c r="V38" s="140" t="e">
        <f t="shared" si="51"/>
        <v>#REF!</v>
      </c>
      <c r="W38" s="140" t="e">
        <f t="shared" si="51"/>
        <v>#REF!</v>
      </c>
      <c r="X38" s="140" t="e">
        <f t="shared" si="51"/>
        <v>#REF!</v>
      </c>
      <c r="Y38" s="140" t="e">
        <f t="shared" si="51"/>
        <v>#REF!</v>
      </c>
      <c r="Z38" s="140" t="e">
        <f t="shared" si="51"/>
        <v>#REF!</v>
      </c>
      <c r="AA38" s="140" t="e">
        <f t="shared" si="51"/>
        <v>#REF!</v>
      </c>
    </row>
    <row r="39" spans="1:27" ht="17.399999999999999">
      <c r="A39" s="117" t="s">
        <v>94</v>
      </c>
      <c r="B39" s="117"/>
      <c r="C39" s="117"/>
      <c r="D39" s="116">
        <f t="shared" ref="D39:N39" si="52">ROUND(+(D16*D$8)+(D17*D$9),2)</f>
        <v>27.02</v>
      </c>
      <c r="E39" s="116">
        <f t="shared" si="52"/>
        <v>24.67</v>
      </c>
      <c r="F39" s="116">
        <f t="shared" si="52"/>
        <v>24.36</v>
      </c>
      <c r="G39" s="116">
        <f t="shared" si="52"/>
        <v>22.93</v>
      </c>
      <c r="H39" s="116">
        <f t="shared" si="52"/>
        <v>23.86</v>
      </c>
      <c r="I39" s="116">
        <f t="shared" si="52"/>
        <v>25.74</v>
      </c>
      <c r="J39" s="116">
        <f t="shared" si="52"/>
        <v>25.74</v>
      </c>
      <c r="K39" s="116">
        <f t="shared" si="52"/>
        <v>25.74</v>
      </c>
      <c r="L39" s="116">
        <f t="shared" si="52"/>
        <v>25.74</v>
      </c>
      <c r="M39" s="116">
        <f t="shared" si="52"/>
        <v>25.74</v>
      </c>
      <c r="N39" s="116">
        <f t="shared" si="52"/>
        <v>25.74</v>
      </c>
      <c r="Q39" s="116">
        <f t="shared" ref="Q39:AA39" si="53">ROUND(+(Q16*Q$8)+(Q17*Q$9),2)</f>
        <v>27.95</v>
      </c>
      <c r="R39" s="116">
        <f t="shared" si="53"/>
        <v>29.15</v>
      </c>
      <c r="S39" s="116">
        <f t="shared" si="53"/>
        <v>28.61</v>
      </c>
      <c r="T39" s="116">
        <f t="shared" si="53"/>
        <v>28.07</v>
      </c>
      <c r="U39" s="116">
        <f t="shared" si="53"/>
        <v>29.27</v>
      </c>
      <c r="V39" s="116">
        <f t="shared" si="53"/>
        <v>29.27</v>
      </c>
      <c r="W39" s="116">
        <f t="shared" si="53"/>
        <v>29.27</v>
      </c>
      <c r="X39" s="116">
        <f t="shared" si="53"/>
        <v>29.27</v>
      </c>
      <c r="Y39" s="116">
        <f t="shared" si="53"/>
        <v>29.27</v>
      </c>
      <c r="Z39" s="116">
        <f t="shared" si="53"/>
        <v>29.27</v>
      </c>
      <c r="AA39" s="116">
        <f t="shared" si="53"/>
        <v>29.27</v>
      </c>
    </row>
    <row r="40" spans="1:27">
      <c r="A40" s="150" t="s">
        <v>110</v>
      </c>
      <c r="B40" s="117"/>
      <c r="C40" s="117"/>
      <c r="D40" s="116" t="e">
        <f>+D66</f>
        <v>#REF!</v>
      </c>
      <c r="E40" s="116" t="e">
        <f t="shared" ref="E40:N40" si="54">+E66</f>
        <v>#REF!</v>
      </c>
      <c r="F40" s="116" t="e">
        <f t="shared" si="54"/>
        <v>#REF!</v>
      </c>
      <c r="G40" s="116" t="e">
        <f t="shared" si="54"/>
        <v>#REF!</v>
      </c>
      <c r="H40" s="116" t="e">
        <f t="shared" si="54"/>
        <v>#REF!</v>
      </c>
      <c r="I40" s="116" t="e">
        <f t="shared" si="54"/>
        <v>#REF!</v>
      </c>
      <c r="J40" s="116" t="e">
        <f t="shared" si="54"/>
        <v>#REF!</v>
      </c>
      <c r="K40" s="116" t="e">
        <f t="shared" si="54"/>
        <v>#REF!</v>
      </c>
      <c r="L40" s="116" t="e">
        <f t="shared" si="54"/>
        <v>#REF!</v>
      </c>
      <c r="M40" s="116" t="e">
        <f t="shared" si="54"/>
        <v>#REF!</v>
      </c>
      <c r="N40" s="116" t="e">
        <f t="shared" si="54"/>
        <v>#REF!</v>
      </c>
      <c r="Q40" s="116" t="e">
        <f>+Q66</f>
        <v>#REF!</v>
      </c>
      <c r="R40" s="116" t="e">
        <f t="shared" ref="R40:AA40" si="55">+R66</f>
        <v>#REF!</v>
      </c>
      <c r="S40" s="116" t="e">
        <f t="shared" si="55"/>
        <v>#REF!</v>
      </c>
      <c r="T40" s="116" t="e">
        <f t="shared" si="55"/>
        <v>#REF!</v>
      </c>
      <c r="U40" s="116" t="e">
        <f t="shared" si="55"/>
        <v>#REF!</v>
      </c>
      <c r="V40" s="116" t="e">
        <f t="shared" si="55"/>
        <v>#REF!</v>
      </c>
      <c r="W40" s="116" t="e">
        <f t="shared" si="55"/>
        <v>#REF!</v>
      </c>
      <c r="X40" s="116" t="e">
        <f t="shared" si="55"/>
        <v>#REF!</v>
      </c>
      <c r="Y40" s="116" t="e">
        <f t="shared" si="55"/>
        <v>#REF!</v>
      </c>
      <c r="Z40" s="116" t="e">
        <f t="shared" si="55"/>
        <v>#REF!</v>
      </c>
      <c r="AA40" s="116" t="e">
        <f t="shared" si="55"/>
        <v>#REF!</v>
      </c>
    </row>
    <row r="41" spans="1:27">
      <c r="A41" s="114" t="s">
        <v>95</v>
      </c>
      <c r="B41" s="114"/>
      <c r="C41" s="114"/>
      <c r="D41" s="116">
        <f t="shared" ref="D41:N41" si="56">ROUND(+D18*D7,2)</f>
        <v>0.1</v>
      </c>
      <c r="E41" s="116">
        <f t="shared" si="56"/>
        <v>0.17</v>
      </c>
      <c r="F41" s="116">
        <f t="shared" si="56"/>
        <v>0</v>
      </c>
      <c r="G41" s="116">
        <f t="shared" si="56"/>
        <v>0</v>
      </c>
      <c r="H41" s="116">
        <f t="shared" si="56"/>
        <v>0</v>
      </c>
      <c r="I41" s="116">
        <f t="shared" si="56"/>
        <v>0</v>
      </c>
      <c r="J41" s="116">
        <f t="shared" si="56"/>
        <v>0</v>
      </c>
      <c r="K41" s="116">
        <f t="shared" si="56"/>
        <v>0</v>
      </c>
      <c r="L41" s="116">
        <f t="shared" si="56"/>
        <v>0</v>
      </c>
      <c r="M41" s="116">
        <f t="shared" si="56"/>
        <v>0</v>
      </c>
      <c r="N41" s="116">
        <f t="shared" si="56"/>
        <v>0</v>
      </c>
      <c r="Q41" s="116">
        <f t="shared" ref="Q41:AA41" si="57">ROUND(+Q18*Q7,2)</f>
        <v>0</v>
      </c>
      <c r="R41" s="116">
        <f t="shared" si="57"/>
        <v>0</v>
      </c>
      <c r="S41" s="116">
        <f t="shared" si="57"/>
        <v>0</v>
      </c>
      <c r="T41" s="116">
        <f t="shared" si="57"/>
        <v>0</v>
      </c>
      <c r="U41" s="116">
        <f t="shared" si="57"/>
        <v>0</v>
      </c>
      <c r="V41" s="116">
        <f t="shared" si="57"/>
        <v>0</v>
      </c>
      <c r="W41" s="116">
        <f t="shared" si="57"/>
        <v>0</v>
      </c>
      <c r="X41" s="116">
        <f t="shared" si="57"/>
        <v>0</v>
      </c>
      <c r="Y41" s="116">
        <f t="shared" si="57"/>
        <v>0</v>
      </c>
      <c r="Z41" s="116">
        <f t="shared" si="57"/>
        <v>0</v>
      </c>
      <c r="AA41" s="116">
        <f t="shared" si="57"/>
        <v>0</v>
      </c>
    </row>
    <row r="42" spans="1:27">
      <c r="A42" s="151" t="s">
        <v>111</v>
      </c>
      <c r="B42" s="114"/>
      <c r="C42" s="114"/>
      <c r="D42" s="143"/>
      <c r="E42" s="143"/>
      <c r="F42" s="143"/>
      <c r="G42" s="143"/>
      <c r="H42" s="143"/>
      <c r="I42" s="143"/>
      <c r="J42" s="143"/>
      <c r="K42" s="143"/>
      <c r="L42" s="143"/>
      <c r="M42" s="143"/>
      <c r="N42" s="143"/>
      <c r="Q42" s="143"/>
      <c r="R42" s="143"/>
      <c r="S42" s="143"/>
      <c r="T42" s="143"/>
      <c r="U42" s="143"/>
      <c r="V42" s="143"/>
      <c r="W42" s="143"/>
      <c r="X42" s="143"/>
      <c r="Y42" s="143"/>
      <c r="Z42" s="143"/>
      <c r="AA42" s="143"/>
    </row>
    <row r="43" spans="1:27">
      <c r="A43" s="117" t="s">
        <v>87</v>
      </c>
      <c r="B43" s="117"/>
      <c r="C43" s="117"/>
      <c r="D43" s="116">
        <f t="shared" ref="D43:N43" si="58">ROUND(+D19*D7,2)</f>
        <v>2.44</v>
      </c>
      <c r="E43" s="116">
        <f t="shared" si="58"/>
        <v>2.88</v>
      </c>
      <c r="F43" s="116">
        <f t="shared" si="58"/>
        <v>2.62</v>
      </c>
      <c r="G43" s="116">
        <f t="shared" si="58"/>
        <v>2.61</v>
      </c>
      <c r="H43" s="116">
        <f t="shared" si="58"/>
        <v>2.58</v>
      </c>
      <c r="I43" s="116">
        <f t="shared" si="58"/>
        <v>2.58</v>
      </c>
      <c r="J43" s="116">
        <f t="shared" si="58"/>
        <v>2.58</v>
      </c>
      <c r="K43" s="116">
        <f t="shared" si="58"/>
        <v>2.58</v>
      </c>
      <c r="L43" s="116">
        <f t="shared" si="58"/>
        <v>2.58</v>
      </c>
      <c r="M43" s="116">
        <f t="shared" si="58"/>
        <v>2.58</v>
      </c>
      <c r="N43" s="116">
        <f t="shared" si="58"/>
        <v>2.58</v>
      </c>
      <c r="Q43" s="116">
        <f t="shared" ref="Q43:AA43" si="59">ROUND(+Q19*Q7,2)</f>
        <v>2.78</v>
      </c>
      <c r="R43" s="116">
        <f t="shared" si="59"/>
        <v>2.71</v>
      </c>
      <c r="S43" s="116">
        <f t="shared" si="59"/>
        <v>2.5499999999999998</v>
      </c>
      <c r="T43" s="116">
        <f t="shared" si="59"/>
        <v>2.5099999999999998</v>
      </c>
      <c r="U43" s="116">
        <f t="shared" si="59"/>
        <v>2.42</v>
      </c>
      <c r="V43" s="116">
        <f t="shared" si="59"/>
        <v>2.42</v>
      </c>
      <c r="W43" s="116">
        <f t="shared" si="59"/>
        <v>2.42</v>
      </c>
      <c r="X43" s="116">
        <f t="shared" si="59"/>
        <v>2.42</v>
      </c>
      <c r="Y43" s="116">
        <f t="shared" si="59"/>
        <v>2.42</v>
      </c>
      <c r="Z43" s="116">
        <f t="shared" si="59"/>
        <v>2.42</v>
      </c>
      <c r="AA43" s="116">
        <f t="shared" si="59"/>
        <v>2.42</v>
      </c>
    </row>
    <row r="44" spans="1:27">
      <c r="A44" s="150" t="s">
        <v>112</v>
      </c>
      <c r="B44" s="117"/>
      <c r="C44" s="117"/>
      <c r="D44" s="143"/>
      <c r="E44" s="143"/>
      <c r="F44" s="143"/>
      <c r="G44" s="143"/>
      <c r="H44" s="143"/>
      <c r="I44" s="143"/>
      <c r="J44" s="143"/>
      <c r="K44" s="143"/>
      <c r="L44" s="143"/>
      <c r="M44" s="143"/>
      <c r="N44" s="143"/>
      <c r="Q44" s="143"/>
      <c r="R44" s="143"/>
      <c r="S44" s="143"/>
      <c r="T44" s="143"/>
      <c r="U44" s="143"/>
      <c r="V44" s="143"/>
      <c r="W44" s="143"/>
      <c r="X44" s="143"/>
      <c r="Y44" s="143"/>
      <c r="Z44" s="143"/>
      <c r="AA44" s="143"/>
    </row>
    <row r="45" spans="1:27">
      <c r="A45" s="114" t="s">
        <v>88</v>
      </c>
      <c r="B45" s="114"/>
      <c r="C45" s="114"/>
      <c r="D45" s="116">
        <f t="shared" ref="D45:N45" si="60">ROUND(+D20*D7,2)</f>
        <v>2.3199999999999998</v>
      </c>
      <c r="E45" s="116">
        <f t="shared" si="60"/>
        <v>2.74</v>
      </c>
      <c r="F45" s="116">
        <f t="shared" si="60"/>
        <v>2.4700000000000002</v>
      </c>
      <c r="G45" s="116">
        <f t="shared" si="60"/>
        <v>2.4700000000000002</v>
      </c>
      <c r="H45" s="116">
        <f t="shared" si="60"/>
        <v>2</v>
      </c>
      <c r="I45" s="116">
        <f t="shared" si="60"/>
        <v>2</v>
      </c>
      <c r="J45" s="116">
        <f t="shared" si="60"/>
        <v>2</v>
      </c>
      <c r="K45" s="116">
        <f t="shared" si="60"/>
        <v>2</v>
      </c>
      <c r="L45" s="116">
        <f t="shared" si="60"/>
        <v>2</v>
      </c>
      <c r="M45" s="116">
        <f t="shared" si="60"/>
        <v>2</v>
      </c>
      <c r="N45" s="116">
        <f t="shared" si="60"/>
        <v>2</v>
      </c>
      <c r="Q45" s="116">
        <f t="shared" ref="Q45:AA45" si="61">ROUND(+Q20*Q7,2)</f>
        <v>2.4</v>
      </c>
      <c r="R45" s="116">
        <f t="shared" si="61"/>
        <v>2.4</v>
      </c>
      <c r="S45" s="116">
        <f t="shared" si="61"/>
        <v>2.16</v>
      </c>
      <c r="T45" s="116">
        <f t="shared" si="61"/>
        <v>2.16</v>
      </c>
      <c r="U45" s="116">
        <f t="shared" si="61"/>
        <v>1.75</v>
      </c>
      <c r="V45" s="116">
        <f t="shared" si="61"/>
        <v>1.75</v>
      </c>
      <c r="W45" s="116">
        <f t="shared" si="61"/>
        <v>1.75</v>
      </c>
      <c r="X45" s="116">
        <f t="shared" si="61"/>
        <v>1.75</v>
      </c>
      <c r="Y45" s="116">
        <f t="shared" si="61"/>
        <v>1.75</v>
      </c>
      <c r="Z45" s="116">
        <f t="shared" si="61"/>
        <v>1.75</v>
      </c>
      <c r="AA45" s="116">
        <f t="shared" si="61"/>
        <v>1.75</v>
      </c>
    </row>
    <row r="46" spans="1:27">
      <c r="A46" s="151" t="s">
        <v>113</v>
      </c>
      <c r="B46" s="114"/>
      <c r="C46" s="114"/>
      <c r="D46" s="143"/>
      <c r="E46" s="143"/>
      <c r="F46" s="143"/>
      <c r="G46" s="143"/>
      <c r="H46" s="143"/>
      <c r="I46" s="143"/>
      <c r="J46" s="143"/>
      <c r="K46" s="143"/>
      <c r="L46" s="143"/>
      <c r="M46" s="143"/>
      <c r="N46" s="143"/>
      <c r="Q46" s="143"/>
      <c r="R46" s="143"/>
      <c r="S46" s="143"/>
      <c r="T46" s="143"/>
      <c r="U46" s="143"/>
      <c r="V46" s="143"/>
      <c r="W46" s="143"/>
      <c r="X46" s="143"/>
      <c r="Y46" s="143"/>
      <c r="Z46" s="143"/>
      <c r="AA46" s="143"/>
    </row>
    <row r="47" spans="1:27">
      <c r="A47" s="118" t="s">
        <v>39</v>
      </c>
      <c r="B47" s="118"/>
      <c r="C47" s="118"/>
      <c r="D47" s="119" t="e">
        <f t="shared" ref="D47:N47" si="62">ROUND(SUM(D35:D45)*D21,2)</f>
        <v>#REF!</v>
      </c>
      <c r="E47" s="119" t="e">
        <f t="shared" si="62"/>
        <v>#REF!</v>
      </c>
      <c r="F47" s="119" t="e">
        <f t="shared" si="62"/>
        <v>#REF!</v>
      </c>
      <c r="G47" s="119" t="e">
        <f t="shared" si="62"/>
        <v>#REF!</v>
      </c>
      <c r="H47" s="119" t="e">
        <f t="shared" si="62"/>
        <v>#REF!</v>
      </c>
      <c r="I47" s="119" t="e">
        <f t="shared" si="62"/>
        <v>#REF!</v>
      </c>
      <c r="J47" s="119" t="e">
        <f t="shared" si="62"/>
        <v>#REF!</v>
      </c>
      <c r="K47" s="119" t="e">
        <f t="shared" si="62"/>
        <v>#REF!</v>
      </c>
      <c r="L47" s="119" t="e">
        <f t="shared" si="62"/>
        <v>#REF!</v>
      </c>
      <c r="M47" s="119" t="e">
        <f t="shared" si="62"/>
        <v>#REF!</v>
      </c>
      <c r="N47" s="119" t="e">
        <f t="shared" si="62"/>
        <v>#REF!</v>
      </c>
      <c r="Q47" s="119" t="e">
        <f t="shared" ref="Q47:AA47" si="63">ROUND(SUM(Q35:Q45)*Q21,2)</f>
        <v>#REF!</v>
      </c>
      <c r="R47" s="119" t="e">
        <f t="shared" si="63"/>
        <v>#REF!</v>
      </c>
      <c r="S47" s="119" t="e">
        <f t="shared" si="63"/>
        <v>#REF!</v>
      </c>
      <c r="T47" s="119" t="e">
        <f t="shared" si="63"/>
        <v>#REF!</v>
      </c>
      <c r="U47" s="119" t="e">
        <f t="shared" si="63"/>
        <v>#REF!</v>
      </c>
      <c r="V47" s="119" t="e">
        <f t="shared" si="63"/>
        <v>#REF!</v>
      </c>
      <c r="W47" s="119" t="e">
        <f t="shared" si="63"/>
        <v>#REF!</v>
      </c>
      <c r="X47" s="119" t="e">
        <f t="shared" si="63"/>
        <v>#REF!</v>
      </c>
      <c r="Y47" s="119" t="e">
        <f t="shared" si="63"/>
        <v>#REF!</v>
      </c>
      <c r="Z47" s="119" t="e">
        <f t="shared" si="63"/>
        <v>#REF!</v>
      </c>
      <c r="AA47" s="119" t="e">
        <f t="shared" si="63"/>
        <v>#REF!</v>
      </c>
    </row>
    <row r="48" spans="1:27" ht="16.2" thickBot="1">
      <c r="A48" s="120" t="s">
        <v>0</v>
      </c>
      <c r="B48" s="120"/>
      <c r="C48" s="120"/>
      <c r="D48" s="121" t="e">
        <f t="shared" ref="D48:N48" si="64">SUM(D35:D47)</f>
        <v>#REF!</v>
      </c>
      <c r="E48" s="121" t="e">
        <f t="shared" si="64"/>
        <v>#REF!</v>
      </c>
      <c r="F48" s="121" t="e">
        <f t="shared" si="64"/>
        <v>#REF!</v>
      </c>
      <c r="G48" s="121" t="e">
        <f t="shared" si="64"/>
        <v>#REF!</v>
      </c>
      <c r="H48" s="121" t="e">
        <f t="shared" si="64"/>
        <v>#REF!</v>
      </c>
      <c r="I48" s="121" t="e">
        <f t="shared" si="64"/>
        <v>#REF!</v>
      </c>
      <c r="J48" s="121" t="e">
        <f t="shared" si="64"/>
        <v>#REF!</v>
      </c>
      <c r="K48" s="121" t="e">
        <f t="shared" si="64"/>
        <v>#REF!</v>
      </c>
      <c r="L48" s="121" t="e">
        <f t="shared" si="64"/>
        <v>#REF!</v>
      </c>
      <c r="M48" s="121" t="e">
        <f t="shared" si="64"/>
        <v>#REF!</v>
      </c>
      <c r="N48" s="121" t="e">
        <f t="shared" si="64"/>
        <v>#REF!</v>
      </c>
      <c r="Q48" s="121" t="e">
        <f t="shared" ref="Q48:AA48" si="65">SUM(Q35:Q47)</f>
        <v>#REF!</v>
      </c>
      <c r="R48" s="121" t="e">
        <f t="shared" si="65"/>
        <v>#REF!</v>
      </c>
      <c r="S48" s="121" t="e">
        <f t="shared" si="65"/>
        <v>#REF!</v>
      </c>
      <c r="T48" s="121" t="e">
        <f t="shared" si="65"/>
        <v>#REF!</v>
      </c>
      <c r="U48" s="121" t="e">
        <f t="shared" si="65"/>
        <v>#REF!</v>
      </c>
      <c r="V48" s="121" t="e">
        <f t="shared" si="65"/>
        <v>#REF!</v>
      </c>
      <c r="W48" s="121" t="e">
        <f t="shared" si="65"/>
        <v>#REF!</v>
      </c>
      <c r="X48" s="121" t="e">
        <f t="shared" si="65"/>
        <v>#REF!</v>
      </c>
      <c r="Y48" s="121" t="e">
        <f t="shared" si="65"/>
        <v>#REF!</v>
      </c>
      <c r="Z48" s="121" t="e">
        <f t="shared" si="65"/>
        <v>#REF!</v>
      </c>
      <c r="AA48" s="121" t="e">
        <f t="shared" si="65"/>
        <v>#REF!</v>
      </c>
    </row>
    <row r="49" spans="1:27" ht="16.2" thickTop="1">
      <c r="D49" s="108"/>
      <c r="E49" s="108"/>
      <c r="F49" s="108"/>
      <c r="G49" s="108"/>
      <c r="H49" s="108"/>
      <c r="I49" s="108"/>
      <c r="J49" s="108"/>
      <c r="K49" s="108"/>
      <c r="L49" s="108"/>
      <c r="M49" s="108"/>
      <c r="N49" s="108"/>
      <c r="Q49" s="108"/>
      <c r="R49" s="108"/>
      <c r="S49" s="108"/>
      <c r="T49" s="108"/>
      <c r="U49" s="108"/>
      <c r="V49" s="108"/>
      <c r="W49" s="108"/>
      <c r="X49" s="108"/>
      <c r="Y49" s="108"/>
      <c r="Z49" s="108"/>
      <c r="AA49" s="108"/>
    </row>
    <row r="50" spans="1:27">
      <c r="A50" s="124" t="s">
        <v>109</v>
      </c>
    </row>
    <row r="51" spans="1:27">
      <c r="A51" s="110" t="s">
        <v>104</v>
      </c>
      <c r="D51" s="149" t="e">
        <f t="shared" ref="D51:N51" si="66">+D48-D32</f>
        <v>#REF!</v>
      </c>
      <c r="E51" s="149" t="e">
        <f t="shared" si="66"/>
        <v>#REF!</v>
      </c>
      <c r="F51" s="149" t="e">
        <f t="shared" si="66"/>
        <v>#REF!</v>
      </c>
      <c r="G51" s="149" t="e">
        <f t="shared" si="66"/>
        <v>#REF!</v>
      </c>
      <c r="H51" s="149" t="e">
        <f t="shared" si="66"/>
        <v>#REF!</v>
      </c>
      <c r="I51" s="149" t="e">
        <f t="shared" si="66"/>
        <v>#REF!</v>
      </c>
      <c r="J51" s="149" t="e">
        <f t="shared" si="66"/>
        <v>#REF!</v>
      </c>
      <c r="K51" s="149" t="e">
        <f t="shared" si="66"/>
        <v>#REF!</v>
      </c>
      <c r="L51" s="149" t="e">
        <f t="shared" si="66"/>
        <v>#REF!</v>
      </c>
      <c r="M51" s="149" t="e">
        <f t="shared" si="66"/>
        <v>#REF!</v>
      </c>
      <c r="N51" s="149" t="e">
        <f t="shared" si="66"/>
        <v>#REF!</v>
      </c>
      <c r="Q51" s="149" t="e">
        <f t="shared" ref="Q51:AA51" si="67">+Q48-Q32</f>
        <v>#REF!</v>
      </c>
      <c r="R51" s="149" t="e">
        <f t="shared" si="67"/>
        <v>#REF!</v>
      </c>
      <c r="S51" s="149" t="e">
        <f t="shared" si="67"/>
        <v>#REF!</v>
      </c>
      <c r="T51" s="149" t="e">
        <f t="shared" si="67"/>
        <v>#REF!</v>
      </c>
      <c r="U51" s="149" t="e">
        <f t="shared" si="67"/>
        <v>#REF!</v>
      </c>
      <c r="V51" s="149" t="e">
        <f t="shared" si="67"/>
        <v>#REF!</v>
      </c>
      <c r="W51" s="149" t="e">
        <f t="shared" si="67"/>
        <v>#REF!</v>
      </c>
      <c r="X51" s="149" t="e">
        <f t="shared" si="67"/>
        <v>#REF!</v>
      </c>
      <c r="Y51" s="149" t="e">
        <f t="shared" si="67"/>
        <v>#REF!</v>
      </c>
      <c r="Z51" s="149" t="e">
        <f t="shared" si="67"/>
        <v>#REF!</v>
      </c>
      <c r="AA51" s="149" t="e">
        <f t="shared" si="67"/>
        <v>#REF!</v>
      </c>
    </row>
    <row r="52" spans="1:27">
      <c r="A52" s="110" t="s">
        <v>105</v>
      </c>
      <c r="D52" s="142" t="e">
        <f t="shared" ref="D52:N52" si="68">+D48/D32-1</f>
        <v>#REF!</v>
      </c>
      <c r="E52" s="142" t="e">
        <f t="shared" si="68"/>
        <v>#REF!</v>
      </c>
      <c r="F52" s="142" t="e">
        <f t="shared" si="68"/>
        <v>#REF!</v>
      </c>
      <c r="G52" s="142" t="e">
        <f t="shared" si="68"/>
        <v>#REF!</v>
      </c>
      <c r="H52" s="142" t="e">
        <f t="shared" si="68"/>
        <v>#REF!</v>
      </c>
      <c r="I52" s="142" t="e">
        <f t="shared" si="68"/>
        <v>#REF!</v>
      </c>
      <c r="J52" s="142" t="e">
        <f t="shared" si="68"/>
        <v>#REF!</v>
      </c>
      <c r="K52" s="142" t="e">
        <f t="shared" si="68"/>
        <v>#REF!</v>
      </c>
      <c r="L52" s="142" t="e">
        <f t="shared" si="68"/>
        <v>#REF!</v>
      </c>
      <c r="M52" s="142" t="e">
        <f t="shared" si="68"/>
        <v>#REF!</v>
      </c>
      <c r="N52" s="142" t="e">
        <f t="shared" si="68"/>
        <v>#REF!</v>
      </c>
      <c r="Q52" s="142" t="e">
        <f t="shared" ref="Q52:AA52" si="69">+Q48/Q32-1</f>
        <v>#REF!</v>
      </c>
      <c r="R52" s="142" t="e">
        <f t="shared" si="69"/>
        <v>#REF!</v>
      </c>
      <c r="S52" s="142" t="e">
        <f t="shared" si="69"/>
        <v>#REF!</v>
      </c>
      <c r="T52" s="142" t="e">
        <f t="shared" si="69"/>
        <v>#REF!</v>
      </c>
      <c r="U52" s="142" t="e">
        <f t="shared" si="69"/>
        <v>#REF!</v>
      </c>
      <c r="V52" s="142" t="e">
        <f t="shared" si="69"/>
        <v>#REF!</v>
      </c>
      <c r="W52" s="142" t="e">
        <f t="shared" si="69"/>
        <v>#REF!</v>
      </c>
      <c r="X52" s="142" t="e">
        <f t="shared" si="69"/>
        <v>#REF!</v>
      </c>
      <c r="Y52" s="142" t="e">
        <f t="shared" si="69"/>
        <v>#REF!</v>
      </c>
      <c r="Z52" s="142" t="e">
        <f t="shared" si="69"/>
        <v>#REF!</v>
      </c>
      <c r="AA52" s="142" t="e">
        <f t="shared" si="69"/>
        <v>#REF!</v>
      </c>
    </row>
    <row r="56" spans="1:27">
      <c r="A56" s="124" t="s">
        <v>117</v>
      </c>
    </row>
    <row r="57" spans="1:27">
      <c r="A57" s="107" t="s">
        <v>96</v>
      </c>
      <c r="D57" s="141" t="e">
        <f>IF(SUMIF(#REF!,D$5,#REF!)=0,0,SUMIF(#REF!,D$5,#REF!)/1000-SUM($C$57:C57))</f>
        <v>#REF!</v>
      </c>
      <c r="E57" s="141" t="e">
        <f>IF(SUMIF(#REF!,E$5,#REF!)=0,0,SUMIF(#REF!,E$5,#REF!)/1000-SUM($C$57:D57))</f>
        <v>#REF!</v>
      </c>
      <c r="F57" s="141" t="e">
        <f>IF(SUMIF(#REF!,F$5,#REF!)=0,0,SUMIF(#REF!,F$5,#REF!)/1000-SUM($C$57:E57))</f>
        <v>#REF!</v>
      </c>
      <c r="G57" s="141" t="e">
        <f>IF(SUMIF(#REF!,G$5,#REF!)=0,0,SUMIF(#REF!,G$5,#REF!)/1000-SUM($C$57:F57))</f>
        <v>#REF!</v>
      </c>
      <c r="H57" s="141" t="e">
        <f>IF(SUMIF(#REF!,H$5,#REF!)=0,0,SUMIF(#REF!,H$5,#REF!)/1000-SUM($C$57:G57))</f>
        <v>#REF!</v>
      </c>
      <c r="I57" s="141" t="e">
        <f>IF(SUMIF(#REF!,I$5,#REF!)=0,0,SUMIF(#REF!,I$5,#REF!)/1000-SUM($C$57:H57))</f>
        <v>#REF!</v>
      </c>
      <c r="J57" s="141" t="e">
        <f>IF(SUMIF(#REF!,J$5,#REF!)=0,0,SUMIF(#REF!,J$5,#REF!)/1000-SUM($C$57:I57))</f>
        <v>#REF!</v>
      </c>
      <c r="K57" s="141" t="e">
        <f>IF(SUMIF(#REF!,K$5,#REF!)=0,0,SUMIF(#REF!,K$5,#REF!)/1000-SUM($C$57:J57))</f>
        <v>#REF!</v>
      </c>
      <c r="L57" s="141" t="e">
        <f>IF(SUMIF(#REF!,L$5,#REF!)=0,0,SUMIF(#REF!,L$5,#REF!)/1000-SUM($C$57:K57))</f>
        <v>#REF!</v>
      </c>
      <c r="M57" s="141" t="e">
        <f>IF(SUMIF(#REF!,M$5,#REF!)=0,0,SUMIF(#REF!,M$5,#REF!)/1000-SUM($C$57:L57))</f>
        <v>#REF!</v>
      </c>
      <c r="N57" s="141" t="e">
        <f>IF(SUMIF(#REF!,N$5,#REF!)=0,0,SUMIF(#REF!,N$5,#REF!)/1000-SUM($C$57:M57))</f>
        <v>#REF!</v>
      </c>
      <c r="Q57" s="141" t="e">
        <f t="shared" ref="Q57:AA57" si="70">+D57</f>
        <v>#REF!</v>
      </c>
      <c r="R57" s="141" t="e">
        <f t="shared" si="70"/>
        <v>#REF!</v>
      </c>
      <c r="S57" s="141" t="e">
        <f t="shared" si="70"/>
        <v>#REF!</v>
      </c>
      <c r="T57" s="141" t="e">
        <f t="shared" si="70"/>
        <v>#REF!</v>
      </c>
      <c r="U57" s="141" t="e">
        <f t="shared" si="70"/>
        <v>#REF!</v>
      </c>
      <c r="V57" s="141" t="e">
        <f t="shared" si="70"/>
        <v>#REF!</v>
      </c>
      <c r="W57" s="141" t="e">
        <f t="shared" si="70"/>
        <v>#REF!</v>
      </c>
      <c r="X57" s="141" t="e">
        <f t="shared" si="70"/>
        <v>#REF!</v>
      </c>
      <c r="Y57" s="141" t="e">
        <f t="shared" si="70"/>
        <v>#REF!</v>
      </c>
      <c r="Z57" s="141" t="e">
        <f t="shared" si="70"/>
        <v>#REF!</v>
      </c>
      <c r="AA57" s="141" t="e">
        <f t="shared" si="70"/>
        <v>#REF!</v>
      </c>
    </row>
    <row r="58" spans="1:27">
      <c r="A58" s="107" t="s">
        <v>97</v>
      </c>
      <c r="D58" s="174">
        <f>IF(SUMIF($D$70:$O$70,D$5,$D$81:$O$81)=0,C58,SUMIF($D$70:$O$70,D$5,$D$81:$O$81))</f>
        <v>1144150.69154</v>
      </c>
      <c r="E58" s="174">
        <f t="shared" ref="E58:N58" si="71">IF(SUMIF($D$70:$O$70,E$5,$D$81:$O$81)=0,D58,SUMIF($D$70:$O$70,E$5,$D$81:$O$81))</f>
        <v>1160419.6023899999</v>
      </c>
      <c r="F58" s="174">
        <f t="shared" si="71"/>
        <v>1174511.4504099998</v>
      </c>
      <c r="G58" s="174">
        <f t="shared" si="71"/>
        <v>1191028.1643300001</v>
      </c>
      <c r="H58" s="174">
        <f t="shared" si="71"/>
        <v>1207580.2238400001</v>
      </c>
      <c r="I58" s="174">
        <f t="shared" si="71"/>
        <v>1224362.3120615182</v>
      </c>
      <c r="J58" s="174">
        <f t="shared" si="71"/>
        <v>1241377.6257694385</v>
      </c>
      <c r="K58" s="174">
        <f t="shared" si="71"/>
        <v>1258629.4061651414</v>
      </c>
      <c r="L58" s="174">
        <f t="shared" si="71"/>
        <v>1276120.9394939109</v>
      </c>
      <c r="M58" s="174">
        <f t="shared" si="71"/>
        <v>1276120.9394939109</v>
      </c>
      <c r="N58" s="174">
        <f t="shared" si="71"/>
        <v>1276120.9394939109</v>
      </c>
      <c r="Q58" s="174">
        <f>IF(SUMIF($Q$70:$AB$70,Q$5,$Q$81:$AB$81)=0,P58,SUMIF($Q$70:$AB$70,Q$5,$Q$81:$AB$81))</f>
        <v>1185194.69154</v>
      </c>
      <c r="R58" s="174">
        <f t="shared" ref="R58:AA58" si="72">IF(SUMIF($Q$70:$AB$70,R$5,$Q$81:$AB$81)=0,Q58,SUMIF($Q$70:$AB$70,R$5,$Q$81:$AB$81))</f>
        <v>1215912.488904923</v>
      </c>
      <c r="S58" s="174">
        <f t="shared" si="72"/>
        <v>1389122.8713357111</v>
      </c>
      <c r="T58" s="174">
        <f t="shared" si="72"/>
        <v>1488081.443047344</v>
      </c>
      <c r="U58" s="174">
        <f t="shared" si="72"/>
        <v>1562948.0072435052</v>
      </c>
      <c r="V58" s="174">
        <f t="shared" si="72"/>
        <v>1641581.1679930512</v>
      </c>
      <c r="W58" s="174">
        <f t="shared" si="72"/>
        <v>1724170.4257725738</v>
      </c>
      <c r="X58" s="174">
        <f t="shared" si="72"/>
        <v>1810914.8149787756</v>
      </c>
      <c r="Y58" s="174">
        <f t="shared" si="72"/>
        <v>1902023.3835875937</v>
      </c>
      <c r="Z58" s="174">
        <f t="shared" si="72"/>
        <v>1902023.3835875937</v>
      </c>
      <c r="AA58" s="174">
        <f t="shared" si="72"/>
        <v>1902023.3835875937</v>
      </c>
    </row>
    <row r="59" spans="1:27">
      <c r="A59" s="107" t="s">
        <v>98</v>
      </c>
      <c r="D59" s="123" t="e">
        <f>+D57/D58</f>
        <v>#REF!</v>
      </c>
      <c r="E59" s="123" t="e">
        <f t="shared" ref="E59:N59" si="73">+E57/E58</f>
        <v>#REF!</v>
      </c>
      <c r="F59" s="123" t="e">
        <f t="shared" si="73"/>
        <v>#REF!</v>
      </c>
      <c r="G59" s="123" t="e">
        <f t="shared" si="73"/>
        <v>#REF!</v>
      </c>
      <c r="H59" s="123" t="e">
        <f t="shared" si="73"/>
        <v>#REF!</v>
      </c>
      <c r="I59" s="123" t="e">
        <f t="shared" si="73"/>
        <v>#REF!</v>
      </c>
      <c r="J59" s="123" t="e">
        <f t="shared" si="73"/>
        <v>#REF!</v>
      </c>
      <c r="K59" s="123" t="e">
        <f t="shared" si="73"/>
        <v>#REF!</v>
      </c>
      <c r="L59" s="123" t="e">
        <f t="shared" si="73"/>
        <v>#REF!</v>
      </c>
      <c r="M59" s="123" t="e">
        <f t="shared" si="73"/>
        <v>#REF!</v>
      </c>
      <c r="N59" s="123" t="e">
        <f t="shared" si="73"/>
        <v>#REF!</v>
      </c>
      <c r="Q59" s="123" t="e">
        <f>+Q57/Q58</f>
        <v>#REF!</v>
      </c>
      <c r="R59" s="123" t="e">
        <f t="shared" ref="R59:AA59" si="74">+R57/R58</f>
        <v>#REF!</v>
      </c>
      <c r="S59" s="123" t="e">
        <f t="shared" si="74"/>
        <v>#REF!</v>
      </c>
      <c r="T59" s="123" t="e">
        <f t="shared" si="74"/>
        <v>#REF!</v>
      </c>
      <c r="U59" s="123" t="e">
        <f t="shared" si="74"/>
        <v>#REF!</v>
      </c>
      <c r="V59" s="123" t="e">
        <f t="shared" si="74"/>
        <v>#REF!</v>
      </c>
      <c r="W59" s="123" t="e">
        <f t="shared" si="74"/>
        <v>#REF!</v>
      </c>
      <c r="X59" s="123" t="e">
        <f t="shared" si="74"/>
        <v>#REF!</v>
      </c>
      <c r="Y59" s="123" t="e">
        <f t="shared" si="74"/>
        <v>#REF!</v>
      </c>
      <c r="Z59" s="123" t="e">
        <f t="shared" si="74"/>
        <v>#REF!</v>
      </c>
      <c r="AA59" s="123" t="e">
        <f t="shared" si="74"/>
        <v>#REF!</v>
      </c>
    </row>
    <row r="60" spans="1:27">
      <c r="A60" s="107" t="s">
        <v>99</v>
      </c>
      <c r="D60" s="146" t="e">
        <f>SUM($D59:D59)</f>
        <v>#REF!</v>
      </c>
      <c r="E60" s="146" t="e">
        <f>SUM($D59:E59)</f>
        <v>#REF!</v>
      </c>
      <c r="F60" s="146" t="e">
        <f>SUM($D59:F59)</f>
        <v>#REF!</v>
      </c>
      <c r="G60" s="146" t="e">
        <f>SUM($D59:G59)</f>
        <v>#REF!</v>
      </c>
      <c r="H60" s="146" t="e">
        <f>SUM($D59:H59)</f>
        <v>#REF!</v>
      </c>
      <c r="I60" s="146" t="e">
        <f>SUM($D59:I59)</f>
        <v>#REF!</v>
      </c>
      <c r="J60" s="146" t="e">
        <f>SUM($D59:J59)</f>
        <v>#REF!</v>
      </c>
      <c r="K60" s="146" t="e">
        <f>SUM($D59:K59)</f>
        <v>#REF!</v>
      </c>
      <c r="L60" s="146" t="e">
        <f>SUM($D59:L59)</f>
        <v>#REF!</v>
      </c>
      <c r="M60" s="146" t="e">
        <f>SUM($D59:M59)</f>
        <v>#REF!</v>
      </c>
      <c r="N60" s="146" t="e">
        <f>SUM($D59:N59)</f>
        <v>#REF!</v>
      </c>
      <c r="Q60" s="146" t="e">
        <f>SUM($Q59:Q59)</f>
        <v>#REF!</v>
      </c>
      <c r="R60" s="146" t="e">
        <f>SUM($Q59:R59)</f>
        <v>#REF!</v>
      </c>
      <c r="S60" s="146" t="e">
        <f>SUM($Q59:S59)</f>
        <v>#REF!</v>
      </c>
      <c r="T60" s="146" t="e">
        <f>SUM($Q59:T59)</f>
        <v>#REF!</v>
      </c>
      <c r="U60" s="146" t="e">
        <f>SUM($Q59:U59)</f>
        <v>#REF!</v>
      </c>
      <c r="V60" s="146" t="e">
        <f>SUM($Q59:V59)</f>
        <v>#REF!</v>
      </c>
      <c r="W60" s="146" t="e">
        <f>SUM($Q59:W59)</f>
        <v>#REF!</v>
      </c>
      <c r="X60" s="146" t="e">
        <f>SUM($Q59:X59)</f>
        <v>#REF!</v>
      </c>
      <c r="Y60" s="146" t="e">
        <f>SUM($Q59:Y59)</f>
        <v>#REF!</v>
      </c>
      <c r="Z60" s="146" t="e">
        <f>SUM($Q59:Z59)</f>
        <v>#REF!</v>
      </c>
      <c r="AA60" s="146" t="e">
        <f>SUM($Q59:AA59)</f>
        <v>#REF!</v>
      </c>
    </row>
    <row r="62" spans="1:27">
      <c r="E62" s="122"/>
      <c r="R62" s="122"/>
    </row>
    <row r="63" spans="1:27">
      <c r="A63" s="124" t="s">
        <v>120</v>
      </c>
    </row>
    <row r="64" spans="1:27">
      <c r="A64" s="107" t="s">
        <v>118</v>
      </c>
      <c r="D64" s="181" t="e">
        <f>SUMIF(#REF!,'Residential Bill Impact'!D5,#REF!)/1000</f>
        <v>#REF!</v>
      </c>
      <c r="E64" s="181" t="e">
        <f>SUMIF(#REF!,'Residential Bill Impact'!E5,#REF!)/1000</f>
        <v>#REF!</v>
      </c>
      <c r="F64" s="181" t="e">
        <f>SUMIF(#REF!,'Residential Bill Impact'!F5,#REF!)/1000</f>
        <v>#REF!</v>
      </c>
      <c r="G64" s="181" t="e">
        <f>SUMIF(#REF!,'Residential Bill Impact'!G5,#REF!)/1000</f>
        <v>#REF!</v>
      </c>
      <c r="H64" s="181" t="e">
        <f>SUMIF(#REF!,'Residential Bill Impact'!H5,#REF!)/1000</f>
        <v>#REF!</v>
      </c>
      <c r="I64" s="181" t="e">
        <f>SUMIF(#REF!,'Residential Bill Impact'!I5,#REF!)/1000</f>
        <v>#REF!</v>
      </c>
      <c r="J64" s="181" t="e">
        <f>SUMIF(#REF!,'Residential Bill Impact'!J5,#REF!)/1000</f>
        <v>#REF!</v>
      </c>
      <c r="K64" s="181" t="e">
        <f>SUMIF(#REF!,'Residential Bill Impact'!K5,#REF!)/1000</f>
        <v>#REF!</v>
      </c>
      <c r="L64" s="181" t="e">
        <f>SUMIF(#REF!,'Residential Bill Impact'!L5,#REF!)/1000</f>
        <v>#REF!</v>
      </c>
      <c r="M64" s="181" t="e">
        <f>SUMIF(#REF!,'Residential Bill Impact'!M5,#REF!)/1000</f>
        <v>#REF!</v>
      </c>
      <c r="N64" s="181" t="e">
        <f>SUMIF(#REF!,'Residential Bill Impact'!N5,#REF!)/1000</f>
        <v>#REF!</v>
      </c>
      <c r="P64" s="182"/>
      <c r="Q64" s="183" t="e">
        <f t="shared" ref="Q64:AA65" si="75">+D64</f>
        <v>#REF!</v>
      </c>
      <c r="R64" s="183" t="e">
        <f t="shared" si="75"/>
        <v>#REF!</v>
      </c>
      <c r="S64" s="183" t="e">
        <f t="shared" si="75"/>
        <v>#REF!</v>
      </c>
      <c r="T64" s="183" t="e">
        <f t="shared" si="75"/>
        <v>#REF!</v>
      </c>
      <c r="U64" s="183" t="e">
        <f t="shared" si="75"/>
        <v>#REF!</v>
      </c>
      <c r="V64" s="183" t="e">
        <f t="shared" si="75"/>
        <v>#REF!</v>
      </c>
      <c r="W64" s="183" t="e">
        <f t="shared" si="75"/>
        <v>#REF!</v>
      </c>
      <c r="X64" s="183" t="e">
        <f t="shared" si="75"/>
        <v>#REF!</v>
      </c>
      <c r="Y64" s="183" t="e">
        <f t="shared" si="75"/>
        <v>#REF!</v>
      </c>
      <c r="Z64" s="183" t="e">
        <f t="shared" si="75"/>
        <v>#REF!</v>
      </c>
      <c r="AA64" s="183" t="e">
        <f t="shared" si="75"/>
        <v>#REF!</v>
      </c>
    </row>
    <row r="65" spans="1:28">
      <c r="A65" s="107" t="s">
        <v>119</v>
      </c>
      <c r="D65" s="184">
        <f>IF(SUMIF($D$70:$O$70,D$5,$D$83:$O$83)=0,C65,SUMIF($D$70:$O$70,D$5,$D$83:$O$83))</f>
        <v>20482.38</v>
      </c>
      <c r="E65" s="184">
        <f t="shared" ref="E65:N65" si="76">IF(SUMIF($D$70:$O$70,E$5,$D$83:$O$83)=0,D65,SUMIF($D$70:$O$70,E$5,$D$83:$O$83))</f>
        <v>20820.009999999998</v>
      </c>
      <c r="F65" s="184">
        <f t="shared" si="76"/>
        <v>21003.96</v>
      </c>
      <c r="G65" s="184">
        <f t="shared" si="76"/>
        <v>21180.31</v>
      </c>
      <c r="H65" s="184">
        <f t="shared" si="76"/>
        <v>21426.84</v>
      </c>
      <c r="I65" s="184">
        <f t="shared" si="76"/>
        <v>21676.239506673886</v>
      </c>
      <c r="J65" s="184">
        <f t="shared" si="76"/>
        <v>21928.541919885982</v>
      </c>
      <c r="K65" s="184">
        <f t="shared" si="76"/>
        <v>22183.781028261139</v>
      </c>
      <c r="L65" s="184">
        <f t="shared" si="76"/>
        <v>22441.991013709754</v>
      </c>
      <c r="M65" s="184">
        <f t="shared" si="76"/>
        <v>22441.991013709754</v>
      </c>
      <c r="N65" s="184">
        <f t="shared" si="76"/>
        <v>22441.991013709754</v>
      </c>
      <c r="P65" s="182"/>
      <c r="Q65" s="184">
        <f t="shared" si="75"/>
        <v>20482.38</v>
      </c>
      <c r="R65" s="184">
        <f t="shared" si="75"/>
        <v>20820.009999999998</v>
      </c>
      <c r="S65" s="184">
        <f t="shared" si="75"/>
        <v>21003.96</v>
      </c>
      <c r="T65" s="184">
        <f t="shared" si="75"/>
        <v>21180.31</v>
      </c>
      <c r="U65" s="184">
        <f t="shared" si="75"/>
        <v>21426.84</v>
      </c>
      <c r="V65" s="184">
        <f t="shared" si="75"/>
        <v>21676.239506673886</v>
      </c>
      <c r="W65" s="184">
        <f t="shared" si="75"/>
        <v>21928.541919885982</v>
      </c>
      <c r="X65" s="184">
        <f t="shared" si="75"/>
        <v>22183.781028261139</v>
      </c>
      <c r="Y65" s="184">
        <f t="shared" si="75"/>
        <v>22441.991013709754</v>
      </c>
      <c r="Z65" s="184">
        <f t="shared" si="75"/>
        <v>22441.991013709754</v>
      </c>
      <c r="AA65" s="184">
        <f t="shared" si="75"/>
        <v>22441.991013709754</v>
      </c>
    </row>
    <row r="66" spans="1:28" ht="16.2" thickBot="1">
      <c r="A66" s="107" t="s">
        <v>25</v>
      </c>
      <c r="D66" s="153" t="e">
        <f>ROUND(+D64/D65,2)</f>
        <v>#REF!</v>
      </c>
      <c r="E66" s="153" t="e">
        <f t="shared" ref="E66:N66" si="77">ROUND(+E64/E65,2)</f>
        <v>#REF!</v>
      </c>
      <c r="F66" s="153" t="e">
        <f t="shared" si="77"/>
        <v>#REF!</v>
      </c>
      <c r="G66" s="153" t="e">
        <f t="shared" si="77"/>
        <v>#REF!</v>
      </c>
      <c r="H66" s="153" t="e">
        <f t="shared" si="77"/>
        <v>#REF!</v>
      </c>
      <c r="I66" s="153" t="e">
        <f t="shared" si="77"/>
        <v>#REF!</v>
      </c>
      <c r="J66" s="153" t="e">
        <f t="shared" si="77"/>
        <v>#REF!</v>
      </c>
      <c r="K66" s="153" t="e">
        <f t="shared" si="77"/>
        <v>#REF!</v>
      </c>
      <c r="L66" s="153" t="e">
        <f t="shared" si="77"/>
        <v>#REF!</v>
      </c>
      <c r="M66" s="153" t="e">
        <f t="shared" si="77"/>
        <v>#REF!</v>
      </c>
      <c r="N66" s="153" t="e">
        <f t="shared" si="77"/>
        <v>#REF!</v>
      </c>
      <c r="Q66" s="153" t="e">
        <f>ROUND(+Q64/Q65,2)</f>
        <v>#REF!</v>
      </c>
      <c r="R66" s="153" t="e">
        <f t="shared" ref="R66:AA66" si="78">ROUND(+R64/R65,2)</f>
        <v>#REF!</v>
      </c>
      <c r="S66" s="153" t="e">
        <f t="shared" si="78"/>
        <v>#REF!</v>
      </c>
      <c r="T66" s="153" t="e">
        <f t="shared" si="78"/>
        <v>#REF!</v>
      </c>
      <c r="U66" s="153" t="e">
        <f t="shared" si="78"/>
        <v>#REF!</v>
      </c>
      <c r="V66" s="153" t="e">
        <f t="shared" si="78"/>
        <v>#REF!</v>
      </c>
      <c r="W66" s="153" t="e">
        <f t="shared" si="78"/>
        <v>#REF!</v>
      </c>
      <c r="X66" s="153" t="e">
        <f t="shared" si="78"/>
        <v>#REF!</v>
      </c>
      <c r="Y66" s="153" t="e">
        <f t="shared" si="78"/>
        <v>#REF!</v>
      </c>
      <c r="Z66" s="153" t="e">
        <f t="shared" si="78"/>
        <v>#REF!</v>
      </c>
      <c r="AA66" s="153" t="e">
        <f t="shared" si="78"/>
        <v>#REF!</v>
      </c>
    </row>
    <row r="69" spans="1:28">
      <c r="D69" s="154" t="s">
        <v>202</v>
      </c>
      <c r="Q69" s="154" t="s">
        <v>198</v>
      </c>
    </row>
    <row r="70" spans="1:28">
      <c r="D70" s="175">
        <v>2017</v>
      </c>
      <c r="E70" s="175">
        <v>2018</v>
      </c>
      <c r="F70" s="175">
        <f>+E70+1</f>
        <v>2019</v>
      </c>
      <c r="G70" s="175">
        <f t="shared" ref="G70:O70" si="79">+F70+1</f>
        <v>2020</v>
      </c>
      <c r="H70" s="175">
        <f t="shared" si="79"/>
        <v>2021</v>
      </c>
      <c r="I70" s="175">
        <f t="shared" si="79"/>
        <v>2022</v>
      </c>
      <c r="J70" s="175">
        <f t="shared" si="79"/>
        <v>2023</v>
      </c>
      <c r="K70" s="175">
        <f t="shared" si="79"/>
        <v>2024</v>
      </c>
      <c r="L70" s="175">
        <f t="shared" si="79"/>
        <v>2025</v>
      </c>
      <c r="M70" s="175">
        <f t="shared" si="79"/>
        <v>2026</v>
      </c>
      <c r="N70" s="175">
        <f t="shared" si="79"/>
        <v>2027</v>
      </c>
      <c r="O70" s="175">
        <f t="shared" si="79"/>
        <v>2028</v>
      </c>
      <c r="Q70" s="175">
        <v>2017</v>
      </c>
      <c r="R70" s="175">
        <v>2018</v>
      </c>
      <c r="S70" s="175">
        <f>+R70+1</f>
        <v>2019</v>
      </c>
      <c r="T70" s="175">
        <f t="shared" ref="T70:AB70" si="80">+S70+1</f>
        <v>2020</v>
      </c>
      <c r="U70" s="175">
        <f t="shared" si="80"/>
        <v>2021</v>
      </c>
      <c r="V70" s="175">
        <f t="shared" si="80"/>
        <v>2022</v>
      </c>
      <c r="W70" s="175">
        <f t="shared" si="80"/>
        <v>2023</v>
      </c>
      <c r="X70" s="175">
        <f t="shared" si="80"/>
        <v>2024</v>
      </c>
      <c r="Y70" s="175">
        <f t="shared" si="80"/>
        <v>2025</v>
      </c>
      <c r="Z70" s="175">
        <f t="shared" si="80"/>
        <v>2026</v>
      </c>
      <c r="AA70" s="175">
        <f t="shared" si="80"/>
        <v>2027</v>
      </c>
      <c r="AB70" s="175">
        <f t="shared" si="80"/>
        <v>2028</v>
      </c>
    </row>
    <row r="71" spans="1:28">
      <c r="A71" s="176" t="s">
        <v>190</v>
      </c>
      <c r="D71" s="177">
        <v>16.62</v>
      </c>
      <c r="E71" s="177">
        <v>16.62</v>
      </c>
      <c r="F71" s="177">
        <v>15.12</v>
      </c>
      <c r="G71" s="177">
        <v>15.05</v>
      </c>
      <c r="H71" s="177">
        <v>15.05</v>
      </c>
      <c r="I71" s="177">
        <v>15.05</v>
      </c>
      <c r="J71" s="177">
        <v>15.05</v>
      </c>
      <c r="K71" s="177">
        <v>15.05</v>
      </c>
      <c r="L71" s="177">
        <v>15.05</v>
      </c>
      <c r="M71" s="185">
        <f t="shared" ref="M71:O71" si="81">+L71</f>
        <v>15.05</v>
      </c>
      <c r="N71" s="185">
        <f t="shared" si="81"/>
        <v>15.05</v>
      </c>
      <c r="O71" s="185">
        <f t="shared" si="81"/>
        <v>15.05</v>
      </c>
      <c r="Q71" s="188">
        <f t="shared" ref="Q71:R78" si="82">+D71</f>
        <v>16.62</v>
      </c>
      <c r="R71" s="188">
        <f t="shared" si="82"/>
        <v>16.62</v>
      </c>
      <c r="S71" s="178">
        <v>15.12</v>
      </c>
      <c r="T71" s="178">
        <v>15.12</v>
      </c>
      <c r="U71" s="178">
        <v>15.12</v>
      </c>
      <c r="V71" s="178">
        <v>15.12</v>
      </c>
      <c r="W71" s="178">
        <v>15.12</v>
      </c>
      <c r="X71" s="178">
        <v>15.12</v>
      </c>
      <c r="Y71" s="185">
        <f t="shared" ref="Y71:AB71" si="83">+X71</f>
        <v>15.12</v>
      </c>
      <c r="Z71" s="185">
        <f t="shared" si="83"/>
        <v>15.12</v>
      </c>
      <c r="AA71" s="185">
        <f t="shared" si="83"/>
        <v>15.12</v>
      </c>
      <c r="AB71" s="185">
        <f t="shared" si="83"/>
        <v>15.12</v>
      </c>
    </row>
    <row r="72" spans="1:28">
      <c r="A72" s="176" t="s">
        <v>191</v>
      </c>
      <c r="D72" s="179">
        <v>5.1999999999999998E-2</v>
      </c>
      <c r="E72" s="179">
        <v>5.1999999999999998E-2</v>
      </c>
      <c r="F72" s="179">
        <v>4.7149999999999997E-2</v>
      </c>
      <c r="G72" s="179">
        <v>5.271E-2</v>
      </c>
      <c r="H72" s="179">
        <v>5.271E-2</v>
      </c>
      <c r="I72" s="179">
        <v>5.271E-2</v>
      </c>
      <c r="J72" s="179">
        <v>5.271E-2</v>
      </c>
      <c r="K72" s="179">
        <v>5.271E-2</v>
      </c>
      <c r="L72" s="179">
        <v>5.271E-2</v>
      </c>
      <c r="M72" s="186">
        <f t="shared" ref="M72:O72" si="84">+L72</f>
        <v>5.271E-2</v>
      </c>
      <c r="N72" s="186">
        <f t="shared" si="84"/>
        <v>5.271E-2</v>
      </c>
      <c r="O72" s="186">
        <f t="shared" si="84"/>
        <v>5.271E-2</v>
      </c>
      <c r="Q72" s="186">
        <f t="shared" si="82"/>
        <v>5.1999999999999998E-2</v>
      </c>
      <c r="R72" s="186">
        <f t="shared" si="82"/>
        <v>5.1999999999999998E-2</v>
      </c>
      <c r="S72" s="179">
        <v>4.7149999999999997E-2</v>
      </c>
      <c r="T72" s="179">
        <v>4.7150000000000004E-2</v>
      </c>
      <c r="U72" s="179">
        <v>4.7150000000000004E-2</v>
      </c>
      <c r="V72" s="179">
        <v>6.2310040785102834E-2</v>
      </c>
      <c r="W72" s="179">
        <v>6.7785263785783187E-2</v>
      </c>
      <c r="X72" s="179">
        <v>6.7785263785783187E-2</v>
      </c>
      <c r="Y72" s="186">
        <f t="shared" ref="Y72:AB72" si="85">+X72</f>
        <v>6.7785263785783187E-2</v>
      </c>
      <c r="Z72" s="186">
        <f t="shared" si="85"/>
        <v>6.7785263785783187E-2</v>
      </c>
      <c r="AA72" s="186">
        <f t="shared" si="85"/>
        <v>6.7785263785783187E-2</v>
      </c>
      <c r="AB72" s="186">
        <f t="shared" si="85"/>
        <v>6.7785263785783187E-2</v>
      </c>
    </row>
    <row r="73" spans="1:28">
      <c r="A73" s="176" t="s">
        <v>83</v>
      </c>
      <c r="D73" s="177"/>
      <c r="E73" s="177">
        <v>1.8099999999999991E-3</v>
      </c>
      <c r="F73" s="177">
        <v>4.2599999999999999E-3</v>
      </c>
      <c r="G73" s="177">
        <v>5.6600000000000001E-3</v>
      </c>
      <c r="H73" s="177">
        <v>6.1599999999999997E-3</v>
      </c>
      <c r="I73" s="177">
        <v>6.1599999999999997E-3</v>
      </c>
      <c r="J73" s="177">
        <v>6.1599999999999997E-3</v>
      </c>
      <c r="K73" s="177">
        <v>6.1599999999999997E-3</v>
      </c>
      <c r="L73" s="177">
        <v>6.1599999999999997E-3</v>
      </c>
      <c r="M73" s="185">
        <f t="shared" ref="M73:O73" si="86">+L73</f>
        <v>6.1599999999999997E-3</v>
      </c>
      <c r="N73" s="185">
        <f t="shared" si="86"/>
        <v>6.1599999999999997E-3</v>
      </c>
      <c r="O73" s="185">
        <f t="shared" si="86"/>
        <v>6.1599999999999997E-3</v>
      </c>
      <c r="Q73" s="186">
        <f t="shared" si="82"/>
        <v>0</v>
      </c>
      <c r="R73" s="186">
        <f t="shared" si="82"/>
        <v>1.8099999999999991E-3</v>
      </c>
      <c r="S73" s="179">
        <v>4.2599999999999999E-3</v>
      </c>
      <c r="T73" s="179">
        <v>5.6600000000000001E-3</v>
      </c>
      <c r="U73" s="179">
        <v>6.1599999999999997E-3</v>
      </c>
      <c r="V73" s="179">
        <v>6.1599999999999997E-3</v>
      </c>
      <c r="W73" s="179">
        <v>6.1599999999999997E-3</v>
      </c>
      <c r="X73" s="179">
        <v>6.1599999999999997E-3</v>
      </c>
      <c r="Y73" s="185">
        <f t="shared" ref="Y73:AB73" si="87">+X73</f>
        <v>6.1599999999999997E-3</v>
      </c>
      <c r="Z73" s="185">
        <f t="shared" si="87"/>
        <v>6.1599999999999997E-3</v>
      </c>
      <c r="AA73" s="185">
        <f t="shared" si="87"/>
        <v>6.1599999999999997E-3</v>
      </c>
      <c r="AB73" s="185">
        <f t="shared" si="87"/>
        <v>6.1599999999999997E-3</v>
      </c>
    </row>
    <row r="74" spans="1:28">
      <c r="A74" s="176" t="s">
        <v>192</v>
      </c>
      <c r="D74" s="177">
        <v>2.6420000000000003E-2</v>
      </c>
      <c r="E74" s="177">
        <v>2.818E-2</v>
      </c>
      <c r="F74" s="179">
        <v>2.913E-2</v>
      </c>
      <c r="G74" s="179">
        <v>2.7019999999999999E-2</v>
      </c>
      <c r="H74" s="179">
        <v>2.4670000000000001E-2</v>
      </c>
      <c r="I74" s="179">
        <v>2.436E-2</v>
      </c>
      <c r="J74" s="179">
        <v>2.2932066786437454E-2</v>
      </c>
      <c r="K74" s="179">
        <v>2.3860426638673115E-2</v>
      </c>
      <c r="L74" s="179">
        <v>2.5738692462957992E-2</v>
      </c>
      <c r="M74" s="185">
        <f t="shared" ref="M74:O74" si="88">+L74</f>
        <v>2.5738692462957992E-2</v>
      </c>
      <c r="N74" s="185">
        <f t="shared" si="88"/>
        <v>2.5738692462957992E-2</v>
      </c>
      <c r="O74" s="185">
        <f t="shared" si="88"/>
        <v>2.5738692462957992E-2</v>
      </c>
      <c r="Q74" s="186">
        <f t="shared" si="82"/>
        <v>2.6420000000000003E-2</v>
      </c>
      <c r="R74" s="186">
        <f t="shared" si="82"/>
        <v>2.818E-2</v>
      </c>
      <c r="S74" s="179">
        <v>2.913E-2</v>
      </c>
      <c r="T74" s="179">
        <v>2.7948783505154635E-2</v>
      </c>
      <c r="U74" s="179">
        <v>2.9150020618556698E-2</v>
      </c>
      <c r="V74" s="179">
        <v>2.8609463917525772E-2</v>
      </c>
      <c r="W74" s="179">
        <v>2.8068907216494843E-2</v>
      </c>
      <c r="X74" s="179">
        <v>2.9270144329896903E-2</v>
      </c>
      <c r="Y74" s="186">
        <f t="shared" ref="Y74:AB74" si="89">+X74</f>
        <v>2.9270144329896903E-2</v>
      </c>
      <c r="Z74" s="186">
        <f t="shared" si="89"/>
        <v>2.9270144329896903E-2</v>
      </c>
      <c r="AA74" s="186">
        <f t="shared" si="89"/>
        <v>2.9270144329896903E-2</v>
      </c>
      <c r="AB74" s="186">
        <f t="shared" si="89"/>
        <v>2.9270144329896903E-2</v>
      </c>
    </row>
    <row r="75" spans="1:28">
      <c r="A75" s="176" t="s">
        <v>193</v>
      </c>
      <c r="D75" s="179">
        <v>8.8000000000000003E-4</v>
      </c>
      <c r="E75" s="179">
        <v>6.6E-4</v>
      </c>
      <c r="F75" s="179">
        <v>-1E-4</v>
      </c>
      <c r="G75" s="179">
        <v>1E-4</v>
      </c>
      <c r="H75" s="179">
        <v>1.7000000000000001E-4</v>
      </c>
      <c r="I75" s="179">
        <v>0</v>
      </c>
      <c r="J75" s="179">
        <v>0</v>
      </c>
      <c r="K75" s="179">
        <v>0</v>
      </c>
      <c r="L75" s="179">
        <v>0</v>
      </c>
      <c r="M75" s="186">
        <f t="shared" ref="M75:O75" si="90">+L75</f>
        <v>0</v>
      </c>
      <c r="N75" s="186">
        <f t="shared" si="90"/>
        <v>0</v>
      </c>
      <c r="O75" s="186">
        <f t="shared" si="90"/>
        <v>0</v>
      </c>
      <c r="Q75" s="186">
        <f t="shared" si="82"/>
        <v>8.8000000000000003E-4</v>
      </c>
      <c r="R75" s="186">
        <f t="shared" si="82"/>
        <v>6.6E-4</v>
      </c>
      <c r="S75" s="179">
        <v>-1E-4</v>
      </c>
      <c r="T75" s="179">
        <v>0</v>
      </c>
      <c r="U75" s="179">
        <v>0</v>
      </c>
      <c r="V75" s="179">
        <v>0</v>
      </c>
      <c r="W75" s="179">
        <v>0</v>
      </c>
      <c r="X75" s="179">
        <v>0</v>
      </c>
      <c r="Y75" s="186">
        <f>+X75</f>
        <v>0</v>
      </c>
      <c r="Z75" s="186">
        <f t="shared" ref="Z75:AB75" si="91">+Y75</f>
        <v>0</v>
      </c>
      <c r="AA75" s="186">
        <f t="shared" si="91"/>
        <v>0</v>
      </c>
      <c r="AB75" s="186">
        <f t="shared" si="91"/>
        <v>0</v>
      </c>
    </row>
    <row r="76" spans="1:28">
      <c r="A76" s="176" t="s">
        <v>194</v>
      </c>
      <c r="D76" s="179">
        <v>3.8899999999999998E-3</v>
      </c>
      <c r="E76" s="177">
        <v>3.4299999999999999E-3</v>
      </c>
      <c r="F76" s="179">
        <v>2.2200000000000002E-3</v>
      </c>
      <c r="G76" s="179">
        <v>2.4399999999999999E-3</v>
      </c>
      <c r="H76" s="179">
        <v>2.8799999999999997E-3</v>
      </c>
      <c r="I76" s="179">
        <v>2.6199999999999999E-3</v>
      </c>
      <c r="J76" s="179">
        <v>2.6099999999999999E-3</v>
      </c>
      <c r="K76" s="179">
        <v>2.5800000000000003E-3</v>
      </c>
      <c r="L76" s="179">
        <v>2.5800000000000003E-3</v>
      </c>
      <c r="M76" s="186">
        <f t="shared" ref="M76:O76" si="92">+L76</f>
        <v>2.5800000000000003E-3</v>
      </c>
      <c r="N76" s="186">
        <f t="shared" si="92"/>
        <v>2.5800000000000003E-3</v>
      </c>
      <c r="O76" s="186">
        <f t="shared" si="92"/>
        <v>2.5800000000000003E-3</v>
      </c>
      <c r="Q76" s="186">
        <f t="shared" si="82"/>
        <v>3.8899999999999998E-3</v>
      </c>
      <c r="R76" s="186">
        <f t="shared" si="82"/>
        <v>3.4299999999999999E-3</v>
      </c>
      <c r="S76" s="179">
        <v>2.2200000000000002E-3</v>
      </c>
      <c r="T76" s="179">
        <v>2.7765315164460218E-3</v>
      </c>
      <c r="U76" s="179">
        <v>2.7148833680285546E-3</v>
      </c>
      <c r="V76" s="179">
        <v>2.5477959566451648E-3</v>
      </c>
      <c r="W76" s="179">
        <v>2.5071754792030483E-3</v>
      </c>
      <c r="X76" s="179">
        <v>2.4232287946178007E-3</v>
      </c>
      <c r="Y76" s="186">
        <f>+X76</f>
        <v>2.4232287946178007E-3</v>
      </c>
      <c r="Z76" s="186">
        <f t="shared" ref="Z76:AB76" si="93">+Y76</f>
        <v>2.4232287946178007E-3</v>
      </c>
      <c r="AA76" s="186">
        <f t="shared" si="93"/>
        <v>2.4232287946178007E-3</v>
      </c>
      <c r="AB76" s="186">
        <f t="shared" si="93"/>
        <v>2.4232287946178007E-3</v>
      </c>
    </row>
    <row r="77" spans="1:28">
      <c r="A77" s="176" t="s">
        <v>195</v>
      </c>
      <c r="D77" s="179">
        <v>2.2499999999999998E-3</v>
      </c>
      <c r="E77" s="177">
        <v>2.4599999999999999E-3</v>
      </c>
      <c r="F77" s="179">
        <v>3.2100000000000002E-3</v>
      </c>
      <c r="G77" s="179">
        <v>2.32E-3</v>
      </c>
      <c r="H77" s="179">
        <v>2.7399999999999998E-3</v>
      </c>
      <c r="I77" s="179">
        <v>2.4700004000000001E-3</v>
      </c>
      <c r="J77" s="179">
        <v>2.4700004000000001E-3</v>
      </c>
      <c r="K77" s="179">
        <v>2.0000013138868002E-3</v>
      </c>
      <c r="L77" s="179">
        <v>2.0000013138868002E-3</v>
      </c>
      <c r="M77" s="186">
        <f t="shared" ref="M77:O77" si="94">+L77</f>
        <v>2.0000013138868002E-3</v>
      </c>
      <c r="N77" s="186">
        <f t="shared" si="94"/>
        <v>2.0000013138868002E-3</v>
      </c>
      <c r="O77" s="186">
        <f t="shared" si="94"/>
        <v>2.0000013138868002E-3</v>
      </c>
      <c r="Q77" s="186">
        <f t="shared" si="82"/>
        <v>2.2499999999999998E-3</v>
      </c>
      <c r="R77" s="186">
        <f t="shared" si="82"/>
        <v>2.4599999999999999E-3</v>
      </c>
      <c r="S77" s="179">
        <v>3.2100000000000002E-3</v>
      </c>
      <c r="T77" s="179">
        <v>2.3960954915030253E-3</v>
      </c>
      <c r="U77" s="179">
        <v>2.3964476368096514E-3</v>
      </c>
      <c r="V77" s="179">
        <v>2.1631119541899312E-3</v>
      </c>
      <c r="W77" s="179">
        <v>2.1643502749883648E-3</v>
      </c>
      <c r="X77" s="179">
        <v>1.7528042498411167E-3</v>
      </c>
      <c r="Y77" s="186">
        <f>+X77</f>
        <v>1.7528042498411167E-3</v>
      </c>
      <c r="Z77" s="186">
        <f t="shared" ref="Z77:AB77" si="95">+Y77</f>
        <v>1.7528042498411167E-3</v>
      </c>
      <c r="AA77" s="186">
        <f t="shared" si="95"/>
        <v>1.7528042498411167E-3</v>
      </c>
      <c r="AB77" s="186">
        <f t="shared" si="95"/>
        <v>1.7528042498411167E-3</v>
      </c>
    </row>
    <row r="78" spans="1:28">
      <c r="A78" s="176" t="s">
        <v>39</v>
      </c>
      <c r="D78" s="177">
        <v>2.564E-2</v>
      </c>
      <c r="E78" s="177">
        <v>2.564E-2</v>
      </c>
      <c r="F78" s="177">
        <v>2.564E-2</v>
      </c>
      <c r="G78" s="177">
        <v>2.5641000000000001E-2</v>
      </c>
      <c r="H78" s="177">
        <v>2.5641000000000001E-2</v>
      </c>
      <c r="I78" s="177">
        <v>2.5641000000000001E-2</v>
      </c>
      <c r="J78" s="177">
        <v>2.5641000000000001E-2</v>
      </c>
      <c r="K78" s="177">
        <v>2.5641000000000001E-2</v>
      </c>
      <c r="L78" s="177">
        <v>2.5641000000000001E-2</v>
      </c>
      <c r="M78" s="185">
        <f t="shared" ref="M78:O78" si="96">+L78</f>
        <v>2.5641000000000001E-2</v>
      </c>
      <c r="N78" s="185">
        <f t="shared" si="96"/>
        <v>2.5641000000000001E-2</v>
      </c>
      <c r="O78" s="185">
        <f t="shared" si="96"/>
        <v>2.5641000000000001E-2</v>
      </c>
      <c r="Q78" s="186">
        <f t="shared" si="82"/>
        <v>2.564E-2</v>
      </c>
      <c r="R78" s="186">
        <f t="shared" si="82"/>
        <v>2.564E-2</v>
      </c>
      <c r="S78" s="179">
        <v>2.5641000000000001E-2</v>
      </c>
      <c r="T78" s="179">
        <v>2.5641000000000001E-2</v>
      </c>
      <c r="U78" s="179">
        <v>2.5641000000000001E-2</v>
      </c>
      <c r="V78" s="179">
        <v>2.5641000000000001E-2</v>
      </c>
      <c r="W78" s="179">
        <v>2.5641000000000001E-2</v>
      </c>
      <c r="X78" s="179">
        <v>2.5641000000000001E-2</v>
      </c>
      <c r="Y78" s="186">
        <f>+X78</f>
        <v>2.5641000000000001E-2</v>
      </c>
      <c r="Z78" s="186">
        <f t="shared" ref="Z78:AB78" si="97">+Y78</f>
        <v>2.5641000000000001E-2</v>
      </c>
      <c r="AA78" s="186">
        <f t="shared" si="97"/>
        <v>2.5641000000000001E-2</v>
      </c>
      <c r="AB78" s="186">
        <f t="shared" si="97"/>
        <v>2.5641000000000001E-2</v>
      </c>
    </row>
    <row r="79" spans="1:28">
      <c r="A79" s="176" t="s">
        <v>196</v>
      </c>
    </row>
    <row r="81" spans="1:28">
      <c r="A81" s="107" t="s">
        <v>211</v>
      </c>
      <c r="D81" s="180">
        <v>1126362.7</v>
      </c>
      <c r="E81" s="180">
        <v>1170208.1000000001</v>
      </c>
      <c r="F81" s="180">
        <v>1141387.4999999998</v>
      </c>
      <c r="G81" s="180">
        <v>1144150.69154</v>
      </c>
      <c r="H81" s="180">
        <v>1160419.6023899999</v>
      </c>
      <c r="I81" s="180">
        <v>1174511.4504099998</v>
      </c>
      <c r="J81" s="180">
        <v>1191028.1643300001</v>
      </c>
      <c r="K81" s="180">
        <v>1207580.2238400001</v>
      </c>
      <c r="L81" s="105">
        <f>+K81*(K81/J81)</f>
        <v>1224362.3120615182</v>
      </c>
      <c r="M81" s="105">
        <f t="shared" ref="M81:O81" si="98">+L81*(L81/K81)</f>
        <v>1241377.6257694385</v>
      </c>
      <c r="N81" s="105">
        <f t="shared" si="98"/>
        <v>1258629.4061651414</v>
      </c>
      <c r="O81" s="105">
        <f t="shared" si="98"/>
        <v>1276120.9394939109</v>
      </c>
      <c r="Q81" s="105">
        <f>+D81</f>
        <v>1126362.7</v>
      </c>
      <c r="R81" s="105">
        <v>1170208.1000000001</v>
      </c>
      <c r="S81" s="180">
        <v>1141387.4999999998</v>
      </c>
      <c r="T81" s="180">
        <v>1185194.69154</v>
      </c>
      <c r="U81" s="180">
        <v>1215912.488904923</v>
      </c>
      <c r="V81" s="180">
        <v>1389122.8713357111</v>
      </c>
      <c r="W81" s="180">
        <v>1488081.443047344</v>
      </c>
      <c r="X81" s="180">
        <v>1562948.0072435052</v>
      </c>
      <c r="Y81" s="105">
        <f>+X81*(X81/W81)</f>
        <v>1641581.1679930512</v>
      </c>
      <c r="Z81" s="105">
        <f t="shared" ref="Z81:AB81" si="99">+Y81*(Y81/X81)</f>
        <v>1724170.4257725738</v>
      </c>
      <c r="AA81" s="105">
        <f t="shared" si="99"/>
        <v>1810914.8149787756</v>
      </c>
      <c r="AB81" s="105">
        <f t="shared" si="99"/>
        <v>1902023.3835875937</v>
      </c>
    </row>
    <row r="82" spans="1:28">
      <c r="D82" s="180"/>
      <c r="E82" s="180"/>
      <c r="F82" s="180"/>
      <c r="G82" s="180"/>
      <c r="H82" s="180"/>
      <c r="I82" s="180"/>
      <c r="J82" s="180"/>
      <c r="K82" s="180"/>
      <c r="L82" s="180"/>
      <c r="M82" s="180"/>
      <c r="N82" s="180"/>
      <c r="O82" s="180"/>
      <c r="Q82" s="105"/>
      <c r="R82" s="105"/>
      <c r="S82" s="180"/>
      <c r="T82" s="180"/>
      <c r="U82" s="180"/>
      <c r="V82" s="180"/>
      <c r="W82" s="180"/>
      <c r="X82" s="180"/>
      <c r="Y82" s="180"/>
      <c r="Z82" s="180"/>
      <c r="AA82" s="180"/>
      <c r="AB82" s="180"/>
    </row>
    <row r="83" spans="1:28">
      <c r="A83" s="107" t="s">
        <v>203</v>
      </c>
      <c r="D83" s="180">
        <v>19114.079000000002</v>
      </c>
      <c r="E83" s="180">
        <v>20499.645519000002</v>
      </c>
      <c r="F83" s="180">
        <v>20353.22</v>
      </c>
      <c r="G83" s="180">
        <v>20482.38</v>
      </c>
      <c r="H83" s="180">
        <v>20820.009999999998</v>
      </c>
      <c r="I83" s="180">
        <v>21003.96</v>
      </c>
      <c r="J83" s="180">
        <v>21180.31</v>
      </c>
      <c r="K83" s="180">
        <v>21426.84</v>
      </c>
      <c r="L83" s="105">
        <f>+K83*(K83/J83)</f>
        <v>21676.239506673886</v>
      </c>
      <c r="M83" s="105">
        <f t="shared" ref="M83:O83" si="100">+L83*(L83/K83)</f>
        <v>21928.541919885982</v>
      </c>
      <c r="N83" s="105">
        <f t="shared" si="100"/>
        <v>22183.781028261139</v>
      </c>
      <c r="O83" s="105">
        <f t="shared" si="100"/>
        <v>22441.991013709754</v>
      </c>
      <c r="Q83" s="105">
        <f t="shared" ref="Q83:AB83" si="101">+D83</f>
        <v>19114.079000000002</v>
      </c>
      <c r="R83" s="105">
        <f t="shared" si="101"/>
        <v>20499.645519000002</v>
      </c>
      <c r="S83" s="105">
        <f t="shared" si="101"/>
        <v>20353.22</v>
      </c>
      <c r="T83" s="105">
        <f t="shared" si="101"/>
        <v>20482.38</v>
      </c>
      <c r="U83" s="105">
        <f t="shared" si="101"/>
        <v>20820.009999999998</v>
      </c>
      <c r="V83" s="105">
        <f t="shared" si="101"/>
        <v>21003.96</v>
      </c>
      <c r="W83" s="105">
        <f t="shared" si="101"/>
        <v>21180.31</v>
      </c>
      <c r="X83" s="105">
        <f t="shared" si="101"/>
        <v>21426.84</v>
      </c>
      <c r="Y83" s="105">
        <f t="shared" si="101"/>
        <v>21676.239506673886</v>
      </c>
      <c r="Z83" s="105">
        <f t="shared" si="101"/>
        <v>21928.541919885982</v>
      </c>
      <c r="AA83" s="105">
        <f t="shared" si="101"/>
        <v>22183.781028261139</v>
      </c>
      <c r="AB83" s="105">
        <f t="shared" si="101"/>
        <v>22441.991013709754</v>
      </c>
    </row>
    <row r="85" spans="1:28">
      <c r="E85" s="182"/>
      <c r="F85" s="182"/>
      <c r="G85" s="182"/>
      <c r="H85" s="182"/>
      <c r="I85" s="182"/>
      <c r="J85" s="182"/>
      <c r="K85" s="182"/>
      <c r="L85" s="187"/>
      <c r="M85" s="187"/>
      <c r="N85" s="187"/>
      <c r="O85" s="187"/>
      <c r="R85" s="182"/>
      <c r="S85" s="182"/>
      <c r="T85" s="182"/>
      <c r="U85" s="182"/>
      <c r="V85" s="182"/>
      <c r="W85" s="182"/>
      <c r="X85" s="182"/>
    </row>
  </sheetData>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3E231B-29E0-4372-BE96-9BB7ED47C2C1}">
  <ds:schemaRefs>
    <ds:schemaRef ds:uri="http://purl.org/dc/elements/1.1/"/>
    <ds:schemaRef ds:uri="http://schemas.microsoft.com/office/2006/metadata/properties"/>
    <ds:schemaRef ds:uri="http://schemas.microsoft.com/office/2006/documentManagement/types"/>
    <ds:schemaRef ds:uri="f5f9a743-18e3-40ef-b0a4-47096f190587"/>
    <ds:schemaRef ds:uri="http://purl.org/dc/terms/"/>
    <ds:schemaRef ds:uri="48215e7f-c7c9-482e-8541-9f0dcdf0a62e"/>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6350209-DAF7-4E80-8809-2DEAFD7D3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15e7f-c7c9-482e-8541-9f0dcdf0a62e"/>
    <ds:schemaRef ds:uri="f5f9a743-18e3-40ef-b0a4-47096f190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745121-E2CB-473F-889A-3183E161C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Input Data</vt:lpstr>
      <vt:lpstr>Results</vt:lpstr>
      <vt:lpstr>BILL IMPACT ---&gt;</vt:lpstr>
      <vt:lpstr>Residential Bill Impact</vt:lpstr>
      <vt:lpstr>'Input Data'!Print_Area</vt:lpstr>
      <vt:lpstr>'Residential Bill Impact'!Print_Area</vt:lpstr>
      <vt:lpstr>Results!Print_Area</vt:lpstr>
      <vt:lpstr>Results!Print_Titles</vt:lpstr>
    </vt:vector>
  </TitlesOfParts>
  <Company>TECO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Hal Bruen</dc:creator>
  <cp:lastModifiedBy>Danyel Wheeler</cp:lastModifiedBy>
  <cp:lastPrinted>2020-10-01T19:26:29Z</cp:lastPrinted>
  <dcterms:created xsi:type="dcterms:W3CDTF">2008-02-08T18:42:03Z</dcterms:created>
  <dcterms:modified xsi:type="dcterms:W3CDTF">2023-08-24T19:35:08Z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{313A6216-BD04-4985-9350-54E4A1D4B69E}</vt:lpwstr>
  </property>
  <property fmtid="{D5CDD505-2E9C-101B-9397-08002B2CF9AE}" pid="3" name="ContentTypeId">
    <vt:lpwstr>0x01010093961404F3F6B34988E14CCD792B016F</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a83f872e-d8d7-43ac-9961-0f2ad31e50e5_Enabled">
    <vt:lpwstr>true</vt:lpwstr>
  </property>
  <property fmtid="{D5CDD505-2E9C-101B-9397-08002B2CF9AE}" pid="7" name="MSIP_Label_a83f872e-d8d7-43ac-9961-0f2ad31e50e5_SetDate">
    <vt:lpwstr>2023-06-08T10:14:04Z</vt:lpwstr>
  </property>
  <property fmtid="{D5CDD505-2E9C-101B-9397-08002B2CF9AE}" pid="8" name="MSIP_Label_a83f872e-d8d7-43ac-9961-0f2ad31e50e5_Method">
    <vt:lpwstr>Standard</vt:lpwstr>
  </property>
  <property fmtid="{D5CDD505-2E9C-101B-9397-08002B2CF9AE}" pid="9" name="MSIP_Label_a83f872e-d8d7-43ac-9961-0f2ad31e50e5_Name">
    <vt:lpwstr>a83f872e-d8d7-43ac-9961-0f2ad31e50e5</vt:lpwstr>
  </property>
  <property fmtid="{D5CDD505-2E9C-101B-9397-08002B2CF9AE}" pid="10" name="MSIP_Label_a83f872e-d8d7-43ac-9961-0f2ad31e50e5_SiteId">
    <vt:lpwstr>fa8c194a-f8e2-43c5-bc39-b637579e39e0</vt:lpwstr>
  </property>
  <property fmtid="{D5CDD505-2E9C-101B-9397-08002B2CF9AE}" pid="11" name="MSIP_Label_a83f872e-d8d7-43ac-9961-0f2ad31e50e5_ActionId">
    <vt:lpwstr>1db4b147-6cd9-4e80-962c-8c78417715a0</vt:lpwstr>
  </property>
  <property fmtid="{D5CDD505-2E9C-101B-9397-08002B2CF9AE}" pid="12" name="MSIP_Label_a83f872e-d8d7-43ac-9961-0f2ad31e50e5_ContentBits">
    <vt:lpwstr>0</vt:lpwstr>
  </property>
</Properties>
</file>